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laneacion-OCAD\Desktop\H - 2024\Informe de Gestión 2024\"/>
    </mc:Choice>
  </mc:AlternateContent>
  <bookViews>
    <workbookView xWindow="0" yWindow="0" windowWidth="28800" windowHeight="12330" tabRatio="647" activeTab="2"/>
  </bookViews>
  <sheets>
    <sheet name="Datos Generales" sheetId="38" r:id="rId1"/>
    <sheet name="Anexo 5.1 INGRESOS" sheetId="53" r:id="rId2"/>
    <sheet name="Informe Gastos" sheetId="37" r:id="rId3"/>
    <sheet name="Informe Gastos Inversion" sheetId="51"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1" hidden="1">'Anexo 5.1 INGRESOS'!$A$2:$AG$525</definedName>
    <definedName name="_xlnm._FilterDatabase" localSheetId="3" hidden="1">'Informe Gastos Inversion'!$CI$1:$CI$80</definedName>
    <definedName name="_xlnm.Print_Area" localSheetId="2">'Informe Gastos'!#REF!</definedName>
    <definedName name="GASTOS" comment="OPCION SI O NO">[1]Formulas!$D$33:$D$34</definedName>
    <definedName name="Informe" comment="OPCION SI O NO">[1]Formulas!$D$33:$D$34</definedName>
    <definedName name="ing" localSheetId="1">'[2]Datos Generales'!$H$5:$H$36</definedName>
    <definedName name="ing">'[3]Datos Generales'!$H$5:$H$36</definedName>
    <definedName name="INGRESOS">'[4]Datos Generales'!$H$5:$H$37</definedName>
    <definedName name="KKKKKK">'[5]Datos Generales'!$H$5:$H$37</definedName>
    <definedName name="Lista_CAR" localSheetId="1">'[6]Datos Generales'!$H$5:$H$37</definedName>
    <definedName name="Lista_CAR" localSheetId="3">'[7]Datos Generales'!$H$5:$H$36</definedName>
    <definedName name="Lista_CAR">'Datos Generales'!$H$5:$H$37</definedName>
    <definedName name="REPORTE" comment="SI SE REPORTA" localSheetId="1">#REF!</definedName>
    <definedName name="REPORTE" comment="SI SE REPORTA" localSheetId="3">[7]Formulas!$F$33:$F$34</definedName>
    <definedName name="REPORTE" comment="SI SE REPORTA">#REF!</definedName>
    <definedName name="SI" comment="OPCION SI O NO" localSheetId="1">#REF!</definedName>
    <definedName name="SI" comment="OPCION SI O NO" localSheetId="3">[7]Formulas!$D$33:$D$34</definedName>
    <definedName name="SI" comment="OPCION SI O NO">#REF!</definedName>
    <definedName name="Vigencias" localSheetId="3">'[8]Datos Generales'!$H$38:$H$45</definedName>
    <definedName name="Vigencias">'Datos Generales'!$H$39:$H$46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1" i="53" l="1"/>
  <c r="AC10" i="53" s="1"/>
  <c r="AC9" i="53" s="1"/>
  <c r="V12" i="53"/>
  <c r="W12" i="53"/>
  <c r="X12" i="53"/>
  <c r="Z12" i="53"/>
  <c r="AB12" i="53"/>
  <c r="AC12" i="53"/>
  <c r="AD12" i="53"/>
  <c r="AD11" i="53" s="1"/>
  <c r="AD10" i="53" s="1"/>
  <c r="AD9" i="53" s="1"/>
  <c r="AE12" i="53"/>
  <c r="AF12" i="53" s="1"/>
  <c r="Y13" i="53"/>
  <c r="AA13" i="53"/>
  <c r="AF13" i="53"/>
  <c r="Y14" i="53"/>
  <c r="AG14" i="53"/>
  <c r="Y15" i="53"/>
  <c r="AA15" i="53" s="1"/>
  <c r="AA12" i="53" s="1"/>
  <c r="AF15" i="53"/>
  <c r="V16" i="53"/>
  <c r="V11" i="53" s="1"/>
  <c r="V10" i="53" s="1"/>
  <c r="V9" i="53" s="1"/>
  <c r="W16" i="53"/>
  <c r="X16" i="53"/>
  <c r="Z16" i="53"/>
  <c r="AB16" i="53"/>
  <c r="AB11" i="53" s="1"/>
  <c r="AB10" i="53" s="1"/>
  <c r="AB9" i="53" s="1"/>
  <c r="AC16" i="53"/>
  <c r="AD16" i="53"/>
  <c r="AE16" i="53"/>
  <c r="AF16" i="53"/>
  <c r="Y17" i="53"/>
  <c r="AF17" i="53"/>
  <c r="Y18" i="53"/>
  <c r="AG18" i="53"/>
  <c r="Y19" i="53"/>
  <c r="AA19" i="53" s="1"/>
  <c r="V20" i="53"/>
  <c r="W20" i="53"/>
  <c r="X20" i="53"/>
  <c r="Z20" i="53"/>
  <c r="AA20" i="53"/>
  <c r="AB20" i="53"/>
  <c r="AC20" i="53"/>
  <c r="AD20" i="53"/>
  <c r="AE20" i="53"/>
  <c r="AF20" i="53"/>
  <c r="Y21" i="53"/>
  <c r="AG21" i="53"/>
  <c r="Y22" i="53"/>
  <c r="AG22" i="53"/>
  <c r="Y23" i="53"/>
  <c r="AG23" i="53"/>
  <c r="V28" i="53"/>
  <c r="V27" i="53" s="1"/>
  <c r="V26" i="53" s="1"/>
  <c r="V25" i="53" s="1"/>
  <c r="W28" i="53"/>
  <c r="W27" i="53" s="1"/>
  <c r="W26" i="53" s="1"/>
  <c r="W25" i="53" s="1"/>
  <c r="X28" i="53"/>
  <c r="X27" i="53" s="1"/>
  <c r="X26" i="53" s="1"/>
  <c r="X25" i="53" s="1"/>
  <c r="AC28" i="53"/>
  <c r="AE28" i="53"/>
  <c r="AE27" i="53" s="1"/>
  <c r="Y29" i="53"/>
  <c r="AA29" i="53" s="1"/>
  <c r="AA28" i="53" s="1"/>
  <c r="AA27" i="53" s="1"/>
  <c r="AA26" i="53" s="1"/>
  <c r="AA25" i="53" s="1"/>
  <c r="AF29" i="53"/>
  <c r="Y30" i="53"/>
  <c r="AG30" i="53"/>
  <c r="Y31" i="53"/>
  <c r="AG31" i="53"/>
  <c r="V32" i="53"/>
  <c r="W32" i="53"/>
  <c r="X32" i="53"/>
  <c r="Z32" i="53"/>
  <c r="AA32" i="53"/>
  <c r="AB32" i="53"/>
  <c r="AC32" i="53"/>
  <c r="AD32" i="53"/>
  <c r="AG32" i="53" s="1"/>
  <c r="AE32" i="53"/>
  <c r="AF32" i="53"/>
  <c r="Y33" i="53"/>
  <c r="AG33" i="53"/>
  <c r="Y34" i="53"/>
  <c r="AG34" i="53"/>
  <c r="Y35" i="53"/>
  <c r="AG35" i="53"/>
  <c r="V37" i="53"/>
  <c r="W37" i="53"/>
  <c r="X37" i="53"/>
  <c r="Z37" i="53"/>
  <c r="AA37" i="53"/>
  <c r="AB37" i="53"/>
  <c r="AC37" i="53"/>
  <c r="AD37" i="53"/>
  <c r="AG37" i="53" s="1"/>
  <c r="AE37" i="53"/>
  <c r="Y38" i="53"/>
  <c r="AG38" i="53"/>
  <c r="Y39" i="53"/>
  <c r="AG39" i="53"/>
  <c r="Y40" i="53"/>
  <c r="AG40" i="53"/>
  <c r="V41" i="53"/>
  <c r="W41" i="53"/>
  <c r="X41" i="53"/>
  <c r="Z41" i="53"/>
  <c r="AA41" i="53"/>
  <c r="AB41" i="53"/>
  <c r="AC41" i="53"/>
  <c r="AD41" i="53"/>
  <c r="AE41" i="53"/>
  <c r="Y42" i="53"/>
  <c r="AF42" i="53"/>
  <c r="Y43" i="53"/>
  <c r="AG43" i="53"/>
  <c r="Y44" i="53"/>
  <c r="AG44" i="53"/>
  <c r="V45" i="53"/>
  <c r="W45" i="53"/>
  <c r="X45" i="53"/>
  <c r="Z45" i="53"/>
  <c r="AA45" i="53"/>
  <c r="AC45" i="53"/>
  <c r="AE45" i="53"/>
  <c r="AF45" i="53" s="1"/>
  <c r="Y46" i="53"/>
  <c r="AB46" i="53" s="1"/>
  <c r="AF46" i="53"/>
  <c r="Y47" i="53"/>
  <c r="AB47" i="53" s="1"/>
  <c r="AF47" i="53"/>
  <c r="Y48" i="53"/>
  <c r="AG48" i="53"/>
  <c r="V49" i="53"/>
  <c r="W49" i="53"/>
  <c r="X49" i="53"/>
  <c r="AC49" i="53"/>
  <c r="AD49" i="53"/>
  <c r="AE49" i="53"/>
  <c r="AF49" i="53"/>
  <c r="Y50" i="53"/>
  <c r="Y49" i="53" s="1"/>
  <c r="AA50" i="53"/>
  <c r="AB50" i="53"/>
  <c r="AF50" i="53"/>
  <c r="Y51" i="53"/>
  <c r="AG51" i="53"/>
  <c r="Y52" i="53"/>
  <c r="AF52" i="53"/>
  <c r="V53" i="53"/>
  <c r="W53" i="53"/>
  <c r="X53" i="53"/>
  <c r="AC53" i="53"/>
  <c r="AD53" i="53"/>
  <c r="AE53" i="53"/>
  <c r="AF53" i="53" s="1"/>
  <c r="Y54" i="53"/>
  <c r="AF54" i="53"/>
  <c r="Y55" i="53"/>
  <c r="AG55" i="53"/>
  <c r="Y56" i="53"/>
  <c r="Z56" i="53" s="1"/>
  <c r="AA56" i="53"/>
  <c r="AB56" i="53"/>
  <c r="AF56" i="53"/>
  <c r="V57" i="53"/>
  <c r="W57" i="53"/>
  <c r="X57" i="53"/>
  <c r="AC57" i="53"/>
  <c r="AD57" i="53"/>
  <c r="AE57" i="53"/>
  <c r="AF57" i="53" s="1"/>
  <c r="Y58" i="53"/>
  <c r="Y57" i="53" s="1"/>
  <c r="Z58" i="53"/>
  <c r="Z57" i="53" s="1"/>
  <c r="AA58" i="53"/>
  <c r="AA57" i="53" s="1"/>
  <c r="AF58" i="53"/>
  <c r="Y59" i="53"/>
  <c r="AG59" i="53"/>
  <c r="Y60" i="53"/>
  <c r="Z60" i="53"/>
  <c r="AA60" i="53"/>
  <c r="AB60" i="53"/>
  <c r="AF60" i="53"/>
  <c r="V61" i="53"/>
  <c r="W61" i="53"/>
  <c r="X61" i="53"/>
  <c r="Z61" i="53"/>
  <c r="AA61" i="53"/>
  <c r="AB61" i="53"/>
  <c r="AC61" i="53"/>
  <c r="AD61" i="53"/>
  <c r="AE61" i="53"/>
  <c r="AF61" i="53"/>
  <c r="Y62" i="53"/>
  <c r="AG62" i="53"/>
  <c r="Y63" i="53"/>
  <c r="AG63" i="53"/>
  <c r="Y64" i="53"/>
  <c r="AG64" i="53"/>
  <c r="V65" i="53"/>
  <c r="W65" i="53"/>
  <c r="X65" i="53"/>
  <c r="Z65" i="53"/>
  <c r="AA65" i="53"/>
  <c r="AB65" i="53"/>
  <c r="AC65" i="53"/>
  <c r="AD65" i="53"/>
  <c r="AG65" i="53" s="1"/>
  <c r="AE65" i="53"/>
  <c r="AF65" i="53"/>
  <c r="Y66" i="53"/>
  <c r="AG66" i="53"/>
  <c r="Y67" i="53"/>
  <c r="AG67" i="53"/>
  <c r="Y68" i="53"/>
  <c r="AG68" i="53"/>
  <c r="V69" i="53"/>
  <c r="W69" i="53"/>
  <c r="X69" i="53"/>
  <c r="Z69" i="53"/>
  <c r="AA69" i="53"/>
  <c r="AB69" i="53"/>
  <c r="AC69" i="53"/>
  <c r="AD69" i="53"/>
  <c r="AE69" i="53"/>
  <c r="AF69" i="53"/>
  <c r="AG69" i="53"/>
  <c r="Y70" i="53"/>
  <c r="Y69" i="53" s="1"/>
  <c r="AG70" i="53"/>
  <c r="Y71" i="53"/>
  <c r="AG71" i="53"/>
  <c r="Y72" i="53"/>
  <c r="AG72" i="53"/>
  <c r="V73" i="53"/>
  <c r="W73" i="53"/>
  <c r="X73" i="53"/>
  <c r="Z73" i="53"/>
  <c r="AA73" i="53"/>
  <c r="AB73" i="53"/>
  <c r="AC73" i="53"/>
  <c r="AD73" i="53"/>
  <c r="AE73" i="53"/>
  <c r="AG73" i="53" s="1"/>
  <c r="AF73" i="53"/>
  <c r="Y74" i="53"/>
  <c r="Y73" i="53" s="1"/>
  <c r="AG74" i="53"/>
  <c r="Y75" i="53"/>
  <c r="AG75" i="53"/>
  <c r="Y76" i="53"/>
  <c r="AG76" i="53"/>
  <c r="AD77" i="53"/>
  <c r="AA78" i="53"/>
  <c r="AA77" i="53" s="1"/>
  <c r="V79" i="53"/>
  <c r="W79" i="53"/>
  <c r="X79" i="53"/>
  <c r="Z79" i="53"/>
  <c r="AA79" i="53"/>
  <c r="AB79" i="53"/>
  <c r="AC79" i="53"/>
  <c r="AD79" i="53"/>
  <c r="AG79" i="53" s="1"/>
  <c r="AE79" i="53"/>
  <c r="Y80" i="53"/>
  <c r="AG80" i="53"/>
  <c r="Y81" i="53"/>
  <c r="AG81" i="53"/>
  <c r="Y82" i="53"/>
  <c r="AG82" i="53"/>
  <c r="V83" i="53"/>
  <c r="W83" i="53"/>
  <c r="X83" i="53"/>
  <c r="AA83" i="53"/>
  <c r="AB83" i="53"/>
  <c r="AC83" i="53"/>
  <c r="AD83" i="53"/>
  <c r="AE83" i="53"/>
  <c r="AG83" i="53"/>
  <c r="Y84" i="53"/>
  <c r="Z84" i="53"/>
  <c r="Z83" i="53" s="1"/>
  <c r="AG84" i="53"/>
  <c r="Y85" i="53"/>
  <c r="AG85" i="53"/>
  <c r="Y86" i="53"/>
  <c r="AG86" i="53"/>
  <c r="V87" i="53"/>
  <c r="W87" i="53"/>
  <c r="X87" i="53"/>
  <c r="Z87" i="53"/>
  <c r="AA87" i="53"/>
  <c r="AB87" i="53"/>
  <c r="AC87" i="53"/>
  <c r="AC78" i="53" s="1"/>
  <c r="AC77" i="53" s="1"/>
  <c r="AD87" i="53"/>
  <c r="AE87" i="53"/>
  <c r="AG87" i="53" s="1"/>
  <c r="Y88" i="53"/>
  <c r="AG88" i="53"/>
  <c r="Y89" i="53"/>
  <c r="AG89" i="53"/>
  <c r="Y90" i="53"/>
  <c r="AG90" i="53"/>
  <c r="V91" i="53"/>
  <c r="W91" i="53"/>
  <c r="X91" i="53"/>
  <c r="Z91" i="53"/>
  <c r="AA91" i="53"/>
  <c r="AB91" i="53"/>
  <c r="AC91" i="53"/>
  <c r="AD91" i="53"/>
  <c r="AE91" i="53"/>
  <c r="Y92" i="53"/>
  <c r="Y91" i="53" s="1"/>
  <c r="AG92" i="53"/>
  <c r="Y93" i="53"/>
  <c r="AG93" i="53"/>
  <c r="Y94" i="53"/>
  <c r="AG94" i="53"/>
  <c r="V95" i="53"/>
  <c r="W95" i="53"/>
  <c r="X95" i="53"/>
  <c r="AA95" i="53"/>
  <c r="AC95" i="53"/>
  <c r="AD95" i="53"/>
  <c r="AE95" i="53"/>
  <c r="AF95" i="53" s="1"/>
  <c r="Y96" i="53"/>
  <c r="Y95" i="53" s="1"/>
  <c r="Z96" i="53"/>
  <c r="Z95" i="53" s="1"/>
  <c r="AB96" i="53"/>
  <c r="AF96" i="53"/>
  <c r="Y97" i="53"/>
  <c r="AB97" i="53" s="1"/>
  <c r="AG97" i="53"/>
  <c r="Y98" i="53"/>
  <c r="Z98" i="53"/>
  <c r="AB98" i="53"/>
  <c r="AF98" i="53"/>
  <c r="Y99" i="53"/>
  <c r="Z99" i="53" s="1"/>
  <c r="AF99" i="53"/>
  <c r="V102" i="53"/>
  <c r="W102" i="53"/>
  <c r="X102" i="53"/>
  <c r="Z102" i="53"/>
  <c r="AA102" i="53"/>
  <c r="AB102" i="53"/>
  <c r="AC102" i="53"/>
  <c r="AD102" i="53"/>
  <c r="AE102" i="53"/>
  <c r="AF102" i="53"/>
  <c r="AG102" i="53"/>
  <c r="Y103" i="53"/>
  <c r="Y102" i="53" s="1"/>
  <c r="AG103" i="53"/>
  <c r="Y104" i="53"/>
  <c r="AG104" i="53"/>
  <c r="Y105" i="53"/>
  <c r="AG105" i="53"/>
  <c r="V106" i="53"/>
  <c r="W106" i="53"/>
  <c r="X106" i="53"/>
  <c r="Z106" i="53"/>
  <c r="AA106" i="53"/>
  <c r="AB106" i="53"/>
  <c r="AC106" i="53"/>
  <c r="AD106" i="53"/>
  <c r="AE106" i="53"/>
  <c r="AG106" i="53" s="1"/>
  <c r="AF106" i="53"/>
  <c r="Y107" i="53"/>
  <c r="Y106" i="53" s="1"/>
  <c r="AG107" i="53"/>
  <c r="Y108" i="53"/>
  <c r="AG108" i="53"/>
  <c r="Y109" i="53"/>
  <c r="AG109" i="53"/>
  <c r="V110" i="53"/>
  <c r="W110" i="53"/>
  <c r="X110" i="53"/>
  <c r="Z110" i="53"/>
  <c r="AA110" i="53"/>
  <c r="AB110" i="53"/>
  <c r="AC110" i="53"/>
  <c r="AD110" i="53"/>
  <c r="AE110" i="53"/>
  <c r="AF110" i="53"/>
  <c r="Y111" i="53"/>
  <c r="AG111" i="53"/>
  <c r="Y112" i="53"/>
  <c r="AG112" i="53"/>
  <c r="Y113" i="53"/>
  <c r="AG113" i="53"/>
  <c r="V114" i="53"/>
  <c r="W114" i="53"/>
  <c r="X114" i="53"/>
  <c r="Z114" i="53"/>
  <c r="AA114" i="53"/>
  <c r="AB114" i="53"/>
  <c r="AC114" i="53"/>
  <c r="AD114" i="53"/>
  <c r="AE114" i="53"/>
  <c r="AF114" i="53"/>
  <c r="Y115" i="53"/>
  <c r="AG115" i="53"/>
  <c r="Y116" i="53"/>
  <c r="AG116" i="53"/>
  <c r="Y117" i="53"/>
  <c r="AG117" i="53"/>
  <c r="V118" i="53"/>
  <c r="W118" i="53"/>
  <c r="X118" i="53"/>
  <c r="Z118" i="53"/>
  <c r="AA118" i="53"/>
  <c r="AB118" i="53"/>
  <c r="AC118" i="53"/>
  <c r="AD118" i="53"/>
  <c r="AE118" i="53"/>
  <c r="AF118" i="53"/>
  <c r="AG118" i="53"/>
  <c r="Y119" i="53"/>
  <c r="Y118" i="53" s="1"/>
  <c r="AG119" i="53"/>
  <c r="Y120" i="53"/>
  <c r="AG120" i="53"/>
  <c r="Y121" i="53"/>
  <c r="AG121" i="53"/>
  <c r="V122" i="53"/>
  <c r="W122" i="53"/>
  <c r="X122" i="53"/>
  <c r="Z122" i="53"/>
  <c r="AA122" i="53"/>
  <c r="AB122" i="53"/>
  <c r="AC122" i="53"/>
  <c r="AD122" i="53"/>
  <c r="AG122" i="53" s="1"/>
  <c r="AE122" i="53"/>
  <c r="AF122" i="53"/>
  <c r="Y123" i="53"/>
  <c r="AG123" i="53"/>
  <c r="Y124" i="53"/>
  <c r="AG124" i="53"/>
  <c r="Y125" i="53"/>
  <c r="AG125" i="53"/>
  <c r="V126" i="53"/>
  <c r="W126" i="53"/>
  <c r="X126" i="53"/>
  <c r="Z126" i="53"/>
  <c r="AA126" i="53"/>
  <c r="AB126" i="53"/>
  <c r="AC126" i="53"/>
  <c r="AD126" i="53"/>
  <c r="AG126" i="53" s="1"/>
  <c r="AE126" i="53"/>
  <c r="AF126" i="53"/>
  <c r="Y127" i="53"/>
  <c r="Y126" i="53" s="1"/>
  <c r="AG127" i="53"/>
  <c r="Y128" i="53"/>
  <c r="AG128" i="53"/>
  <c r="Y129" i="53"/>
  <c r="AG129" i="53"/>
  <c r="V130" i="53"/>
  <c r="W130" i="53"/>
  <c r="X130" i="53"/>
  <c r="Z130" i="53"/>
  <c r="AA130" i="53"/>
  <c r="AB130" i="53"/>
  <c r="AC130" i="53"/>
  <c r="AD130" i="53"/>
  <c r="AE130" i="53"/>
  <c r="AF130" i="53"/>
  <c r="Y131" i="53"/>
  <c r="AG131" i="53"/>
  <c r="Y132" i="53"/>
  <c r="AG132" i="53"/>
  <c r="Y133" i="53"/>
  <c r="AG133" i="53"/>
  <c r="V134" i="53"/>
  <c r="W134" i="53"/>
  <c r="X134" i="53"/>
  <c r="Z134" i="53"/>
  <c r="AA134" i="53"/>
  <c r="AB134" i="53"/>
  <c r="AC134" i="53"/>
  <c r="AD134" i="53"/>
  <c r="AE134" i="53"/>
  <c r="AF134" i="53"/>
  <c r="AG134" i="53"/>
  <c r="Y135" i="53"/>
  <c r="AG135" i="53"/>
  <c r="Y136" i="53"/>
  <c r="AG136" i="53"/>
  <c r="Y137" i="53"/>
  <c r="AG137" i="53"/>
  <c r="V138" i="53"/>
  <c r="W138" i="53"/>
  <c r="X138" i="53"/>
  <c r="Z138" i="53"/>
  <c r="AA138" i="53"/>
  <c r="AB138" i="53"/>
  <c r="AC138" i="53"/>
  <c r="AD138" i="53"/>
  <c r="AE138" i="53"/>
  <c r="AF138" i="53"/>
  <c r="AG138" i="53"/>
  <c r="Y139" i="53"/>
  <c r="AG139" i="53"/>
  <c r="Y140" i="53"/>
  <c r="AG140" i="53"/>
  <c r="Y141" i="53"/>
  <c r="AG141" i="53"/>
  <c r="V142" i="53"/>
  <c r="W142" i="53"/>
  <c r="X142" i="53"/>
  <c r="Z142" i="53"/>
  <c r="AA142" i="53"/>
  <c r="AB142" i="53"/>
  <c r="AC142" i="53"/>
  <c r="AD142" i="53"/>
  <c r="AE142" i="53"/>
  <c r="AF142" i="53"/>
  <c r="AG142" i="53"/>
  <c r="Y143" i="53"/>
  <c r="Y142" i="53" s="1"/>
  <c r="AG143" i="53"/>
  <c r="Y144" i="53"/>
  <c r="AG144" i="53"/>
  <c r="Y145" i="53"/>
  <c r="AG145" i="53"/>
  <c r="V147" i="53"/>
  <c r="W147" i="53"/>
  <c r="X147" i="53"/>
  <c r="X146" i="53" s="1"/>
  <c r="Z147" i="53"/>
  <c r="AA147" i="53"/>
  <c r="AB147" i="53"/>
  <c r="AC147" i="53"/>
  <c r="AD147" i="53"/>
  <c r="AG147" i="53" s="1"/>
  <c r="AE147" i="53"/>
  <c r="AF147" i="53"/>
  <c r="Y148" i="53"/>
  <c r="Y147" i="53" s="1"/>
  <c r="AG148" i="53"/>
  <c r="Y149" i="53"/>
  <c r="AG149" i="53"/>
  <c r="V150" i="53"/>
  <c r="W150" i="53"/>
  <c r="X150" i="53"/>
  <c r="Z150" i="53"/>
  <c r="AA150" i="53"/>
  <c r="AB150" i="53"/>
  <c r="AC150" i="53"/>
  <c r="AD150" i="53"/>
  <c r="AG150" i="53" s="1"/>
  <c r="AE150" i="53"/>
  <c r="AF150" i="53"/>
  <c r="Y151" i="53"/>
  <c r="Y150" i="53" s="1"/>
  <c r="AG151" i="53"/>
  <c r="Y152" i="53"/>
  <c r="AG152" i="53"/>
  <c r="Y153" i="53"/>
  <c r="AG153" i="53"/>
  <c r="V154" i="53"/>
  <c r="W154" i="53"/>
  <c r="X154" i="53"/>
  <c r="Z154" i="53"/>
  <c r="AA154" i="53"/>
  <c r="AB154" i="53"/>
  <c r="AC154" i="53"/>
  <c r="AD154" i="53"/>
  <c r="AE154" i="53"/>
  <c r="AF154" i="53"/>
  <c r="Y155" i="53"/>
  <c r="AG155" i="53"/>
  <c r="Y156" i="53"/>
  <c r="AG156" i="53"/>
  <c r="Y157" i="53"/>
  <c r="Y154" i="53" s="1"/>
  <c r="AG157" i="53"/>
  <c r="V158" i="53"/>
  <c r="W158" i="53"/>
  <c r="X158" i="53"/>
  <c r="Z158" i="53"/>
  <c r="AA158" i="53"/>
  <c r="AB158" i="53"/>
  <c r="AC158" i="53"/>
  <c r="AD158" i="53"/>
  <c r="AE158" i="53"/>
  <c r="AF158" i="53"/>
  <c r="Y159" i="53"/>
  <c r="AG159" i="53"/>
  <c r="Y160" i="53"/>
  <c r="AG160" i="53"/>
  <c r="Y161" i="53"/>
  <c r="AG161" i="53"/>
  <c r="V162" i="53"/>
  <c r="W162" i="53"/>
  <c r="X162" i="53"/>
  <c r="Z162" i="53"/>
  <c r="AA162" i="53"/>
  <c r="AB162" i="53"/>
  <c r="AC162" i="53"/>
  <c r="AD162" i="53"/>
  <c r="AG162" i="53" s="1"/>
  <c r="AE162" i="53"/>
  <c r="AF162" i="53"/>
  <c r="Y163" i="53"/>
  <c r="AG163" i="53"/>
  <c r="Y164" i="53"/>
  <c r="AG164" i="53"/>
  <c r="Y165" i="53"/>
  <c r="AG165" i="53"/>
  <c r="V166" i="53"/>
  <c r="W166" i="53"/>
  <c r="X166" i="53"/>
  <c r="Z166" i="53"/>
  <c r="AA166" i="53"/>
  <c r="AB166" i="53"/>
  <c r="AC166" i="53"/>
  <c r="AD166" i="53"/>
  <c r="AG166" i="53" s="1"/>
  <c r="AE166" i="53"/>
  <c r="AF166" i="53"/>
  <c r="Y167" i="53"/>
  <c r="AG167" i="53"/>
  <c r="Y168" i="53"/>
  <c r="AG168" i="53"/>
  <c r="Y169" i="53"/>
  <c r="AG169" i="53"/>
  <c r="V170" i="53"/>
  <c r="W170" i="53"/>
  <c r="X170" i="53"/>
  <c r="Z170" i="53"/>
  <c r="AA170" i="53"/>
  <c r="AB170" i="53"/>
  <c r="AC170" i="53"/>
  <c r="AD170" i="53"/>
  <c r="AE170" i="53"/>
  <c r="AF170" i="53"/>
  <c r="AG170" i="53"/>
  <c r="Y171" i="53"/>
  <c r="Y170" i="53" s="1"/>
  <c r="AG171" i="53"/>
  <c r="Y172" i="53"/>
  <c r="AG172" i="53"/>
  <c r="Y173" i="53"/>
  <c r="AG173" i="53"/>
  <c r="V174" i="53"/>
  <c r="W174" i="53"/>
  <c r="X174" i="53"/>
  <c r="Z174" i="53"/>
  <c r="AA174" i="53"/>
  <c r="AB174" i="53"/>
  <c r="AC174" i="53"/>
  <c r="AD174" i="53"/>
  <c r="AE174" i="53"/>
  <c r="AF174" i="53"/>
  <c r="Y175" i="53"/>
  <c r="AG175" i="53"/>
  <c r="Y176" i="53"/>
  <c r="AG176" i="53"/>
  <c r="Y177" i="53"/>
  <c r="AG177" i="53"/>
  <c r="V178" i="53"/>
  <c r="W178" i="53"/>
  <c r="X178" i="53"/>
  <c r="Z178" i="53"/>
  <c r="AA178" i="53"/>
  <c r="AB178" i="53"/>
  <c r="AC178" i="53"/>
  <c r="AD178" i="53"/>
  <c r="AE178" i="53"/>
  <c r="AF178" i="53"/>
  <c r="AG178" i="53"/>
  <c r="Y179" i="53"/>
  <c r="Y178" i="53" s="1"/>
  <c r="AG179" i="53"/>
  <c r="Y180" i="53"/>
  <c r="AG180" i="53"/>
  <c r="Y181" i="53"/>
  <c r="AG181" i="53"/>
  <c r="V182" i="53"/>
  <c r="W182" i="53"/>
  <c r="X182" i="53"/>
  <c r="Z182" i="53"/>
  <c r="AA182" i="53"/>
  <c r="AB182" i="53"/>
  <c r="AC182" i="53"/>
  <c r="AD182" i="53"/>
  <c r="AE182" i="53"/>
  <c r="AF182" i="53"/>
  <c r="AG182" i="53"/>
  <c r="Y183" i="53"/>
  <c r="Y182" i="53" s="1"/>
  <c r="AG183" i="53"/>
  <c r="Y184" i="53"/>
  <c r="AG184" i="53"/>
  <c r="Y185" i="53"/>
  <c r="AG185" i="53"/>
  <c r="AB187" i="53"/>
  <c r="V188" i="53"/>
  <c r="V189" i="53"/>
  <c r="W189" i="53"/>
  <c r="W188" i="53" s="1"/>
  <c r="X189" i="53"/>
  <c r="X188" i="53" s="1"/>
  <c r="Z189" i="53"/>
  <c r="Z188" i="53" s="1"/>
  <c r="AA189" i="53"/>
  <c r="AA188" i="53" s="1"/>
  <c r="AB189" i="53"/>
  <c r="AB188" i="53" s="1"/>
  <c r="AC189" i="53"/>
  <c r="AC188" i="53" s="1"/>
  <c r="AC187" i="53" s="1"/>
  <c r="AD189" i="53"/>
  <c r="AG189" i="53" s="1"/>
  <c r="AE189" i="53"/>
  <c r="AE188" i="53" s="1"/>
  <c r="AF189" i="53"/>
  <c r="AF188" i="53" s="1"/>
  <c r="Y190" i="53"/>
  <c r="AG190" i="53"/>
  <c r="Y191" i="53"/>
  <c r="AG191" i="53"/>
  <c r="Y192" i="53"/>
  <c r="AG192" i="53"/>
  <c r="X193" i="53"/>
  <c r="V194" i="53"/>
  <c r="V193" i="53" s="1"/>
  <c r="W194" i="53"/>
  <c r="W193" i="53" s="1"/>
  <c r="X194" i="53"/>
  <c r="Z194" i="53"/>
  <c r="Z193" i="53" s="1"/>
  <c r="AA194" i="53"/>
  <c r="AA193" i="53" s="1"/>
  <c r="AB194" i="53"/>
  <c r="AB193" i="53" s="1"/>
  <c r="AC194" i="53"/>
  <c r="AC193" i="53" s="1"/>
  <c r="AD194" i="53"/>
  <c r="AE194" i="53"/>
  <c r="AE193" i="53" s="1"/>
  <c r="AF194" i="53"/>
  <c r="AF193" i="53" s="1"/>
  <c r="Y195" i="53"/>
  <c r="AG195" i="53"/>
  <c r="Y196" i="53"/>
  <c r="AG196" i="53"/>
  <c r="Y197" i="53"/>
  <c r="AG197" i="53"/>
  <c r="AB198" i="53"/>
  <c r="V199" i="53"/>
  <c r="V198" i="53" s="1"/>
  <c r="W199" i="53"/>
  <c r="W198" i="53" s="1"/>
  <c r="X199" i="53"/>
  <c r="X198" i="53" s="1"/>
  <c r="V200" i="53"/>
  <c r="W200" i="53"/>
  <c r="X200" i="53"/>
  <c r="Z200" i="53"/>
  <c r="Z199" i="53" s="1"/>
  <c r="Z198" i="53" s="1"/>
  <c r="AA200" i="53"/>
  <c r="AA199" i="53" s="1"/>
  <c r="AA198" i="53" s="1"/>
  <c r="AB200" i="53"/>
  <c r="AB199" i="53" s="1"/>
  <c r="AC200" i="53"/>
  <c r="AC199" i="53" s="1"/>
  <c r="AC198" i="53" s="1"/>
  <c r="AD200" i="53"/>
  <c r="AD199" i="53" s="1"/>
  <c r="AE200" i="53"/>
  <c r="AE199" i="53" s="1"/>
  <c r="AE198" i="53" s="1"/>
  <c r="AF200" i="53"/>
  <c r="AF199" i="53" s="1"/>
  <c r="AF198" i="53" s="1"/>
  <c r="AG200" i="53"/>
  <c r="Y201" i="53"/>
  <c r="Y200" i="53" s="1"/>
  <c r="Y199" i="53" s="1"/>
  <c r="Y198" i="53" s="1"/>
  <c r="AG201" i="53"/>
  <c r="Y202" i="53"/>
  <c r="AG202" i="53"/>
  <c r="Y203" i="53"/>
  <c r="AG203" i="53"/>
  <c r="W205" i="53"/>
  <c r="W204" i="53" s="1"/>
  <c r="AA205" i="53"/>
  <c r="AA204" i="53" s="1"/>
  <c r="AB205" i="53"/>
  <c r="AB204" i="53" s="1"/>
  <c r="V206" i="53"/>
  <c r="W206" i="53"/>
  <c r="X206" i="53"/>
  <c r="Z206" i="53"/>
  <c r="AA206" i="53"/>
  <c r="AB206" i="53"/>
  <c r="AC206" i="53"/>
  <c r="AD206" i="53"/>
  <c r="AG206" i="53" s="1"/>
  <c r="AE206" i="53"/>
  <c r="AF206" i="53"/>
  <c r="Y207" i="53"/>
  <c r="AG207" i="53"/>
  <c r="Y208" i="53"/>
  <c r="AG208" i="53"/>
  <c r="Y209" i="53"/>
  <c r="AG209" i="53"/>
  <c r="V210" i="53"/>
  <c r="W210" i="53"/>
  <c r="X210" i="53"/>
  <c r="Z210" i="53"/>
  <c r="AA210" i="53"/>
  <c r="AB210" i="53"/>
  <c r="AC210" i="53"/>
  <c r="AD210" i="53"/>
  <c r="AE210" i="53"/>
  <c r="AF210" i="53"/>
  <c r="Y211" i="53"/>
  <c r="AG211" i="53"/>
  <c r="Y212" i="53"/>
  <c r="AG212" i="53"/>
  <c r="Y213" i="53"/>
  <c r="Y210" i="53" s="1"/>
  <c r="AG213" i="53"/>
  <c r="V214" i="53"/>
  <c r="W214" i="53"/>
  <c r="X214" i="53"/>
  <c r="Z214" i="53"/>
  <c r="AA214" i="53"/>
  <c r="AB214" i="53"/>
  <c r="AC214" i="53"/>
  <c r="AD214" i="53"/>
  <c r="AE214" i="53"/>
  <c r="AF214" i="53"/>
  <c r="Y215" i="53"/>
  <c r="AG215" i="53"/>
  <c r="Y216" i="53"/>
  <c r="AG216" i="53"/>
  <c r="Y217" i="53"/>
  <c r="AG217" i="53"/>
  <c r="V218" i="53"/>
  <c r="W218" i="53"/>
  <c r="X218" i="53"/>
  <c r="Z218" i="53"/>
  <c r="AA218" i="53"/>
  <c r="AB218" i="53"/>
  <c r="AC218" i="53"/>
  <c r="AD218" i="53"/>
  <c r="AE218" i="53"/>
  <c r="AF218" i="53"/>
  <c r="AG218" i="53"/>
  <c r="Y219" i="53"/>
  <c r="AG219" i="53"/>
  <c r="Y220" i="53"/>
  <c r="AG220" i="53"/>
  <c r="Y221" i="53"/>
  <c r="AG221" i="53"/>
  <c r="V222" i="53"/>
  <c r="W222" i="53"/>
  <c r="X222" i="53"/>
  <c r="Z222" i="53"/>
  <c r="AA222" i="53"/>
  <c r="AB222" i="53"/>
  <c r="AC222" i="53"/>
  <c r="AD222" i="53"/>
  <c r="AE222" i="53"/>
  <c r="AF222" i="53"/>
  <c r="AG222" i="53"/>
  <c r="Y223" i="53"/>
  <c r="AG223" i="53"/>
  <c r="Y224" i="53"/>
  <c r="AG224" i="53"/>
  <c r="Y225" i="53"/>
  <c r="AG225" i="53"/>
  <c r="W229" i="53"/>
  <c r="X229" i="53"/>
  <c r="Z229" i="53"/>
  <c r="Y230" i="53"/>
  <c r="AF230" i="53"/>
  <c r="AG230" i="53"/>
  <c r="Y231" i="53"/>
  <c r="AF231" i="53"/>
  <c r="AG231" i="53"/>
  <c r="V232" i="53"/>
  <c r="V229" i="53" s="1"/>
  <c r="Y232" i="53"/>
  <c r="AA232" i="53"/>
  <c r="AA229" i="53" s="1"/>
  <c r="AA228" i="53" s="1"/>
  <c r="AB232" i="53"/>
  <c r="AB229" i="53" s="1"/>
  <c r="AC232" i="53"/>
  <c r="AC229" i="53" s="1"/>
  <c r="AD232" i="53"/>
  <c r="AE232" i="53"/>
  <c r="AE229" i="53" s="1"/>
  <c r="Y233" i="53"/>
  <c r="AF233" i="53"/>
  <c r="AG233" i="53"/>
  <c r="Y234" i="53"/>
  <c r="AF234" i="53"/>
  <c r="AG234" i="53"/>
  <c r="Y235" i="53"/>
  <c r="AF235" i="53"/>
  <c r="AG235" i="53"/>
  <c r="Y236" i="53"/>
  <c r="AF236" i="53"/>
  <c r="AG236" i="53"/>
  <c r="Y237" i="53"/>
  <c r="AF237" i="53"/>
  <c r="AG237" i="53"/>
  <c r="Y238" i="53"/>
  <c r="AF238" i="53"/>
  <c r="AG238" i="53"/>
  <c r="Y239" i="53"/>
  <c r="AF239" i="53"/>
  <c r="AG239" i="53"/>
  <c r="V240" i="53"/>
  <c r="W240" i="53"/>
  <c r="X240" i="53"/>
  <c r="Z240" i="53"/>
  <c r="AA240" i="53"/>
  <c r="AB240" i="53"/>
  <c r="AC240" i="53"/>
  <c r="AD240" i="53"/>
  <c r="AF240" i="53" s="1"/>
  <c r="AE240" i="53"/>
  <c r="Y241" i="53"/>
  <c r="AF241" i="53"/>
  <c r="AG241" i="53"/>
  <c r="Y242" i="53"/>
  <c r="AF242" i="53"/>
  <c r="AG242" i="53"/>
  <c r="Y243" i="53"/>
  <c r="AF243" i="53"/>
  <c r="AG243" i="53"/>
  <c r="V244" i="53"/>
  <c r="W244" i="53"/>
  <c r="X244" i="53"/>
  <c r="Z244" i="53"/>
  <c r="AA244" i="53"/>
  <c r="AB244" i="53"/>
  <c r="AC244" i="53"/>
  <c r="AD244" i="53"/>
  <c r="AE244" i="53"/>
  <c r="AF244" i="53"/>
  <c r="Y245" i="53"/>
  <c r="AF245" i="53"/>
  <c r="AG245" i="53"/>
  <c r="Y246" i="53"/>
  <c r="AF246" i="53"/>
  <c r="AG246" i="53"/>
  <c r="Y247" i="53"/>
  <c r="AF247" i="53"/>
  <c r="AG247" i="53"/>
  <c r="V248" i="53"/>
  <c r="W248" i="53"/>
  <c r="X248" i="53"/>
  <c r="Z248" i="53"/>
  <c r="AA248" i="53"/>
  <c r="AB248" i="53"/>
  <c r="AC248" i="53"/>
  <c r="AD248" i="53"/>
  <c r="AG248" i="53" s="1"/>
  <c r="AE248" i="53"/>
  <c r="AF248" i="53" s="1"/>
  <c r="Y249" i="53"/>
  <c r="Y248" i="53" s="1"/>
  <c r="AF249" i="53"/>
  <c r="AG249" i="53"/>
  <c r="Y250" i="53"/>
  <c r="AF250" i="53"/>
  <c r="AG250" i="53"/>
  <c r="Y251" i="53"/>
  <c r="AF251" i="53"/>
  <c r="AG251" i="53"/>
  <c r="V254" i="53"/>
  <c r="W254" i="53"/>
  <c r="X254" i="53"/>
  <c r="Z254" i="53"/>
  <c r="AA254" i="53"/>
  <c r="AB254" i="53"/>
  <c r="AC254" i="53"/>
  <c r="AD254" i="53"/>
  <c r="AE254" i="53"/>
  <c r="Y255" i="53"/>
  <c r="AF255" i="53"/>
  <c r="AG255" i="53"/>
  <c r="Y256" i="53"/>
  <c r="AF256" i="53"/>
  <c r="AG256" i="53"/>
  <c r="Y257" i="53"/>
  <c r="AF257" i="53"/>
  <c r="AG257" i="53"/>
  <c r="V258" i="53"/>
  <c r="W258" i="53"/>
  <c r="X258" i="53"/>
  <c r="Z258" i="53"/>
  <c r="AA258" i="53"/>
  <c r="AB258" i="53"/>
  <c r="AC258" i="53"/>
  <c r="AD258" i="53"/>
  <c r="AG258" i="53" s="1"/>
  <c r="AE258" i="53"/>
  <c r="AF258" i="53" s="1"/>
  <c r="Y259" i="53"/>
  <c r="Y258" i="53" s="1"/>
  <c r="AF259" i="53"/>
  <c r="AG259" i="53"/>
  <c r="Y260" i="53"/>
  <c r="AF260" i="53"/>
  <c r="AG260" i="53"/>
  <c r="Y261" i="53"/>
  <c r="AF261" i="53"/>
  <c r="AG261" i="53"/>
  <c r="V263" i="53"/>
  <c r="W263" i="53"/>
  <c r="X263" i="53"/>
  <c r="X262" i="53" s="1"/>
  <c r="Z263" i="53"/>
  <c r="AA263" i="53"/>
  <c r="AB263" i="53"/>
  <c r="AC263" i="53"/>
  <c r="AD263" i="53"/>
  <c r="AE263" i="53"/>
  <c r="Y264" i="53"/>
  <c r="AF264" i="53"/>
  <c r="AG264" i="53"/>
  <c r="Y265" i="53"/>
  <c r="AF265" i="53"/>
  <c r="AG265" i="53"/>
  <c r="Y266" i="53"/>
  <c r="AF266" i="53"/>
  <c r="AG266" i="53"/>
  <c r="V267" i="53"/>
  <c r="W267" i="53"/>
  <c r="X267" i="53"/>
  <c r="Z267" i="53"/>
  <c r="AA267" i="53"/>
  <c r="AA262" i="53" s="1"/>
  <c r="AB267" i="53"/>
  <c r="AC267" i="53"/>
  <c r="AD267" i="53"/>
  <c r="AG267" i="53" s="1"/>
  <c r="AE267" i="53"/>
  <c r="AF267" i="53"/>
  <c r="Y268" i="53"/>
  <c r="AF268" i="53"/>
  <c r="AG268" i="53"/>
  <c r="Y269" i="53"/>
  <c r="AF269" i="53"/>
  <c r="AG269" i="53"/>
  <c r="Y270" i="53"/>
  <c r="AF270" i="53"/>
  <c r="AG270" i="53"/>
  <c r="V272" i="53"/>
  <c r="V271" i="53" s="1"/>
  <c r="W272" i="53"/>
  <c r="X272" i="53"/>
  <c r="Z272" i="53"/>
  <c r="Z271" i="53" s="1"/>
  <c r="AA272" i="53"/>
  <c r="AB272" i="53"/>
  <c r="AC272" i="53"/>
  <c r="AD272" i="53"/>
  <c r="AE272" i="53"/>
  <c r="AF272" i="53" s="1"/>
  <c r="AG272" i="53"/>
  <c r="Y273" i="53"/>
  <c r="Y272" i="53" s="1"/>
  <c r="AF273" i="53"/>
  <c r="AG273" i="53"/>
  <c r="Y274" i="53"/>
  <c r="AF274" i="53"/>
  <c r="AG274" i="53"/>
  <c r="Y275" i="53"/>
  <c r="AF275" i="53"/>
  <c r="AG275" i="53"/>
  <c r="V276" i="53"/>
  <c r="W276" i="53"/>
  <c r="X276" i="53"/>
  <c r="Z276" i="53"/>
  <c r="AA276" i="53"/>
  <c r="AA271" i="53" s="1"/>
  <c r="AB276" i="53"/>
  <c r="AB271" i="53" s="1"/>
  <c r="AC276" i="53"/>
  <c r="AD276" i="53"/>
  <c r="AF276" i="53" s="1"/>
  <c r="AE276" i="53"/>
  <c r="Y277" i="53"/>
  <c r="AF277" i="53"/>
  <c r="AG277" i="53"/>
  <c r="Y278" i="53"/>
  <c r="AF278" i="53"/>
  <c r="AG278" i="53"/>
  <c r="Y279" i="53"/>
  <c r="AF279" i="53"/>
  <c r="AG279" i="53"/>
  <c r="V280" i="53"/>
  <c r="W280" i="53"/>
  <c r="X280" i="53"/>
  <c r="Z280" i="53"/>
  <c r="AA280" i="53"/>
  <c r="AB280" i="53"/>
  <c r="AC280" i="53"/>
  <c r="AD280" i="53"/>
  <c r="AE280" i="53"/>
  <c r="AF280" i="53" s="1"/>
  <c r="Y281" i="53"/>
  <c r="AF281" i="53"/>
  <c r="AG281" i="53"/>
  <c r="Y282" i="53"/>
  <c r="AF282" i="53"/>
  <c r="AG282" i="53"/>
  <c r="Y283" i="53"/>
  <c r="AF283" i="53"/>
  <c r="AG283" i="53"/>
  <c r="AE284" i="53"/>
  <c r="V285" i="53"/>
  <c r="W285" i="53"/>
  <c r="X285" i="53"/>
  <c r="Z285" i="53"/>
  <c r="AA285" i="53"/>
  <c r="AB285" i="53"/>
  <c r="AC285" i="53"/>
  <c r="AC284" i="53" s="1"/>
  <c r="AD285" i="53"/>
  <c r="AE285" i="53"/>
  <c r="Y286" i="53"/>
  <c r="AF286" i="53"/>
  <c r="AG286" i="53"/>
  <c r="Y287" i="53"/>
  <c r="AF287" i="53"/>
  <c r="AG287" i="53"/>
  <c r="Y288" i="53"/>
  <c r="AF288" i="53"/>
  <c r="AG288" i="53"/>
  <c r="V289" i="53"/>
  <c r="W289" i="53"/>
  <c r="X289" i="53"/>
  <c r="X284" i="53" s="1"/>
  <c r="Z289" i="53"/>
  <c r="Z284" i="53" s="1"/>
  <c r="AA289" i="53"/>
  <c r="AA284" i="53" s="1"/>
  <c r="AB289" i="53"/>
  <c r="AC289" i="53"/>
  <c r="AD289" i="53"/>
  <c r="AE289" i="53"/>
  <c r="AF289" i="53" s="1"/>
  <c r="AG289" i="53"/>
  <c r="Y290" i="53"/>
  <c r="Y289" i="53" s="1"/>
  <c r="AF290" i="53"/>
  <c r="AG290" i="53"/>
  <c r="Y291" i="53"/>
  <c r="AF291" i="53"/>
  <c r="AG291" i="53"/>
  <c r="Y292" i="53"/>
  <c r="AF292" i="53"/>
  <c r="AG292" i="53"/>
  <c r="V294" i="53"/>
  <c r="W294" i="53"/>
  <c r="X294" i="53"/>
  <c r="Z294" i="53"/>
  <c r="AA294" i="53"/>
  <c r="AB294" i="53"/>
  <c r="AC294" i="53"/>
  <c r="AD294" i="53"/>
  <c r="AE294" i="53"/>
  <c r="Y295" i="53"/>
  <c r="AF295" i="53"/>
  <c r="AG295" i="53"/>
  <c r="Y296" i="53"/>
  <c r="AF296" i="53"/>
  <c r="AG296" i="53"/>
  <c r="Y297" i="53"/>
  <c r="AF297" i="53"/>
  <c r="AG297" i="53"/>
  <c r="V298" i="53"/>
  <c r="W298" i="53"/>
  <c r="X298" i="53"/>
  <c r="Z298" i="53"/>
  <c r="AA298" i="53"/>
  <c r="AB298" i="53"/>
  <c r="AC298" i="53"/>
  <c r="AD298" i="53"/>
  <c r="AG298" i="53" s="1"/>
  <c r="AE298" i="53"/>
  <c r="AF298" i="53" s="1"/>
  <c r="Y299" i="53"/>
  <c r="AF299" i="53"/>
  <c r="AG299" i="53"/>
  <c r="Y300" i="53"/>
  <c r="AF300" i="53"/>
  <c r="AG300" i="53"/>
  <c r="Y301" i="53"/>
  <c r="AF301" i="53"/>
  <c r="AG301" i="53"/>
  <c r="V302" i="53"/>
  <c r="W302" i="53"/>
  <c r="X302" i="53"/>
  <c r="Z302" i="53"/>
  <c r="AA302" i="53"/>
  <c r="AB302" i="53"/>
  <c r="AC302" i="53"/>
  <c r="AD302" i="53"/>
  <c r="AE302" i="53"/>
  <c r="Y303" i="53"/>
  <c r="AF303" i="53"/>
  <c r="AG303" i="53"/>
  <c r="Y304" i="53"/>
  <c r="AF304" i="53"/>
  <c r="AG304" i="53"/>
  <c r="Y305" i="53"/>
  <c r="AF305" i="53"/>
  <c r="AG305" i="53"/>
  <c r="V306" i="53"/>
  <c r="W306" i="53"/>
  <c r="X306" i="53"/>
  <c r="Z306" i="53"/>
  <c r="AA306" i="53"/>
  <c r="AB306" i="53"/>
  <c r="AC306" i="53"/>
  <c r="AD306" i="53"/>
  <c r="AG306" i="53" s="1"/>
  <c r="AE306" i="53"/>
  <c r="AF306" i="53"/>
  <c r="Y307" i="53"/>
  <c r="AF307" i="53"/>
  <c r="AG307" i="53"/>
  <c r="Y308" i="53"/>
  <c r="AF308" i="53"/>
  <c r="AG308" i="53"/>
  <c r="Y309" i="53"/>
  <c r="AF309" i="53"/>
  <c r="AG309" i="53"/>
  <c r="V310" i="53"/>
  <c r="W310" i="53"/>
  <c r="X310" i="53"/>
  <c r="Z310" i="53"/>
  <c r="AA310" i="53"/>
  <c r="AB310" i="53"/>
  <c r="AC310" i="53"/>
  <c r="AD310" i="53"/>
  <c r="AE310" i="53"/>
  <c r="AF310" i="53" s="1"/>
  <c r="AG310" i="53"/>
  <c r="Y311" i="53"/>
  <c r="AF311" i="53"/>
  <c r="AG311" i="53"/>
  <c r="Y312" i="53"/>
  <c r="AF312" i="53"/>
  <c r="AG312" i="53"/>
  <c r="Y313" i="53"/>
  <c r="AF313" i="53"/>
  <c r="AG313" i="53"/>
  <c r="V314" i="53"/>
  <c r="W314" i="53"/>
  <c r="Z314" i="53"/>
  <c r="AA314" i="53"/>
  <c r="AC314" i="53"/>
  <c r="AD314" i="53"/>
  <c r="AE314" i="53"/>
  <c r="AF314" i="53"/>
  <c r="Y315" i="53"/>
  <c r="AG315" i="53"/>
  <c r="X316" i="53"/>
  <c r="Y316" i="53" s="1"/>
  <c r="AB316" i="53"/>
  <c r="AB314" i="53" s="1"/>
  <c r="AF316" i="53"/>
  <c r="AG316" i="53"/>
  <c r="Y317" i="53"/>
  <c r="AF317" i="53"/>
  <c r="AG317" i="53"/>
  <c r="Y318" i="53"/>
  <c r="AF318" i="53"/>
  <c r="AG318" i="53"/>
  <c r="Y319" i="53"/>
  <c r="AF319" i="53"/>
  <c r="AG319" i="53"/>
  <c r="Y320" i="53"/>
  <c r="AF320" i="53"/>
  <c r="AG320" i="53"/>
  <c r="Y321" i="53"/>
  <c r="AF321" i="53"/>
  <c r="AG321" i="53"/>
  <c r="Y322" i="53"/>
  <c r="AF322" i="53"/>
  <c r="AG322" i="53"/>
  <c r="Y323" i="53"/>
  <c r="AF323" i="53"/>
  <c r="AG323" i="53"/>
  <c r="Y324" i="53"/>
  <c r="AF324" i="53"/>
  <c r="AG324" i="53"/>
  <c r="Y325" i="53"/>
  <c r="AF325" i="53"/>
  <c r="AG325" i="53"/>
  <c r="Y326" i="53"/>
  <c r="AF326" i="53"/>
  <c r="AG326" i="53"/>
  <c r="Y327" i="53"/>
  <c r="AF327" i="53"/>
  <c r="AG327" i="53"/>
  <c r="Y328" i="53"/>
  <c r="AF328" i="53"/>
  <c r="AG328" i="53"/>
  <c r="Y329" i="53"/>
  <c r="AF329" i="53"/>
  <c r="AG329" i="53"/>
  <c r="Y330" i="53"/>
  <c r="AF330" i="53"/>
  <c r="AG330" i="53"/>
  <c r="Y331" i="53"/>
  <c r="AF331" i="53"/>
  <c r="AG331" i="53"/>
  <c r="Y332" i="53"/>
  <c r="AF332" i="53"/>
  <c r="AG332" i="53"/>
  <c r="Y333" i="53"/>
  <c r="AF333" i="53"/>
  <c r="AG333" i="53"/>
  <c r="Y334" i="53"/>
  <c r="AF334" i="53"/>
  <c r="AG334" i="53"/>
  <c r="Y335" i="53"/>
  <c r="AF335" i="53"/>
  <c r="AG335" i="53"/>
  <c r="Y336" i="53"/>
  <c r="AF336" i="53"/>
  <c r="AG336" i="53"/>
  <c r="Y337" i="53"/>
  <c r="AF337" i="53"/>
  <c r="AG337" i="53"/>
  <c r="Y338" i="53"/>
  <c r="AF338" i="53"/>
  <c r="AG338" i="53"/>
  <c r="Y339" i="53"/>
  <c r="AF339" i="53"/>
  <c r="AG339" i="53"/>
  <c r="Y340" i="53"/>
  <c r="AF340" i="53"/>
  <c r="AG340" i="53"/>
  <c r="Y341" i="53"/>
  <c r="AF341" i="53"/>
  <c r="AG341" i="53"/>
  <c r="Y342" i="53"/>
  <c r="AF342" i="53"/>
  <c r="AG342" i="53"/>
  <c r="Y343" i="53"/>
  <c r="AF343" i="53"/>
  <c r="AG343" i="53"/>
  <c r="Y344" i="53"/>
  <c r="AF344" i="53"/>
  <c r="AG344" i="53"/>
  <c r="Y345" i="53"/>
  <c r="AF345" i="53"/>
  <c r="AG345" i="53"/>
  <c r="Y346" i="53"/>
  <c r="AF346" i="53"/>
  <c r="AG346" i="53"/>
  <c r="Y347" i="53"/>
  <c r="AF347" i="53"/>
  <c r="AG347" i="53"/>
  <c r="Y348" i="53"/>
  <c r="AF348" i="53"/>
  <c r="AG348" i="53"/>
  <c r="Y349" i="53"/>
  <c r="AF349" i="53"/>
  <c r="AG349" i="53"/>
  <c r="Y350" i="53"/>
  <c r="AF350" i="53"/>
  <c r="AG350" i="53"/>
  <c r="Y353" i="53"/>
  <c r="AF353" i="53"/>
  <c r="AG353" i="53"/>
  <c r="Y354" i="53"/>
  <c r="AF354" i="53"/>
  <c r="AG354" i="53"/>
  <c r="V355" i="53"/>
  <c r="V352" i="53" s="1"/>
  <c r="V351" i="53" s="1"/>
  <c r="W355" i="53"/>
  <c r="X355" i="53"/>
  <c r="Z355" i="53"/>
  <c r="AA355" i="53"/>
  <c r="AB355" i="53"/>
  <c r="AC355" i="53"/>
  <c r="AD355" i="53"/>
  <c r="AE355" i="53"/>
  <c r="Y356" i="53"/>
  <c r="AF356" i="53"/>
  <c r="AG356" i="53"/>
  <c r="Y357" i="53"/>
  <c r="Y355" i="53" s="1"/>
  <c r="AF357" i="53"/>
  <c r="AG357" i="53"/>
  <c r="V358" i="53"/>
  <c r="W358" i="53"/>
  <c r="X358" i="53"/>
  <c r="Z358" i="53"/>
  <c r="AA358" i="53"/>
  <c r="AB358" i="53"/>
  <c r="AC358" i="53"/>
  <c r="AD358" i="53"/>
  <c r="AE358" i="53"/>
  <c r="AF358" i="53" s="1"/>
  <c r="Y359" i="53"/>
  <c r="AF359" i="53"/>
  <c r="AG359" i="53"/>
  <c r="Y360" i="53"/>
  <c r="AF360" i="53"/>
  <c r="AG360" i="53"/>
  <c r="Y361" i="53"/>
  <c r="AF361" i="53"/>
  <c r="AG361" i="53"/>
  <c r="V362" i="53"/>
  <c r="W362" i="53"/>
  <c r="X362" i="53"/>
  <c r="X352" i="53" s="1"/>
  <c r="Z362" i="53"/>
  <c r="Z352" i="53" s="1"/>
  <c r="AA362" i="53"/>
  <c r="AB362" i="53"/>
  <c r="AC362" i="53"/>
  <c r="AD362" i="53"/>
  <c r="AE362" i="53"/>
  <c r="AF362" i="53" s="1"/>
  <c r="Y363" i="53"/>
  <c r="AF363" i="53"/>
  <c r="AG363" i="53"/>
  <c r="Y364" i="53"/>
  <c r="AF364" i="53"/>
  <c r="AG364" i="53"/>
  <c r="Y365" i="53"/>
  <c r="AF365" i="53"/>
  <c r="AG365" i="53"/>
  <c r="V366" i="53"/>
  <c r="W366" i="53"/>
  <c r="X366" i="53"/>
  <c r="Z366" i="53"/>
  <c r="AA366" i="53"/>
  <c r="AB366" i="53"/>
  <c r="AC366" i="53"/>
  <c r="AD366" i="53"/>
  <c r="AE366" i="53"/>
  <c r="AF366" i="53"/>
  <c r="AG366" i="53"/>
  <c r="Y367" i="53"/>
  <c r="Y366" i="53" s="1"/>
  <c r="AF367" i="53"/>
  <c r="AG367" i="53"/>
  <c r="Y368" i="53"/>
  <c r="AF368" i="53"/>
  <c r="AG368" i="53"/>
  <c r="AA369" i="53"/>
  <c r="V370" i="53"/>
  <c r="W370" i="53"/>
  <c r="X370" i="53"/>
  <c r="Z370" i="53"/>
  <c r="AA370" i="53"/>
  <c r="AB370" i="53"/>
  <c r="AC370" i="53"/>
  <c r="AD370" i="53"/>
  <c r="AE370" i="53"/>
  <c r="AF370" i="53" s="1"/>
  <c r="Y371" i="53"/>
  <c r="AF371" i="53"/>
  <c r="AG371" i="53"/>
  <c r="Y372" i="53"/>
  <c r="AF372" i="53"/>
  <c r="AG372" i="53"/>
  <c r="Y373" i="53"/>
  <c r="AF373" i="53"/>
  <c r="AG373" i="53"/>
  <c r="Y374" i="53"/>
  <c r="AF374" i="53"/>
  <c r="AG374" i="53"/>
  <c r="Y375" i="53"/>
  <c r="AF375" i="53"/>
  <c r="AG375" i="53"/>
  <c r="V377" i="53"/>
  <c r="V376" i="53" s="1"/>
  <c r="W377" i="53"/>
  <c r="W376" i="53" s="1"/>
  <c r="X377" i="53"/>
  <c r="X376" i="53" s="1"/>
  <c r="X369" i="53" s="1"/>
  <c r="Z377" i="53"/>
  <c r="Z376" i="53" s="1"/>
  <c r="Z369" i="53" s="1"/>
  <c r="AA377" i="53"/>
  <c r="AA376" i="53" s="1"/>
  <c r="AB377" i="53"/>
  <c r="AB376" i="53" s="1"/>
  <c r="AC377" i="53"/>
  <c r="AC376" i="53" s="1"/>
  <c r="AD377" i="53"/>
  <c r="AE377" i="53"/>
  <c r="AF377" i="53" s="1"/>
  <c r="Y378" i="53"/>
  <c r="AF378" i="53"/>
  <c r="AG378" i="53"/>
  <c r="Y379" i="53"/>
  <c r="AF379" i="53"/>
  <c r="AG379" i="53"/>
  <c r="Y380" i="53"/>
  <c r="AF380" i="53"/>
  <c r="AG380" i="53"/>
  <c r="Y381" i="53"/>
  <c r="AF381" i="53"/>
  <c r="AG381" i="53"/>
  <c r="Y382" i="53"/>
  <c r="AF382" i="53"/>
  <c r="AG382" i="53"/>
  <c r="Y383" i="53"/>
  <c r="AF383" i="53"/>
  <c r="AG383" i="53"/>
  <c r="V386" i="53"/>
  <c r="W386" i="53"/>
  <c r="W385" i="53" s="1"/>
  <c r="X386" i="53"/>
  <c r="Z386" i="53"/>
  <c r="AA386" i="53"/>
  <c r="AA385" i="53" s="1"/>
  <c r="AB386" i="53"/>
  <c r="AB385" i="53" s="1"/>
  <c r="AC386" i="53"/>
  <c r="AD386" i="53"/>
  <c r="AE386" i="53"/>
  <c r="AF386" i="53"/>
  <c r="Y387" i="53"/>
  <c r="AF387" i="53"/>
  <c r="AG387" i="53"/>
  <c r="Y388" i="53"/>
  <c r="AF388" i="53"/>
  <c r="AG388" i="53"/>
  <c r="V389" i="53"/>
  <c r="W389" i="53"/>
  <c r="X389" i="53"/>
  <c r="Z389" i="53"/>
  <c r="AA389" i="53"/>
  <c r="AB389" i="53"/>
  <c r="AC389" i="53"/>
  <c r="AD389" i="53"/>
  <c r="AE389" i="53"/>
  <c r="Y390" i="53"/>
  <c r="AF390" i="53"/>
  <c r="AG390" i="53"/>
  <c r="Y391" i="53"/>
  <c r="AF391" i="53"/>
  <c r="AG391" i="53"/>
  <c r="V392" i="53"/>
  <c r="W392" i="53"/>
  <c r="X392" i="53"/>
  <c r="Z392" i="53"/>
  <c r="AA392" i="53"/>
  <c r="AB392" i="53"/>
  <c r="AC392" i="53"/>
  <c r="AD392" i="53"/>
  <c r="AE392" i="53"/>
  <c r="AF392" i="53"/>
  <c r="AG392" i="53"/>
  <c r="Y393" i="53"/>
  <c r="Y392" i="53" s="1"/>
  <c r="AF393" i="53"/>
  <c r="AG393" i="53"/>
  <c r="Y394" i="53"/>
  <c r="AF394" i="53"/>
  <c r="AG394" i="53"/>
  <c r="Y395" i="53"/>
  <c r="AF395" i="53"/>
  <c r="AG395" i="53"/>
  <c r="V396" i="53"/>
  <c r="W396" i="53"/>
  <c r="X396" i="53"/>
  <c r="Z396" i="53"/>
  <c r="AA396" i="53"/>
  <c r="AB396" i="53"/>
  <c r="AC396" i="53"/>
  <c r="AD396" i="53"/>
  <c r="AE396" i="53"/>
  <c r="Y397" i="53"/>
  <c r="AF397" i="53"/>
  <c r="AG397" i="53"/>
  <c r="Y398" i="53"/>
  <c r="AF398" i="53"/>
  <c r="AG398" i="53"/>
  <c r="V399" i="53"/>
  <c r="W399" i="53"/>
  <c r="X399" i="53"/>
  <c r="Z399" i="53"/>
  <c r="AA399" i="53"/>
  <c r="AB399" i="53"/>
  <c r="AC399" i="53"/>
  <c r="AD399" i="53"/>
  <c r="AE399" i="53"/>
  <c r="AF399" i="53"/>
  <c r="AG399" i="53"/>
  <c r="Y400" i="53"/>
  <c r="AF400" i="53"/>
  <c r="AG400" i="53"/>
  <c r="Y401" i="53"/>
  <c r="AF401" i="53"/>
  <c r="AG401" i="53"/>
  <c r="V402" i="53"/>
  <c r="W402" i="53"/>
  <c r="X402" i="53"/>
  <c r="Z402" i="53"/>
  <c r="AA402" i="53"/>
  <c r="AB402" i="53"/>
  <c r="AC402" i="53"/>
  <c r="AD402" i="53"/>
  <c r="AG402" i="53" s="1"/>
  <c r="AE402" i="53"/>
  <c r="AF402" i="53"/>
  <c r="Y403" i="53"/>
  <c r="AF403" i="53"/>
  <c r="AG403" i="53"/>
  <c r="Y404" i="53"/>
  <c r="AF404" i="53"/>
  <c r="AG404" i="53"/>
  <c r="Y405" i="53"/>
  <c r="AF405" i="53"/>
  <c r="AG405" i="53"/>
  <c r="Y406" i="53"/>
  <c r="AF406" i="53"/>
  <c r="AG406" i="53"/>
  <c r="Y407" i="53"/>
  <c r="AF407" i="53"/>
  <c r="AG407" i="53"/>
  <c r="V408" i="53"/>
  <c r="W408" i="53"/>
  <c r="X408" i="53"/>
  <c r="Z408" i="53"/>
  <c r="AA408" i="53"/>
  <c r="AB408" i="53"/>
  <c r="AC408" i="53"/>
  <c r="AD408" i="53"/>
  <c r="AF408" i="53" s="1"/>
  <c r="AE408" i="53"/>
  <c r="Y409" i="53"/>
  <c r="AF409" i="53"/>
  <c r="AG409" i="53"/>
  <c r="Y410" i="53"/>
  <c r="AF410" i="53"/>
  <c r="AG410" i="53"/>
  <c r="V411" i="53"/>
  <c r="W411" i="53"/>
  <c r="X411" i="53"/>
  <c r="Z411" i="53"/>
  <c r="AA411" i="53"/>
  <c r="AB411" i="53"/>
  <c r="AC411" i="53"/>
  <c r="AD411" i="53"/>
  <c r="AG411" i="53" s="1"/>
  <c r="AE411" i="53"/>
  <c r="Y412" i="53"/>
  <c r="AF412" i="53"/>
  <c r="AG412" i="53"/>
  <c r="Y413" i="53"/>
  <c r="AF413" i="53"/>
  <c r="AG413" i="53"/>
  <c r="Y414" i="53"/>
  <c r="AF414" i="53"/>
  <c r="AG414" i="53"/>
  <c r="Y415" i="53"/>
  <c r="AF415" i="53"/>
  <c r="AG415" i="53"/>
  <c r="Y416" i="53"/>
  <c r="AF416" i="53"/>
  <c r="AG416" i="53"/>
  <c r="Y417" i="53"/>
  <c r="AF417" i="53"/>
  <c r="AG417" i="53"/>
  <c r="Y418" i="53"/>
  <c r="AF418" i="53"/>
  <c r="AG418" i="53"/>
  <c r="Y419" i="53"/>
  <c r="AF419" i="53"/>
  <c r="AG419" i="53"/>
  <c r="Y420" i="53"/>
  <c r="AF420" i="53"/>
  <c r="AG420" i="53"/>
  <c r="Y421" i="53"/>
  <c r="AF421" i="53"/>
  <c r="AG421" i="53"/>
  <c r="Y422" i="53"/>
  <c r="AF422" i="53"/>
  <c r="AG422" i="53"/>
  <c r="Y423" i="53"/>
  <c r="AF423" i="53"/>
  <c r="AG423" i="53"/>
  <c r="Y424" i="53"/>
  <c r="AF424" i="53"/>
  <c r="AG424" i="53"/>
  <c r="Y425" i="53"/>
  <c r="AF425" i="53"/>
  <c r="AG425" i="53"/>
  <c r="Y426" i="53"/>
  <c r="AF426" i="53"/>
  <c r="AG426" i="53"/>
  <c r="Y427" i="53"/>
  <c r="AF427" i="53"/>
  <c r="AG427" i="53"/>
  <c r="Y428" i="53"/>
  <c r="AF428" i="53"/>
  <c r="AG428" i="53"/>
  <c r="Y429" i="53"/>
  <c r="AF429" i="53"/>
  <c r="AG429" i="53"/>
  <c r="Y430" i="53"/>
  <c r="AF430" i="53"/>
  <c r="AG430" i="53"/>
  <c r="Y431" i="53"/>
  <c r="AF431" i="53"/>
  <c r="AG431" i="53"/>
  <c r="Y432" i="53"/>
  <c r="AF432" i="53"/>
  <c r="AG432" i="53"/>
  <c r="Y433" i="53"/>
  <c r="AF433" i="53"/>
  <c r="AG433" i="53"/>
  <c r="Y434" i="53"/>
  <c r="AF434" i="53"/>
  <c r="AG434" i="53"/>
  <c r="Y435" i="53"/>
  <c r="AF435" i="53"/>
  <c r="AG435" i="53"/>
  <c r="Y436" i="53"/>
  <c r="AF436" i="53"/>
  <c r="AG436" i="53"/>
  <c r="Y437" i="53"/>
  <c r="AF437" i="53"/>
  <c r="AG437" i="53"/>
  <c r="Y438" i="53"/>
  <c r="AF438" i="53"/>
  <c r="AG438" i="53"/>
  <c r="Y439" i="53"/>
  <c r="AF439" i="53"/>
  <c r="AG439" i="53"/>
  <c r="Y440" i="53"/>
  <c r="AF440" i="53"/>
  <c r="AG440" i="53"/>
  <c r="Y441" i="53"/>
  <c r="AF441" i="53"/>
  <c r="AG441" i="53"/>
  <c r="Y442" i="53"/>
  <c r="AF442" i="53"/>
  <c r="AG442" i="53"/>
  <c r="Y443" i="53"/>
  <c r="AF443" i="53"/>
  <c r="AG443" i="53"/>
  <c r="V444" i="53"/>
  <c r="W444" i="53"/>
  <c r="X444" i="53"/>
  <c r="Z444" i="53"/>
  <c r="AA444" i="53"/>
  <c r="AB444" i="53"/>
  <c r="AC444" i="53"/>
  <c r="AD444" i="53"/>
  <c r="AE444" i="53"/>
  <c r="AF444" i="53" s="1"/>
  <c r="Y445" i="53"/>
  <c r="AF445" i="53"/>
  <c r="AG445" i="53"/>
  <c r="Y446" i="53"/>
  <c r="AF446" i="53"/>
  <c r="AG446" i="53"/>
  <c r="Y447" i="53"/>
  <c r="AF447" i="53"/>
  <c r="AG447" i="53"/>
  <c r="Y448" i="53"/>
  <c r="AF448" i="53"/>
  <c r="AG448" i="53"/>
  <c r="Y449" i="53"/>
  <c r="AF449" i="53"/>
  <c r="AG449" i="53"/>
  <c r="Y450" i="53"/>
  <c r="AF450" i="53"/>
  <c r="AG450" i="53"/>
  <c r="Y451" i="53"/>
  <c r="AF451" i="53"/>
  <c r="AG451" i="53"/>
  <c r="Y452" i="53"/>
  <c r="AF452" i="53"/>
  <c r="AG452" i="53"/>
  <c r="Y453" i="53"/>
  <c r="AF453" i="53"/>
  <c r="AG453" i="53"/>
  <c r="Y454" i="53"/>
  <c r="AF454" i="53"/>
  <c r="AG454" i="53"/>
  <c r="Y455" i="53"/>
  <c r="AF455" i="53"/>
  <c r="AG455" i="53"/>
  <c r="Y456" i="53"/>
  <c r="AF456" i="53"/>
  <c r="AG456" i="53"/>
  <c r="Y457" i="53"/>
  <c r="AF457" i="53"/>
  <c r="AG457" i="53"/>
  <c r="Y458" i="53"/>
  <c r="AF458" i="53"/>
  <c r="AG458" i="53"/>
  <c r="Y459" i="53"/>
  <c r="AF459" i="53"/>
  <c r="AG459" i="53"/>
  <c r="Y460" i="53"/>
  <c r="AF460" i="53"/>
  <c r="AG460" i="53"/>
  <c r="Y461" i="53"/>
  <c r="AF461" i="53"/>
  <c r="AG461" i="53"/>
  <c r="Y462" i="53"/>
  <c r="AF462" i="53"/>
  <c r="AG462" i="53"/>
  <c r="Y463" i="53"/>
  <c r="AF463" i="53"/>
  <c r="AG463" i="53"/>
  <c r="Y464" i="53"/>
  <c r="AF464" i="53"/>
  <c r="AG464" i="53"/>
  <c r="Y465" i="53"/>
  <c r="AF465" i="53"/>
  <c r="AG465" i="53"/>
  <c r="Y466" i="53"/>
  <c r="AF466" i="53"/>
  <c r="AG466" i="53"/>
  <c r="Y467" i="53"/>
  <c r="AF467" i="53"/>
  <c r="AG467" i="53"/>
  <c r="Y468" i="53"/>
  <c r="AF468" i="53"/>
  <c r="AG468" i="53"/>
  <c r="Y469" i="53"/>
  <c r="AF469" i="53"/>
  <c r="AG469" i="53"/>
  <c r="Y470" i="53"/>
  <c r="AF470" i="53"/>
  <c r="AG470" i="53"/>
  <c r="Y471" i="53"/>
  <c r="AF471" i="53"/>
  <c r="AG471" i="53"/>
  <c r="Y472" i="53"/>
  <c r="AF472" i="53"/>
  <c r="AG472" i="53"/>
  <c r="Y473" i="53"/>
  <c r="AF473" i="53"/>
  <c r="AG473" i="53"/>
  <c r="Y474" i="53"/>
  <c r="AF474" i="53"/>
  <c r="AG474" i="53"/>
  <c r="Y475" i="53"/>
  <c r="AF475" i="53"/>
  <c r="AG475" i="53"/>
  <c r="V476" i="53"/>
  <c r="W476" i="53"/>
  <c r="X476" i="53"/>
  <c r="Z476" i="53"/>
  <c r="AA476" i="53"/>
  <c r="AB476" i="53"/>
  <c r="AC476" i="53"/>
  <c r="AD476" i="53"/>
  <c r="AE476" i="53"/>
  <c r="Y477" i="53"/>
  <c r="AF477" i="53"/>
  <c r="AG477" i="53"/>
  <c r="Y478" i="53"/>
  <c r="AF478" i="53"/>
  <c r="AG478" i="53"/>
  <c r="Y479" i="53"/>
  <c r="AF479" i="53"/>
  <c r="AG479" i="53"/>
  <c r="Y480" i="53"/>
  <c r="AF480" i="53"/>
  <c r="AG480" i="53"/>
  <c r="Y481" i="53"/>
  <c r="AF481" i="53"/>
  <c r="AG481" i="53"/>
  <c r="Y482" i="53"/>
  <c r="AF482" i="53"/>
  <c r="AG482" i="53"/>
  <c r="Y483" i="53"/>
  <c r="AF483" i="53"/>
  <c r="AG483" i="53"/>
  <c r="Y484" i="53"/>
  <c r="AF484" i="53"/>
  <c r="AG484" i="53"/>
  <c r="Y485" i="53"/>
  <c r="AF485" i="53"/>
  <c r="AG485" i="53"/>
  <c r="Y486" i="53"/>
  <c r="AF486" i="53"/>
  <c r="AG486" i="53"/>
  <c r="Y487" i="53"/>
  <c r="AF487" i="53"/>
  <c r="AG487" i="53"/>
  <c r="Y488" i="53"/>
  <c r="AF488" i="53"/>
  <c r="AG488" i="53"/>
  <c r="Y489" i="53"/>
  <c r="AF489" i="53"/>
  <c r="AG489" i="53"/>
  <c r="Y490" i="53"/>
  <c r="AF490" i="53"/>
  <c r="AG490" i="53"/>
  <c r="Y491" i="53"/>
  <c r="AF491" i="53"/>
  <c r="AG491" i="53"/>
  <c r="Y492" i="53"/>
  <c r="AF492" i="53"/>
  <c r="AG492" i="53"/>
  <c r="Y493" i="53"/>
  <c r="AF493" i="53"/>
  <c r="AG493" i="53"/>
  <c r="Y494" i="53"/>
  <c r="AF494" i="53"/>
  <c r="AG494" i="53"/>
  <c r="Y495" i="53"/>
  <c r="AF495" i="53"/>
  <c r="AG495" i="53"/>
  <c r="Y496" i="53"/>
  <c r="AF496" i="53"/>
  <c r="AG496" i="53"/>
  <c r="Y497" i="53"/>
  <c r="AF497" i="53"/>
  <c r="AG497" i="53"/>
  <c r="Y498" i="53"/>
  <c r="AF498" i="53"/>
  <c r="AG498" i="53"/>
  <c r="Y499" i="53"/>
  <c r="AF499" i="53"/>
  <c r="AG499" i="53"/>
  <c r="Y500" i="53"/>
  <c r="AF500" i="53"/>
  <c r="AG500" i="53"/>
  <c r="Y501" i="53"/>
  <c r="AF501" i="53"/>
  <c r="AG501" i="53"/>
  <c r="Y502" i="53"/>
  <c r="AF502" i="53"/>
  <c r="AG502" i="53"/>
  <c r="Y503" i="53"/>
  <c r="AF503" i="53"/>
  <c r="AG503" i="53"/>
  <c r="Y504" i="53"/>
  <c r="AF504" i="53"/>
  <c r="AG504" i="53"/>
  <c r="Y505" i="53"/>
  <c r="AF505" i="53"/>
  <c r="AG505" i="53"/>
  <c r="Y506" i="53"/>
  <c r="AF506" i="53"/>
  <c r="AG506" i="53"/>
  <c r="Y507" i="53"/>
  <c r="AF507" i="53"/>
  <c r="AG507" i="53"/>
  <c r="V508" i="53"/>
  <c r="W508" i="53"/>
  <c r="X508" i="53"/>
  <c r="Z508" i="53"/>
  <c r="AB508" i="53"/>
  <c r="AC508" i="53"/>
  <c r="AD508" i="53"/>
  <c r="AE508" i="53"/>
  <c r="AF508" i="53" s="1"/>
  <c r="Y509" i="53"/>
  <c r="AF509" i="53"/>
  <c r="AG509" i="53"/>
  <c r="Y510" i="53"/>
  <c r="AA510" i="53" s="1"/>
  <c r="AA508" i="53" s="1"/>
  <c r="AF510" i="53"/>
  <c r="AG510" i="53"/>
  <c r="AA511" i="53"/>
  <c r="AB511" i="53"/>
  <c r="AC511" i="53"/>
  <c r="V512" i="53"/>
  <c r="V511" i="53" s="1"/>
  <c r="W512" i="53"/>
  <c r="W511" i="53" s="1"/>
  <c r="X512" i="53"/>
  <c r="X511" i="53" s="1"/>
  <c r="AA512" i="53"/>
  <c r="AB512" i="53"/>
  <c r="AC512" i="53"/>
  <c r="AD512" i="53"/>
  <c r="AD511" i="53" s="1"/>
  <c r="AE512" i="53"/>
  <c r="AE511" i="53" s="1"/>
  <c r="AF511" i="53" s="1"/>
  <c r="AF512" i="53"/>
  <c r="Y513" i="53"/>
  <c r="Z513" i="53" s="1"/>
  <c r="AF513" i="53"/>
  <c r="Y514" i="53"/>
  <c r="Z514" i="53" s="1"/>
  <c r="AF514" i="53"/>
  <c r="Y515" i="53"/>
  <c r="Z515" i="53"/>
  <c r="AF515" i="53"/>
  <c r="Y516" i="53"/>
  <c r="AC516" i="53" s="1"/>
  <c r="AF516" i="53"/>
  <c r="AG516" i="53"/>
  <c r="Y517" i="53"/>
  <c r="AG517" i="53"/>
  <c r="V518" i="53"/>
  <c r="W518" i="53"/>
  <c r="X518" i="53"/>
  <c r="V519" i="53"/>
  <c r="W519" i="53"/>
  <c r="X519" i="53"/>
  <c r="AA519" i="53"/>
  <c r="AB519" i="53"/>
  <c r="AB518" i="53" s="1"/>
  <c r="AC519" i="53"/>
  <c r="AC518" i="53" s="1"/>
  <c r="AD519" i="53"/>
  <c r="AD518" i="53" s="1"/>
  <c r="AE519" i="53"/>
  <c r="AE518" i="53" s="1"/>
  <c r="Y520" i="53"/>
  <c r="Z520" i="53"/>
  <c r="AG520" i="53"/>
  <c r="Y521" i="53"/>
  <c r="Z521" i="53" s="1"/>
  <c r="AG521" i="53"/>
  <c r="Y522" i="53"/>
  <c r="Z522" i="53" s="1"/>
  <c r="AG522" i="53"/>
  <c r="Y523" i="53"/>
  <c r="AA523" i="53" s="1"/>
  <c r="AF523" i="53"/>
  <c r="AG523" i="53"/>
  <c r="Y524" i="53"/>
  <c r="AA524" i="53" s="1"/>
  <c r="AF524" i="53"/>
  <c r="AG524" i="53"/>
  <c r="X525" i="53"/>
  <c r="AA525" i="53" s="1"/>
  <c r="Y525" i="53"/>
  <c r="Z525" i="53"/>
  <c r="AB525" i="53"/>
  <c r="AC525" i="53"/>
  <c r="AF525" i="53"/>
  <c r="AG518" i="53" l="1"/>
  <c r="AF187" i="53"/>
  <c r="W293" i="53"/>
  <c r="AF476" i="53"/>
  <c r="AG396" i="53"/>
  <c r="AG358" i="53"/>
  <c r="Y222" i="53"/>
  <c r="W384" i="53"/>
  <c r="V228" i="53"/>
  <c r="AB146" i="53"/>
  <c r="Y134" i="53"/>
  <c r="AG110" i="53"/>
  <c r="Y65" i="53"/>
  <c r="Z11" i="53"/>
  <c r="Y519" i="53"/>
  <c r="Y518" i="53" s="1"/>
  <c r="AE385" i="53"/>
  <c r="AE384" i="53" s="1"/>
  <c r="AE376" i="53"/>
  <c r="AE369" i="53" s="1"/>
  <c r="Z351" i="53"/>
  <c r="AG302" i="53"/>
  <c r="Y298" i="53"/>
  <c r="Z293" i="53"/>
  <c r="Y276" i="53"/>
  <c r="AG244" i="53"/>
  <c r="Y240" i="53"/>
  <c r="Y206" i="53"/>
  <c r="Z205" i="53"/>
  <c r="Z204" i="53" s="1"/>
  <c r="AD188" i="53"/>
  <c r="Y166" i="53"/>
  <c r="Y110" i="53"/>
  <c r="AC101" i="53"/>
  <c r="AC100" i="53" s="1"/>
  <c r="AC24" i="53" s="1"/>
  <c r="AC8" i="53" s="1"/>
  <c r="X36" i="53"/>
  <c r="Y32" i="53"/>
  <c r="Y12" i="53"/>
  <c r="Z385" i="53"/>
  <c r="Z384" i="53" s="1"/>
  <c r="X385" i="53"/>
  <c r="X384" i="53" s="1"/>
  <c r="AB284" i="53"/>
  <c r="Z228" i="53"/>
  <c r="Y138" i="53"/>
  <c r="AA146" i="53"/>
  <c r="AG114" i="53"/>
  <c r="AG519" i="53"/>
  <c r="Y408" i="53"/>
  <c r="Y362" i="53"/>
  <c r="X351" i="53"/>
  <c r="AA352" i="53"/>
  <c r="AA351" i="53" s="1"/>
  <c r="Y294" i="53"/>
  <c r="AC271" i="53"/>
  <c r="AG276" i="53"/>
  <c r="AC262" i="53"/>
  <c r="AC253" i="53" s="1"/>
  <c r="AC252" i="53" s="1"/>
  <c r="AC227" i="53" s="1"/>
  <c r="AG240" i="53"/>
  <c r="Y229" i="53"/>
  <c r="AA187" i="53"/>
  <c r="Y162" i="53"/>
  <c r="AB45" i="53"/>
  <c r="Y41" i="53"/>
  <c r="AB29" i="53"/>
  <c r="AB28" i="53" s="1"/>
  <c r="AB27" i="53" s="1"/>
  <c r="AB26" i="53" s="1"/>
  <c r="AB25" i="53" s="1"/>
  <c r="W253" i="53"/>
  <c r="Y476" i="53"/>
  <c r="V293" i="53"/>
  <c r="AC27" i="53"/>
  <c r="AC26" i="53" s="1"/>
  <c r="AC25" i="53" s="1"/>
  <c r="AB186" i="53"/>
  <c r="Y389" i="53"/>
  <c r="AE262" i="53"/>
  <c r="AE253" i="53" s="1"/>
  <c r="Y218" i="53"/>
  <c r="Y444" i="53"/>
  <c r="Y402" i="53"/>
  <c r="Y306" i="53"/>
  <c r="AB293" i="53"/>
  <c r="W284" i="53"/>
  <c r="W252" i="53" s="1"/>
  <c r="W227" i="53" s="1"/>
  <c r="Y267" i="53"/>
  <c r="Z262" i="53"/>
  <c r="Z253" i="53" s="1"/>
  <c r="Z252" i="53" s="1"/>
  <c r="Z227" i="53" s="1"/>
  <c r="Z226" i="53" s="1"/>
  <c r="AB262" i="53"/>
  <c r="X228" i="53"/>
  <c r="X227" i="53" s="1"/>
  <c r="X226" i="53" s="1"/>
  <c r="Y244" i="53"/>
  <c r="AC228" i="53"/>
  <c r="Y122" i="53"/>
  <c r="Y79" i="53"/>
  <c r="V36" i="53"/>
  <c r="AG20" i="53"/>
  <c r="X271" i="53"/>
  <c r="W271" i="53"/>
  <c r="W262" i="53"/>
  <c r="Y174" i="53"/>
  <c r="W101" i="53"/>
  <c r="AB352" i="53"/>
  <c r="AB351" i="53" s="1"/>
  <c r="AC293" i="53"/>
  <c r="V262" i="53"/>
  <c r="V253" i="53" s="1"/>
  <c r="Z512" i="53"/>
  <c r="Z511" i="53" s="1"/>
  <c r="AF411" i="53"/>
  <c r="AG362" i="53"/>
  <c r="AA293" i="53"/>
  <c r="W228" i="53"/>
  <c r="W146" i="53"/>
  <c r="W100" i="53" s="1"/>
  <c r="Y87" i="53"/>
  <c r="Y83" i="53"/>
  <c r="AG61" i="53"/>
  <c r="AB58" i="53"/>
  <c r="Y28" i="53"/>
  <c r="Z78" i="53"/>
  <c r="Z77" i="53" s="1"/>
  <c r="Y78" i="53"/>
  <c r="Y77" i="53" s="1"/>
  <c r="Z519" i="53"/>
  <c r="Z518" i="53" s="1"/>
  <c r="AD293" i="53"/>
  <c r="AG294" i="53"/>
  <c r="AD198" i="53"/>
  <c r="AG198" i="53" s="1"/>
  <c r="AG199" i="53"/>
  <c r="AG188" i="53"/>
  <c r="AE26" i="53"/>
  <c r="AG386" i="53"/>
  <c r="AD385" i="53"/>
  <c r="AG158" i="53"/>
  <c r="AE146" i="53"/>
  <c r="AB228" i="53"/>
  <c r="Z187" i="53"/>
  <c r="Z186" i="53" s="1"/>
  <c r="AG130" i="53"/>
  <c r="AA384" i="53"/>
  <c r="AD352" i="53"/>
  <c r="AF355" i="53"/>
  <c r="AG355" i="53"/>
  <c r="X314" i="53"/>
  <c r="AB253" i="53"/>
  <c r="AB252" i="53" s="1"/>
  <c r="V205" i="53"/>
  <c r="V204" i="53" s="1"/>
  <c r="AF205" i="53"/>
  <c r="AF204" i="53" s="1"/>
  <c r="AF186" i="53" s="1"/>
  <c r="X205" i="53"/>
  <c r="X204" i="53" s="1"/>
  <c r="AE101" i="53"/>
  <c r="AE100" i="53" s="1"/>
  <c r="W36" i="53"/>
  <c r="Y512" i="53"/>
  <c r="AD229" i="53"/>
  <c r="AG232" i="53"/>
  <c r="AF146" i="53"/>
  <c r="Z54" i="53"/>
  <c r="Z53" i="53" s="1"/>
  <c r="AA54" i="53"/>
  <c r="AA53" i="53" s="1"/>
  <c r="AB54" i="53"/>
  <c r="AB53" i="53" s="1"/>
  <c r="AF389" i="53"/>
  <c r="AG389" i="53"/>
  <c r="Y399" i="53"/>
  <c r="AB384" i="53"/>
  <c r="AB369" i="53"/>
  <c r="AE352" i="53"/>
  <c r="Y189" i="53"/>
  <c r="Y188" i="53" s="1"/>
  <c r="AC146" i="53"/>
  <c r="Z52" i="53"/>
  <c r="AA52" i="53"/>
  <c r="AA49" i="53" s="1"/>
  <c r="AB52" i="53"/>
  <c r="AB49" i="53" s="1"/>
  <c r="AG476" i="53"/>
  <c r="AF396" i="53"/>
  <c r="Y396" i="53"/>
  <c r="AC352" i="53"/>
  <c r="AC351" i="53" s="1"/>
  <c r="Y314" i="53"/>
  <c r="X253" i="53"/>
  <c r="X252" i="53" s="1"/>
  <c r="AG214" i="53"/>
  <c r="AG210" i="53"/>
  <c r="AD205" i="53"/>
  <c r="AE205" i="53"/>
  <c r="AE204" i="53" s="1"/>
  <c r="AD101" i="53"/>
  <c r="AB95" i="53"/>
  <c r="AB78" i="53" s="1"/>
  <c r="AB77" i="53" s="1"/>
  <c r="AB57" i="53"/>
  <c r="AF41" i="53"/>
  <c r="AE36" i="53"/>
  <c r="AF36" i="53" s="1"/>
  <c r="Z10" i="53"/>
  <c r="Z9" i="53" s="1"/>
  <c r="Y411" i="53"/>
  <c r="AG377" i="53"/>
  <c r="AD376" i="53"/>
  <c r="AG263" i="53"/>
  <c r="AD262" i="53"/>
  <c r="V146" i="53"/>
  <c r="AG254" i="53"/>
  <c r="AG154" i="53"/>
  <c r="AD146" i="53"/>
  <c r="AG146" i="53" s="1"/>
  <c r="AG408" i="53"/>
  <c r="Y508" i="53"/>
  <c r="AG444" i="53"/>
  <c r="Y370" i="53"/>
  <c r="AE271" i="53"/>
  <c r="AC205" i="53"/>
  <c r="AC204" i="53" s="1"/>
  <c r="AC186" i="53" s="1"/>
  <c r="Y194" i="53"/>
  <c r="Y193" i="53" s="1"/>
  <c r="AA101" i="53"/>
  <c r="Y53" i="53"/>
  <c r="AD28" i="53"/>
  <c r="AE228" i="53"/>
  <c r="AE187" i="53"/>
  <c r="Y146" i="53"/>
  <c r="AG508" i="53"/>
  <c r="V385" i="53"/>
  <c r="V384" i="53" s="1"/>
  <c r="W352" i="53"/>
  <c r="W351" i="53" s="1"/>
  <c r="AA186" i="53"/>
  <c r="Y511" i="53"/>
  <c r="AC385" i="53"/>
  <c r="AC384" i="53" s="1"/>
  <c r="Y293" i="53"/>
  <c r="AA518" i="53"/>
  <c r="Y386" i="53"/>
  <c r="Y377" i="53"/>
  <c r="Y376" i="53" s="1"/>
  <c r="W369" i="53"/>
  <c r="Y310" i="53"/>
  <c r="AE293" i="53"/>
  <c r="AF293" i="53" s="1"/>
  <c r="AF294" i="53"/>
  <c r="AG280" i="53"/>
  <c r="AD271" i="53"/>
  <c r="AF263" i="53"/>
  <c r="Z146" i="53"/>
  <c r="V101" i="53"/>
  <c r="V100" i="53" s="1"/>
  <c r="AF101" i="53"/>
  <c r="X101" i="53"/>
  <c r="X100" i="53" s="1"/>
  <c r="X24" i="53" s="1"/>
  <c r="Z101" i="53"/>
  <c r="Y16" i="53"/>
  <c r="Y11" i="53" s="1"/>
  <c r="AE78" i="53"/>
  <c r="W78" i="53"/>
  <c r="W77" i="53" s="1"/>
  <c r="AC36" i="53"/>
  <c r="V369" i="53"/>
  <c r="Y358" i="53"/>
  <c r="Y352" i="53" s="1"/>
  <c r="Y351" i="53" s="1"/>
  <c r="AG314" i="53"/>
  <c r="Y285" i="53"/>
  <c r="Y284" i="53" s="1"/>
  <c r="AG194" i="53"/>
  <c r="AD193" i="53"/>
  <c r="AG193" i="53" s="1"/>
  <c r="X187" i="53"/>
  <c r="X186" i="53" s="1"/>
  <c r="Y114" i="53"/>
  <c r="V78" i="53"/>
  <c r="V77" i="53" s="1"/>
  <c r="Y61" i="53"/>
  <c r="X11" i="53"/>
  <c r="X10" i="53" s="1"/>
  <c r="X9" i="53" s="1"/>
  <c r="AA253" i="53"/>
  <c r="AA252" i="53" s="1"/>
  <c r="AA227" i="53" s="1"/>
  <c r="AA226" i="53" s="1"/>
  <c r="X78" i="53"/>
  <c r="Y20" i="53"/>
  <c r="AG370" i="53"/>
  <c r="Y302" i="53"/>
  <c r="AF285" i="53"/>
  <c r="V284" i="53"/>
  <c r="Y254" i="53"/>
  <c r="Y214" i="53"/>
  <c r="Y205" i="53" s="1"/>
  <c r="Y204" i="53" s="1"/>
  <c r="W187" i="53"/>
  <c r="W186" i="53" s="1"/>
  <c r="Y158" i="53"/>
  <c r="Z50" i="53"/>
  <c r="AE11" i="53"/>
  <c r="W11" i="53"/>
  <c r="W10" i="53" s="1"/>
  <c r="W9" i="53" s="1"/>
  <c r="AG174" i="53"/>
  <c r="AG91" i="53"/>
  <c r="AC369" i="53"/>
  <c r="AF302" i="53"/>
  <c r="X293" i="53"/>
  <c r="AG285" i="53"/>
  <c r="AD284" i="53"/>
  <c r="Y280" i="53"/>
  <c r="Y263" i="53"/>
  <c r="AF254" i="53"/>
  <c r="V187" i="53"/>
  <c r="V186" i="53" s="1"/>
  <c r="Y130" i="53"/>
  <c r="AB101" i="53"/>
  <c r="AB100" i="53" s="1"/>
  <c r="Y45" i="53"/>
  <c r="Y37" i="53"/>
  <c r="AF232" i="53"/>
  <c r="Z29" i="53"/>
  <c r="Z28" i="53" s="1"/>
  <c r="Z27" i="53" s="1"/>
  <c r="Z26" i="53" s="1"/>
  <c r="Z25" i="53" s="1"/>
  <c r="AA17" i="53"/>
  <c r="AA16" i="53" s="1"/>
  <c r="AA11" i="53" s="1"/>
  <c r="AA10" i="53" s="1"/>
  <c r="AA9" i="53" s="1"/>
  <c r="CE6" i="51"/>
  <c r="CE77" i="51" s="1"/>
  <c r="CF77" i="51"/>
  <c r="CG77" i="51"/>
  <c r="CH77" i="51"/>
  <c r="BV77" i="51"/>
  <c r="BW77" i="51"/>
  <c r="BX77" i="51"/>
  <c r="BY77" i="51"/>
  <c r="BZ77" i="51"/>
  <c r="CA77" i="51"/>
  <c r="CB77" i="51"/>
  <c r="CC77" i="51"/>
  <c r="CD77" i="51"/>
  <c r="BK77" i="51"/>
  <c r="BL77" i="51"/>
  <c r="BM77" i="51"/>
  <c r="BN77" i="51"/>
  <c r="BO77" i="51"/>
  <c r="BP77" i="51"/>
  <c r="BQ77" i="51"/>
  <c r="BR77" i="51"/>
  <c r="BS77" i="51"/>
  <c r="BT77" i="51"/>
  <c r="BU77" i="51"/>
  <c r="AZ77" i="51"/>
  <c r="BA77" i="51"/>
  <c r="BB77" i="51"/>
  <c r="BC77" i="51"/>
  <c r="BD77" i="51"/>
  <c r="BE77" i="51"/>
  <c r="BF77" i="51"/>
  <c r="BG77" i="51"/>
  <c r="BH77" i="51"/>
  <c r="BI77" i="51"/>
  <c r="BJ77" i="51"/>
  <c r="AP77" i="51"/>
  <c r="AQ77" i="51"/>
  <c r="AR77" i="51"/>
  <c r="AS77" i="51"/>
  <c r="AT77" i="51"/>
  <c r="AU77" i="51"/>
  <c r="AV77" i="51"/>
  <c r="AW77" i="51"/>
  <c r="AX77" i="51"/>
  <c r="AY77" i="51"/>
  <c r="AC77" i="51"/>
  <c r="AD77" i="51"/>
  <c r="AE77" i="51"/>
  <c r="AF77" i="51"/>
  <c r="AG77" i="51"/>
  <c r="AH77" i="51"/>
  <c r="AI77" i="51"/>
  <c r="AJ77" i="51"/>
  <c r="AK77" i="51"/>
  <c r="AL77" i="51"/>
  <c r="AM77" i="51"/>
  <c r="AN77" i="51"/>
  <c r="AO77" i="51"/>
  <c r="S77" i="51"/>
  <c r="T77" i="51"/>
  <c r="U77" i="51"/>
  <c r="V77" i="51"/>
  <c r="W77" i="51"/>
  <c r="X77" i="51"/>
  <c r="Y77" i="51"/>
  <c r="Z77" i="51"/>
  <c r="AA77" i="51"/>
  <c r="AB77" i="51"/>
  <c r="M77" i="51"/>
  <c r="N77" i="51"/>
  <c r="O77" i="51"/>
  <c r="P77" i="51"/>
  <c r="Q77" i="51"/>
  <c r="R77" i="51"/>
  <c r="G77" i="51"/>
  <c r="H77" i="51"/>
  <c r="I77" i="51"/>
  <c r="J77" i="51"/>
  <c r="K77" i="51"/>
  <c r="L77" i="51"/>
  <c r="C77" i="51"/>
  <c r="D77" i="51"/>
  <c r="E77" i="51"/>
  <c r="F77" i="51"/>
  <c r="B77" i="51"/>
  <c r="Z42" i="51"/>
  <c r="Z40" i="51"/>
  <c r="F40" i="51"/>
  <c r="E40" i="51"/>
  <c r="D40" i="51"/>
  <c r="C40" i="51"/>
  <c r="BK9" i="51"/>
  <c r="BS9" i="51"/>
  <c r="G9" i="51"/>
  <c r="BU9" i="51"/>
  <c r="BT9" i="51"/>
  <c r="B69" i="51"/>
  <c r="B57" i="51"/>
  <c r="B49" i="51"/>
  <c r="B46" i="51"/>
  <c r="B42" i="51"/>
  <c r="B40" i="51"/>
  <c r="B34" i="51"/>
  <c r="B30" i="51"/>
  <c r="B26" i="51"/>
  <c r="B24" i="51"/>
  <c r="B17" i="51"/>
  <c r="B12" i="51"/>
  <c r="B6" i="51"/>
  <c r="B2" i="51"/>
  <c r="CH73" i="51"/>
  <c r="CG73" i="51"/>
  <c r="CF73" i="51"/>
  <c r="CE73" i="51"/>
  <c r="CD73" i="51"/>
  <c r="CC73" i="51"/>
  <c r="CB73" i="51"/>
  <c r="CA73" i="51"/>
  <c r="BZ73" i="51"/>
  <c r="BY73" i="51"/>
  <c r="BX73" i="51"/>
  <c r="BW73" i="51"/>
  <c r="BV73" i="51"/>
  <c r="BU73" i="51"/>
  <c r="BT73" i="51"/>
  <c r="BS73" i="51"/>
  <c r="BR73" i="51"/>
  <c r="BQ73" i="51"/>
  <c r="BP73" i="51"/>
  <c r="BO73" i="51"/>
  <c r="BN73" i="51"/>
  <c r="BM73" i="51"/>
  <c r="BL73" i="51"/>
  <c r="BK73" i="51"/>
  <c r="BJ73" i="51"/>
  <c r="BI73" i="51"/>
  <c r="BH73" i="51"/>
  <c r="BG73" i="51"/>
  <c r="BF73" i="51"/>
  <c r="BE73" i="51"/>
  <c r="BD73" i="51"/>
  <c r="BC73" i="51"/>
  <c r="BB73" i="51"/>
  <c r="BA73" i="51"/>
  <c r="AZ73" i="51"/>
  <c r="AY73" i="51"/>
  <c r="AX73" i="51"/>
  <c r="AW73" i="51"/>
  <c r="AV73" i="51"/>
  <c r="AU73" i="51"/>
  <c r="AT73" i="51"/>
  <c r="AS73" i="51"/>
  <c r="AR73" i="51"/>
  <c r="AQ73" i="51"/>
  <c r="AP73" i="51"/>
  <c r="AO73" i="51"/>
  <c r="AN73" i="51"/>
  <c r="AM73" i="51"/>
  <c r="AL73" i="51"/>
  <c r="AK73" i="51"/>
  <c r="AJ73" i="51"/>
  <c r="AI73" i="51"/>
  <c r="AH73" i="51"/>
  <c r="AG73" i="51"/>
  <c r="AF73" i="51"/>
  <c r="AE73" i="51"/>
  <c r="AD73" i="51"/>
  <c r="AC73" i="51"/>
  <c r="AB73" i="51"/>
  <c r="AA73" i="51"/>
  <c r="Z73" i="51"/>
  <c r="Y73" i="51"/>
  <c r="X73" i="51"/>
  <c r="W73" i="51"/>
  <c r="V73" i="51"/>
  <c r="U73" i="51"/>
  <c r="T73" i="51"/>
  <c r="S73" i="51"/>
  <c r="R73" i="51"/>
  <c r="Q73" i="51"/>
  <c r="P73" i="51"/>
  <c r="O73" i="51"/>
  <c r="N73" i="51"/>
  <c r="M73" i="51"/>
  <c r="L73" i="51"/>
  <c r="K73" i="51"/>
  <c r="J73" i="51"/>
  <c r="I73" i="51"/>
  <c r="H73" i="51"/>
  <c r="G73" i="51"/>
  <c r="CH69" i="51"/>
  <c r="CG69" i="51"/>
  <c r="CF69" i="51"/>
  <c r="CE69" i="51"/>
  <c r="CD69" i="51"/>
  <c r="CC69" i="51"/>
  <c r="CB69" i="51"/>
  <c r="CA69" i="51"/>
  <c r="BZ69" i="51"/>
  <c r="BY69" i="51"/>
  <c r="BX69" i="51"/>
  <c r="BW69" i="51"/>
  <c r="BV69" i="51"/>
  <c r="BU69" i="51"/>
  <c r="BT69" i="51"/>
  <c r="BS69" i="51"/>
  <c r="BR69" i="51"/>
  <c r="BQ69" i="51"/>
  <c r="BP69" i="51"/>
  <c r="BO69" i="51"/>
  <c r="BN69" i="51"/>
  <c r="BM69" i="51"/>
  <c r="BL69" i="51"/>
  <c r="BK69" i="51"/>
  <c r="BJ69" i="51"/>
  <c r="BI69" i="51"/>
  <c r="BH69" i="51"/>
  <c r="BG69" i="51"/>
  <c r="BF69" i="51"/>
  <c r="BE69" i="51"/>
  <c r="BD69" i="51"/>
  <c r="BC69" i="51"/>
  <c r="BB69" i="51"/>
  <c r="BA69" i="51"/>
  <c r="AZ69" i="51"/>
  <c r="AY69" i="51"/>
  <c r="AX69" i="51"/>
  <c r="AW69" i="51"/>
  <c r="AV69" i="51"/>
  <c r="AU69" i="51"/>
  <c r="AT69" i="51"/>
  <c r="AS69" i="51"/>
  <c r="AR69" i="51"/>
  <c r="AQ69" i="51"/>
  <c r="AP69" i="51"/>
  <c r="AO69" i="51"/>
  <c r="AN69" i="51"/>
  <c r="AM69" i="51"/>
  <c r="AL69" i="51"/>
  <c r="AK69" i="51"/>
  <c r="AJ69" i="51"/>
  <c r="AI69" i="51"/>
  <c r="AH69" i="51"/>
  <c r="AG69" i="51"/>
  <c r="AF69" i="51"/>
  <c r="AE69" i="51"/>
  <c r="AD69" i="51"/>
  <c r="AC69" i="51"/>
  <c r="AB69" i="51"/>
  <c r="AA69" i="51"/>
  <c r="Z69" i="51"/>
  <c r="Y69" i="51"/>
  <c r="X69" i="51"/>
  <c r="W69" i="51"/>
  <c r="V69" i="51"/>
  <c r="U69" i="51"/>
  <c r="T69" i="51"/>
  <c r="S69" i="51"/>
  <c r="J69" i="51"/>
  <c r="I69" i="51"/>
  <c r="H69" i="51"/>
  <c r="G69" i="51"/>
  <c r="F9" i="51"/>
  <c r="E9" i="51"/>
  <c r="D9" i="51"/>
  <c r="C9" i="51"/>
  <c r="B9" i="51"/>
  <c r="CH2" i="51"/>
  <c r="CG2" i="51"/>
  <c r="CF2" i="51"/>
  <c r="CE2" i="51"/>
  <c r="CD2" i="51"/>
  <c r="CC2" i="51"/>
  <c r="CB2" i="51"/>
  <c r="CA2" i="51"/>
  <c r="BZ2" i="51"/>
  <c r="BY2" i="51"/>
  <c r="BX2" i="51"/>
  <c r="BW2" i="51"/>
  <c r="BR2" i="51"/>
  <c r="BQ2" i="51"/>
  <c r="BP2" i="51"/>
  <c r="BO2" i="51"/>
  <c r="BN2" i="51"/>
  <c r="BM2" i="51"/>
  <c r="BL2" i="51"/>
  <c r="BK2" i="51"/>
  <c r="BJ2" i="51"/>
  <c r="BI2" i="51"/>
  <c r="BH2" i="51"/>
  <c r="BG2" i="51"/>
  <c r="BF2" i="51"/>
  <c r="BE2" i="51"/>
  <c r="BD2" i="51"/>
  <c r="BC2" i="51"/>
  <c r="BB2" i="51"/>
  <c r="BA2" i="51"/>
  <c r="AZ2" i="51"/>
  <c r="AY2" i="51"/>
  <c r="AX2" i="51"/>
  <c r="AW2" i="51"/>
  <c r="AV2" i="51"/>
  <c r="AU2" i="51"/>
  <c r="AT2" i="51"/>
  <c r="AS2" i="51"/>
  <c r="AR2" i="51"/>
  <c r="AQ2" i="51"/>
  <c r="AP2" i="51"/>
  <c r="AO2" i="51"/>
  <c r="AN2" i="51"/>
  <c r="AM2" i="51"/>
  <c r="AL2" i="51"/>
  <c r="AK2" i="51"/>
  <c r="AJ2" i="51"/>
  <c r="AI2" i="51"/>
  <c r="AH2" i="51"/>
  <c r="AG2" i="51"/>
  <c r="AF2" i="51"/>
  <c r="AE2" i="51"/>
  <c r="Z2" i="51"/>
  <c r="Y2" i="51"/>
  <c r="X2" i="51"/>
  <c r="W2" i="51"/>
  <c r="V2" i="51"/>
  <c r="U2" i="51"/>
  <c r="T2" i="51"/>
  <c r="S2" i="51"/>
  <c r="R2" i="51"/>
  <c r="Q2" i="51"/>
  <c r="P2" i="51"/>
  <c r="O2" i="51"/>
  <c r="N2" i="51"/>
  <c r="M2" i="51"/>
  <c r="L2" i="51"/>
  <c r="K2" i="51"/>
  <c r="J2" i="51"/>
  <c r="I2" i="51"/>
  <c r="H2" i="51"/>
  <c r="G2" i="51"/>
  <c r="Y271" i="53" l="1"/>
  <c r="Y252" i="53" s="1"/>
  <c r="Y227" i="53" s="1"/>
  <c r="Y226" i="53" s="1"/>
  <c r="V24" i="53"/>
  <c r="V8" i="53" s="1"/>
  <c r="AA36" i="53"/>
  <c r="AB36" i="53"/>
  <c r="AF271" i="53"/>
  <c r="Y27" i="53"/>
  <c r="Y26" i="53" s="1"/>
  <c r="Y25" i="53" s="1"/>
  <c r="Y228" i="53"/>
  <c r="Y369" i="53"/>
  <c r="AG262" i="53"/>
  <c r="W24" i="53"/>
  <c r="Y253" i="53"/>
  <c r="V252" i="53"/>
  <c r="V227" i="53" s="1"/>
  <c r="V226" i="53" s="1"/>
  <c r="AE186" i="53"/>
  <c r="AF385" i="53"/>
  <c r="Y262" i="53"/>
  <c r="AF100" i="53"/>
  <c r="Y101" i="53"/>
  <c r="Y100" i="53" s="1"/>
  <c r="Y385" i="53"/>
  <c r="AA100" i="53"/>
  <c r="AB24" i="53"/>
  <c r="AB8" i="53" s="1"/>
  <c r="AD27" i="53"/>
  <c r="AF28" i="53"/>
  <c r="AG229" i="53"/>
  <c r="AD228" i="53"/>
  <c r="AG293" i="53"/>
  <c r="W8" i="53"/>
  <c r="AF376" i="53"/>
  <c r="AG376" i="53"/>
  <c r="Y187" i="53"/>
  <c r="Y186" i="53" s="1"/>
  <c r="AE25" i="53"/>
  <c r="AC226" i="53"/>
  <c r="AC7" i="53" s="1"/>
  <c r="AC6" i="53" s="1"/>
  <c r="Y10" i="53"/>
  <c r="Y9" i="53" s="1"/>
  <c r="AG352" i="53"/>
  <c r="AD351" i="53"/>
  <c r="Y36" i="53"/>
  <c r="AG284" i="53"/>
  <c r="AF284" i="53"/>
  <c r="AF11" i="53"/>
  <c r="AE10" i="53"/>
  <c r="Z100" i="53"/>
  <c r="AG271" i="53"/>
  <c r="Y384" i="53"/>
  <c r="AE227" i="53"/>
  <c r="AD100" i="53"/>
  <c r="AG100" i="53" s="1"/>
  <c r="AG101" i="53"/>
  <c r="AE351" i="53"/>
  <c r="AF351" i="53" s="1"/>
  <c r="AF352" i="53"/>
  <c r="AB227" i="53"/>
  <c r="AB226" i="53" s="1"/>
  <c r="AF78" i="53"/>
  <c r="AE77" i="53"/>
  <c r="AF77" i="53" s="1"/>
  <c r="X8" i="53"/>
  <c r="X7" i="53" s="1"/>
  <c r="X6" i="53" s="1"/>
  <c r="Z49" i="53"/>
  <c r="Z36" i="53" s="1"/>
  <c r="Z24" i="53" s="1"/>
  <c r="Z8" i="53" s="1"/>
  <c r="Z7" i="53" s="1"/>
  <c r="Z6" i="53" s="1"/>
  <c r="AD369" i="53"/>
  <c r="AF229" i="53"/>
  <c r="AD187" i="53"/>
  <c r="AE252" i="53"/>
  <c r="AG385" i="53"/>
  <c r="AD384" i="53"/>
  <c r="W226" i="53"/>
  <c r="AF262" i="53"/>
  <c r="AD253" i="53"/>
  <c r="AG205" i="53"/>
  <c r="AD204" i="53"/>
  <c r="AG204" i="53" s="1"/>
  <c r="B35" i="37"/>
  <c r="Y24" i="53" l="1"/>
  <c r="Y8" i="53" s="1"/>
  <c r="Y7" i="53" s="1"/>
  <c r="AA24" i="53"/>
  <c r="AA8" i="53" s="1"/>
  <c r="AA7" i="53" s="1"/>
  <c r="AA6" i="53" s="1"/>
  <c r="V7" i="53"/>
  <c r="V6" i="53" s="1"/>
  <c r="AD252" i="53"/>
  <c r="AG252" i="53" s="1"/>
  <c r="AG253" i="53"/>
  <c r="AF253" i="53"/>
  <c r="AG369" i="53"/>
  <c r="AF369" i="53"/>
  <c r="AE9" i="53"/>
  <c r="AF10" i="53"/>
  <c r="AG384" i="53"/>
  <c r="AF384" i="53"/>
  <c r="AD26" i="53"/>
  <c r="AF27" i="53"/>
  <c r="AB7" i="53"/>
  <c r="AB6" i="53" s="1"/>
  <c r="AG228" i="53"/>
  <c r="AG351" i="53"/>
  <c r="AE24" i="53"/>
  <c r="AF228" i="53"/>
  <c r="AE226" i="53"/>
  <c r="AG187" i="53"/>
  <c r="AD186" i="53"/>
  <c r="AG186" i="53" s="1"/>
  <c r="W7" i="53"/>
  <c r="W6" i="53" s="1"/>
  <c r="Y6" i="53" s="1"/>
  <c r="CH57" i="51"/>
  <c r="CG57" i="51"/>
  <c r="CF57" i="51"/>
  <c r="CE57" i="51"/>
  <c r="CD57" i="51"/>
  <c r="CC57" i="51"/>
  <c r="CB57" i="51"/>
  <c r="CA57" i="51"/>
  <c r="BZ57" i="51"/>
  <c r="BY57" i="51"/>
  <c r="BX57" i="51"/>
  <c r="BW57" i="51"/>
  <c r="BV57" i="51"/>
  <c r="BU57" i="51"/>
  <c r="BT57" i="51"/>
  <c r="BS57" i="51"/>
  <c r="BR57" i="51"/>
  <c r="BQ57" i="51"/>
  <c r="BP57" i="51"/>
  <c r="BO57" i="51"/>
  <c r="BN57" i="51"/>
  <c r="BM57" i="51"/>
  <c r="BJ57" i="51"/>
  <c r="BI57" i="51"/>
  <c r="BH57" i="51"/>
  <c r="BG57" i="51"/>
  <c r="BF57" i="51"/>
  <c r="BE57" i="51"/>
  <c r="BD57" i="51"/>
  <c r="BC57" i="51"/>
  <c r="BB57" i="51"/>
  <c r="BA57" i="51"/>
  <c r="AZ57" i="51"/>
  <c r="AY57" i="51"/>
  <c r="AX57" i="51"/>
  <c r="AW57" i="51"/>
  <c r="AV57" i="51"/>
  <c r="AU57" i="51"/>
  <c r="AT57" i="51"/>
  <c r="AS57" i="51"/>
  <c r="AR57" i="51"/>
  <c r="AQ57" i="51"/>
  <c r="AP57" i="51"/>
  <c r="AO57" i="51"/>
  <c r="AN57" i="51"/>
  <c r="AM57" i="51"/>
  <c r="AL57" i="51"/>
  <c r="AK57" i="51"/>
  <c r="AJ57" i="51"/>
  <c r="AI57" i="51"/>
  <c r="AH57" i="51"/>
  <c r="AG57" i="51"/>
  <c r="AF57" i="51"/>
  <c r="AE57" i="51"/>
  <c r="AD57" i="51"/>
  <c r="AC57" i="51"/>
  <c r="AB57" i="51"/>
  <c r="AA57" i="51"/>
  <c r="Z57" i="51"/>
  <c r="Y57" i="51"/>
  <c r="X57" i="51"/>
  <c r="W57" i="51"/>
  <c r="V57" i="51"/>
  <c r="U57" i="51"/>
  <c r="T57" i="51"/>
  <c r="S57" i="51"/>
  <c r="R57" i="51"/>
  <c r="Q57" i="51"/>
  <c r="P57" i="51"/>
  <c r="O57" i="51"/>
  <c r="N57" i="51"/>
  <c r="M57" i="51"/>
  <c r="L57" i="51"/>
  <c r="K57" i="51"/>
  <c r="CH49" i="51"/>
  <c r="CH46" i="51" s="1"/>
  <c r="CH42" i="51" s="1"/>
  <c r="CH40" i="51" s="1"/>
  <c r="CG49" i="51"/>
  <c r="CG46" i="51" s="1"/>
  <c r="CG42" i="51" s="1"/>
  <c r="CG40" i="51" s="1"/>
  <c r="CF49" i="51"/>
  <c r="CF46" i="51" s="1"/>
  <c r="CF42" i="51" s="1"/>
  <c r="CF40" i="51" s="1"/>
  <c r="CE49" i="51"/>
  <c r="CE46" i="51" s="1"/>
  <c r="CE42" i="51" s="1"/>
  <c r="CE40" i="51" s="1"/>
  <c r="CD49" i="51"/>
  <c r="CC49" i="51"/>
  <c r="CB49" i="51"/>
  <c r="CA49" i="51"/>
  <c r="BZ49" i="51"/>
  <c r="BZ46" i="51" s="1"/>
  <c r="BZ42" i="51" s="1"/>
  <c r="BZ40" i="51" s="1"/>
  <c r="BY49" i="51"/>
  <c r="BY46" i="51" s="1"/>
  <c r="BY42" i="51" s="1"/>
  <c r="BY40" i="51" s="1"/>
  <c r="BX49" i="51"/>
  <c r="BX46" i="51" s="1"/>
  <c r="BX42" i="51" s="1"/>
  <c r="BX40" i="51" s="1"/>
  <c r="BW49" i="51"/>
  <c r="BW46" i="51" s="1"/>
  <c r="BW42" i="51" s="1"/>
  <c r="BW40" i="51" s="1"/>
  <c r="BV49" i="51"/>
  <c r="BU49" i="51"/>
  <c r="BT49" i="51"/>
  <c r="BT46" i="51" s="1"/>
  <c r="BT42" i="51" s="1"/>
  <c r="BT40" i="51" s="1"/>
  <c r="BS49" i="51"/>
  <c r="BS46" i="51" s="1"/>
  <c r="BS42" i="51" s="1"/>
  <c r="BS40" i="51" s="1"/>
  <c r="BR49" i="51"/>
  <c r="BR46" i="51" s="1"/>
  <c r="BR42" i="51" s="1"/>
  <c r="BR40" i="51" s="1"/>
  <c r="BQ49" i="51"/>
  <c r="BQ46" i="51" s="1"/>
  <c r="BQ42" i="51" s="1"/>
  <c r="BQ40" i="51" s="1"/>
  <c r="BP49" i="51"/>
  <c r="BP46" i="51" s="1"/>
  <c r="BP42" i="51" s="1"/>
  <c r="BP40" i="51" s="1"/>
  <c r="BO49" i="51"/>
  <c r="BO46" i="51" s="1"/>
  <c r="BO42" i="51" s="1"/>
  <c r="BO40" i="51" s="1"/>
  <c r="BN49" i="51"/>
  <c r="BM49" i="51"/>
  <c r="BM46" i="51" s="1"/>
  <c r="BM42" i="51" s="1"/>
  <c r="BM40" i="51" s="1"/>
  <c r="BL49" i="51"/>
  <c r="BL46" i="51" s="1"/>
  <c r="BL42" i="51" s="1"/>
  <c r="BL40" i="51" s="1"/>
  <c r="BK49" i="51"/>
  <c r="BK46" i="51" s="1"/>
  <c r="BK42" i="51" s="1"/>
  <c r="BK40" i="51" s="1"/>
  <c r="BJ49" i="51"/>
  <c r="BJ46" i="51" s="1"/>
  <c r="BJ42" i="51" s="1"/>
  <c r="BJ40" i="51" s="1"/>
  <c r="BI49" i="51"/>
  <c r="BI46" i="51" s="1"/>
  <c r="BI42" i="51" s="1"/>
  <c r="BI40" i="51" s="1"/>
  <c r="BH49" i="51"/>
  <c r="BH46" i="51" s="1"/>
  <c r="BH42" i="51" s="1"/>
  <c r="BH40" i="51" s="1"/>
  <c r="BG49" i="51"/>
  <c r="BG46" i="51" s="1"/>
  <c r="BG42" i="51" s="1"/>
  <c r="BG40" i="51" s="1"/>
  <c r="BF49" i="51"/>
  <c r="BE49" i="51"/>
  <c r="BD49" i="51"/>
  <c r="BD46" i="51" s="1"/>
  <c r="BD42" i="51" s="1"/>
  <c r="BD40" i="51" s="1"/>
  <c r="BC49" i="51"/>
  <c r="BC46" i="51" s="1"/>
  <c r="BC42" i="51" s="1"/>
  <c r="BC40" i="51" s="1"/>
  <c r="BB49" i="51"/>
  <c r="BB46" i="51" s="1"/>
  <c r="BB42" i="51" s="1"/>
  <c r="BB40" i="51" s="1"/>
  <c r="BA49" i="51"/>
  <c r="BA46" i="51" s="1"/>
  <c r="BA42" i="51" s="1"/>
  <c r="BA40" i="51" s="1"/>
  <c r="AZ49" i="51"/>
  <c r="AZ46" i="51" s="1"/>
  <c r="AZ42" i="51" s="1"/>
  <c r="AZ40" i="51" s="1"/>
  <c r="AY49" i="51"/>
  <c r="AY46" i="51" s="1"/>
  <c r="AY42" i="51" s="1"/>
  <c r="AY40" i="51" s="1"/>
  <c r="AX49" i="51"/>
  <c r="AW49" i="51"/>
  <c r="AV49" i="51"/>
  <c r="AU49" i="51"/>
  <c r="AT49" i="51"/>
  <c r="AT46" i="51" s="1"/>
  <c r="AT42" i="51" s="1"/>
  <c r="AT40" i="51" s="1"/>
  <c r="AS49" i="51"/>
  <c r="AS46" i="51" s="1"/>
  <c r="AS42" i="51" s="1"/>
  <c r="AS40" i="51" s="1"/>
  <c r="AR49" i="51"/>
  <c r="AR46" i="51" s="1"/>
  <c r="AR42" i="51" s="1"/>
  <c r="AR40" i="51" s="1"/>
  <c r="AQ49" i="51"/>
  <c r="AQ46" i="51" s="1"/>
  <c r="AQ42" i="51" s="1"/>
  <c r="AQ40" i="51" s="1"/>
  <c r="AP49" i="51"/>
  <c r="AO49" i="51"/>
  <c r="AN49" i="51"/>
  <c r="AM49" i="51"/>
  <c r="AM46" i="51" s="1"/>
  <c r="AM42" i="51" s="1"/>
  <c r="AM40" i="51" s="1"/>
  <c r="AL49" i="51"/>
  <c r="AL46" i="51" s="1"/>
  <c r="AL42" i="51" s="1"/>
  <c r="AL40" i="51" s="1"/>
  <c r="AK49" i="51"/>
  <c r="AK46" i="51" s="1"/>
  <c r="AK42" i="51" s="1"/>
  <c r="AK40" i="51" s="1"/>
  <c r="AJ49" i="51"/>
  <c r="AJ46" i="51" s="1"/>
  <c r="AJ42" i="51" s="1"/>
  <c r="AJ40" i="51" s="1"/>
  <c r="AI49" i="51"/>
  <c r="AI46" i="51" s="1"/>
  <c r="AI42" i="51" s="1"/>
  <c r="AI40" i="51" s="1"/>
  <c r="AH49" i="51"/>
  <c r="AG49" i="51"/>
  <c r="AF49" i="51"/>
  <c r="AF46" i="51" s="1"/>
  <c r="AF42" i="51" s="1"/>
  <c r="AF40" i="51" s="1"/>
  <c r="AE49" i="51"/>
  <c r="AE46" i="51" s="1"/>
  <c r="AE42" i="51" s="1"/>
  <c r="AE40" i="51" s="1"/>
  <c r="AD49" i="51"/>
  <c r="AD46" i="51" s="1"/>
  <c r="AD42" i="51" s="1"/>
  <c r="AD40" i="51" s="1"/>
  <c r="AC49" i="51"/>
  <c r="AC46" i="51" s="1"/>
  <c r="AC42" i="51" s="1"/>
  <c r="AC40" i="51" s="1"/>
  <c r="AB49" i="51"/>
  <c r="AB46" i="51" s="1"/>
  <c r="AB42" i="51" s="1"/>
  <c r="AB40" i="51" s="1"/>
  <c r="AA49" i="51"/>
  <c r="AA46" i="51" s="1"/>
  <c r="AA42" i="51" s="1"/>
  <c r="AA40" i="51" s="1"/>
  <c r="Z49" i="51"/>
  <c r="Y49" i="51"/>
  <c r="X49" i="51"/>
  <c r="W49" i="51"/>
  <c r="W46" i="51" s="1"/>
  <c r="W42" i="51" s="1"/>
  <c r="W40" i="51" s="1"/>
  <c r="V49" i="51"/>
  <c r="V46" i="51" s="1"/>
  <c r="V42" i="51" s="1"/>
  <c r="V40" i="51" s="1"/>
  <c r="U49" i="51"/>
  <c r="U46" i="51" s="1"/>
  <c r="U42" i="51" s="1"/>
  <c r="U40" i="51" s="1"/>
  <c r="T49" i="51"/>
  <c r="T46" i="51" s="1"/>
  <c r="T42" i="51" s="1"/>
  <c r="T40" i="51" s="1"/>
  <c r="S49" i="51"/>
  <c r="S46" i="51" s="1"/>
  <c r="S42" i="51" s="1"/>
  <c r="S40" i="51" s="1"/>
  <c r="R49" i="51"/>
  <c r="Q49" i="51"/>
  <c r="P49" i="51"/>
  <c r="P46" i="51" s="1"/>
  <c r="P42" i="51" s="1"/>
  <c r="P40" i="51" s="1"/>
  <c r="O49" i="51"/>
  <c r="O46" i="51" s="1"/>
  <c r="O42" i="51" s="1"/>
  <c r="O40" i="51" s="1"/>
  <c r="N49" i="51"/>
  <c r="N46" i="51" s="1"/>
  <c r="N42" i="51" s="1"/>
  <c r="N40" i="51" s="1"/>
  <c r="M49" i="51"/>
  <c r="M46" i="51" s="1"/>
  <c r="M42" i="51" s="1"/>
  <c r="M40" i="51" s="1"/>
  <c r="L49" i="51"/>
  <c r="L46" i="51" s="1"/>
  <c r="L42" i="51" s="1"/>
  <c r="L40" i="51" s="1"/>
  <c r="K49" i="51"/>
  <c r="K46" i="51" s="1"/>
  <c r="K42" i="51" s="1"/>
  <c r="K40" i="51" s="1"/>
  <c r="J49" i="51"/>
  <c r="I49" i="51"/>
  <c r="H49" i="51"/>
  <c r="H46" i="51" s="1"/>
  <c r="H42" i="51" s="1"/>
  <c r="H40" i="51" s="1"/>
  <c r="G49" i="51"/>
  <c r="G46" i="51" s="1"/>
  <c r="G42" i="51" s="1"/>
  <c r="G40" i="51" s="1"/>
  <c r="CC46" i="51"/>
  <c r="CB46" i="51"/>
  <c r="CB42" i="51" s="1"/>
  <c r="CB40" i="51" s="1"/>
  <c r="CA46" i="51"/>
  <c r="CA42" i="51" s="1"/>
  <c r="CA40" i="51" s="1"/>
  <c r="BV46" i="51"/>
  <c r="BV42" i="51" s="1"/>
  <c r="BV40" i="51" s="1"/>
  <c r="BU46" i="51"/>
  <c r="BU42" i="51" s="1"/>
  <c r="BU40" i="51" s="1"/>
  <c r="BN46" i="51"/>
  <c r="BN42" i="51" s="1"/>
  <c r="BN40" i="51" s="1"/>
  <c r="BE46" i="51"/>
  <c r="BE42" i="51" s="1"/>
  <c r="BE40" i="51" s="1"/>
  <c r="AX46" i="51"/>
  <c r="AX42" i="51" s="1"/>
  <c r="AX40" i="51" s="1"/>
  <c r="AW46" i="51"/>
  <c r="AW42" i="51" s="1"/>
  <c r="AW40" i="51" s="1"/>
  <c r="AV46" i="51"/>
  <c r="AV42" i="51" s="1"/>
  <c r="AV40" i="51" s="1"/>
  <c r="AU46" i="51"/>
  <c r="AU42" i="51" s="1"/>
  <c r="AU40" i="51" s="1"/>
  <c r="AP46" i="51"/>
  <c r="AP42" i="51" s="1"/>
  <c r="AP40" i="51" s="1"/>
  <c r="AO46" i="51"/>
  <c r="AO42" i="51" s="1"/>
  <c r="AO40" i="51" s="1"/>
  <c r="AN46" i="51"/>
  <c r="AN42" i="51" s="1"/>
  <c r="AN40" i="51" s="1"/>
  <c r="AH46" i="51"/>
  <c r="AH42" i="51" s="1"/>
  <c r="AH40" i="51" s="1"/>
  <c r="AG46" i="51"/>
  <c r="Y46" i="51"/>
  <c r="Y42" i="51" s="1"/>
  <c r="Y40" i="51" s="1"/>
  <c r="X46" i="51"/>
  <c r="X42" i="51" s="1"/>
  <c r="X40" i="51" s="1"/>
  <c r="R46" i="51"/>
  <c r="R42" i="51" s="1"/>
  <c r="R40" i="51" s="1"/>
  <c r="Q46" i="51"/>
  <c r="Q42" i="51" s="1"/>
  <c r="Q40" i="51" s="1"/>
  <c r="J46" i="51"/>
  <c r="J42" i="51" s="1"/>
  <c r="J40" i="51" s="1"/>
  <c r="I46" i="51"/>
  <c r="I42" i="51" s="1"/>
  <c r="I40" i="51" s="1"/>
  <c r="CD46" i="51"/>
  <c r="CD42" i="51" s="1"/>
  <c r="CD40" i="51" s="1"/>
  <c r="BF46" i="51"/>
  <c r="BF42" i="51" s="1"/>
  <c r="BF40" i="51" s="1"/>
  <c r="CC42" i="51"/>
  <c r="CC40" i="51" s="1"/>
  <c r="AG42" i="51"/>
  <c r="AG40" i="51" s="1"/>
  <c r="CH34" i="51"/>
  <c r="CH30" i="51" s="1"/>
  <c r="CG34" i="51"/>
  <c r="CG30" i="51" s="1"/>
  <c r="CF34" i="51"/>
  <c r="CF30" i="51" s="1"/>
  <c r="CE34" i="51"/>
  <c r="CE30" i="51" s="1"/>
  <c r="CD34" i="51"/>
  <c r="CD30" i="51" s="1"/>
  <c r="CC34" i="51"/>
  <c r="CC30" i="51" s="1"/>
  <c r="CB34" i="51"/>
  <c r="CB30" i="51" s="1"/>
  <c r="CA34" i="51"/>
  <c r="CA30" i="51" s="1"/>
  <c r="BZ34" i="51"/>
  <c r="BZ30" i="51" s="1"/>
  <c r="BY34" i="51"/>
  <c r="BY30" i="51" s="1"/>
  <c r="BX34" i="51"/>
  <c r="BX30" i="51" s="1"/>
  <c r="BW34" i="51"/>
  <c r="BW30" i="51" s="1"/>
  <c r="BV34" i="51"/>
  <c r="BU34" i="51"/>
  <c r="BT34" i="51"/>
  <c r="BS34" i="51"/>
  <c r="BR34" i="51"/>
  <c r="BR30" i="51" s="1"/>
  <c r="BQ34" i="51"/>
  <c r="BQ30" i="51" s="1"/>
  <c r="BP34" i="51"/>
  <c r="BP30" i="51" s="1"/>
  <c r="BO34" i="51"/>
  <c r="BO30" i="51" s="1"/>
  <c r="BN34" i="51"/>
  <c r="BN30" i="51" s="1"/>
  <c r="BM34" i="51"/>
  <c r="BM30" i="51" s="1"/>
  <c r="BL34" i="51"/>
  <c r="BL30" i="51" s="1"/>
  <c r="BK34" i="51"/>
  <c r="BK30" i="51" s="1"/>
  <c r="BJ34" i="51"/>
  <c r="BJ30" i="51" s="1"/>
  <c r="BI34" i="51"/>
  <c r="BI30" i="51" s="1"/>
  <c r="BH34" i="51"/>
  <c r="BH30" i="51" s="1"/>
  <c r="BG34" i="51"/>
  <c r="BG30" i="51" s="1"/>
  <c r="BF34" i="51"/>
  <c r="BF30" i="51" s="1"/>
  <c r="BE34" i="51"/>
  <c r="BE30" i="51" s="1"/>
  <c r="BD34" i="51"/>
  <c r="BD30" i="51" s="1"/>
  <c r="BC34" i="51"/>
  <c r="BC30" i="51" s="1"/>
  <c r="BB34" i="51"/>
  <c r="BB30" i="51" s="1"/>
  <c r="BA34" i="51"/>
  <c r="BA30" i="51" s="1"/>
  <c r="AZ34" i="51"/>
  <c r="AZ30" i="51" s="1"/>
  <c r="AY34" i="51"/>
  <c r="AY30" i="51" s="1"/>
  <c r="AX34" i="51"/>
  <c r="AX30" i="51" s="1"/>
  <c r="AW34" i="51"/>
  <c r="AW30" i="51" s="1"/>
  <c r="AV34" i="51"/>
  <c r="AV30" i="51" s="1"/>
  <c r="AU34" i="51"/>
  <c r="AU30" i="51" s="1"/>
  <c r="AT34" i="51"/>
  <c r="AT30" i="51" s="1"/>
  <c r="AS34" i="51"/>
  <c r="AS30" i="51" s="1"/>
  <c r="AR34" i="51"/>
  <c r="AR30" i="51" s="1"/>
  <c r="AQ34" i="51"/>
  <c r="AQ30" i="51" s="1"/>
  <c r="AP34" i="51"/>
  <c r="AP30" i="51" s="1"/>
  <c r="AO34" i="51"/>
  <c r="AO30" i="51" s="1"/>
  <c r="AN34" i="51"/>
  <c r="AN30" i="51" s="1"/>
  <c r="AM34" i="51"/>
  <c r="AM30" i="51" s="1"/>
  <c r="AL34" i="51"/>
  <c r="AL30" i="51" s="1"/>
  <c r="AK34" i="51"/>
  <c r="AK30" i="51" s="1"/>
  <c r="AJ34" i="51"/>
  <c r="AJ30" i="51" s="1"/>
  <c r="AI34" i="51"/>
  <c r="AI30" i="51" s="1"/>
  <c r="AH34" i="51"/>
  <c r="AH30" i="51" s="1"/>
  <c r="AG34" i="51"/>
  <c r="AG30" i="51" s="1"/>
  <c r="AF34" i="51"/>
  <c r="AE34" i="51"/>
  <c r="AE30" i="51" s="1"/>
  <c r="Z34" i="51"/>
  <c r="Z30" i="51" s="1"/>
  <c r="Y34" i="51"/>
  <c r="Y30" i="51" s="1"/>
  <c r="X34" i="51"/>
  <c r="X30" i="51" s="1"/>
  <c r="W34" i="51"/>
  <c r="W30" i="51" s="1"/>
  <c r="V34" i="51"/>
  <c r="V30" i="51" s="1"/>
  <c r="U34" i="51"/>
  <c r="U30" i="51" s="1"/>
  <c r="T34" i="51"/>
  <c r="T30" i="51" s="1"/>
  <c r="S34" i="51"/>
  <c r="S30" i="51" s="1"/>
  <c r="R34" i="51"/>
  <c r="R30" i="51" s="1"/>
  <c r="Q34" i="51"/>
  <c r="Q30" i="51" s="1"/>
  <c r="P34" i="51"/>
  <c r="P30" i="51" s="1"/>
  <c r="O34" i="51"/>
  <c r="O30" i="51" s="1"/>
  <c r="N34" i="51"/>
  <c r="N30" i="51" s="1"/>
  <c r="M34" i="51"/>
  <c r="M30" i="51" s="1"/>
  <c r="L34" i="51"/>
  <c r="L30" i="51" s="1"/>
  <c r="K34" i="51"/>
  <c r="K30" i="51" s="1"/>
  <c r="J34" i="51"/>
  <c r="J30" i="51" s="1"/>
  <c r="I34" i="51"/>
  <c r="I30" i="51" s="1"/>
  <c r="H34" i="51"/>
  <c r="H30" i="51" s="1"/>
  <c r="G34" i="51"/>
  <c r="G30" i="51" s="1"/>
  <c r="AF30" i="51"/>
  <c r="CH28" i="51"/>
  <c r="CG28" i="51"/>
  <c r="CF28" i="51"/>
  <c r="CE28" i="51"/>
  <c r="CD28" i="51"/>
  <c r="CC28" i="51"/>
  <c r="CB28" i="51"/>
  <c r="CA28" i="51"/>
  <c r="BZ28" i="51"/>
  <c r="BY28" i="51"/>
  <c r="BX28" i="51"/>
  <c r="BW28" i="51"/>
  <c r="BV28" i="51"/>
  <c r="BU28" i="51"/>
  <c r="BT28" i="51"/>
  <c r="BS28" i="51"/>
  <c r="BR28" i="51"/>
  <c r="BQ28" i="51"/>
  <c r="BP28" i="51"/>
  <c r="BO28" i="51"/>
  <c r="BN28" i="51"/>
  <c r="BM28" i="51"/>
  <c r="BL28" i="51"/>
  <c r="BK28" i="51"/>
  <c r="BJ28" i="51"/>
  <c r="BI28" i="51"/>
  <c r="BH28" i="51"/>
  <c r="BG28" i="51"/>
  <c r="BF28" i="51"/>
  <c r="BE28" i="51"/>
  <c r="BD28" i="51"/>
  <c r="BC28" i="51"/>
  <c r="BB28" i="51"/>
  <c r="BA28" i="51"/>
  <c r="AZ28" i="51"/>
  <c r="AY28" i="51"/>
  <c r="AX28" i="51"/>
  <c r="AW28" i="51"/>
  <c r="AV28" i="51"/>
  <c r="AU28" i="51"/>
  <c r="AT28" i="51"/>
  <c r="AS28" i="51"/>
  <c r="AR28" i="51"/>
  <c r="AQ28" i="51"/>
  <c r="AP28" i="51"/>
  <c r="AO28" i="51"/>
  <c r="AN28" i="51"/>
  <c r="AM28" i="51"/>
  <c r="AL28" i="51"/>
  <c r="AK28" i="51"/>
  <c r="AJ28" i="51"/>
  <c r="AI28" i="51"/>
  <c r="AH28" i="51"/>
  <c r="AG28" i="51"/>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E28" i="51"/>
  <c r="D28" i="51"/>
  <c r="C28" i="51"/>
  <c r="B28" i="51"/>
  <c r="CH26" i="51"/>
  <c r="CG26" i="51"/>
  <c r="CF26" i="51"/>
  <c r="CE26" i="51"/>
  <c r="CD26" i="51"/>
  <c r="CC26" i="51"/>
  <c r="CB26" i="51"/>
  <c r="CA26" i="51"/>
  <c r="BZ26" i="51"/>
  <c r="BY26" i="51"/>
  <c r="BX26" i="51"/>
  <c r="BW26" i="51"/>
  <c r="BV26" i="51"/>
  <c r="BU26" i="51"/>
  <c r="BT26" i="51"/>
  <c r="BS26" i="51"/>
  <c r="BR26" i="51"/>
  <c r="BQ26" i="51"/>
  <c r="BP26" i="51"/>
  <c r="BO26" i="51"/>
  <c r="BN26" i="51"/>
  <c r="BM26" i="51"/>
  <c r="BL26" i="51"/>
  <c r="BK26" i="51"/>
  <c r="BJ26" i="51"/>
  <c r="BI26" i="51"/>
  <c r="BH26" i="51"/>
  <c r="BG26" i="51"/>
  <c r="BF26" i="51"/>
  <c r="BE26" i="51"/>
  <c r="BD26" i="51"/>
  <c r="BC26" i="51"/>
  <c r="BB26" i="51"/>
  <c r="BA26" i="51"/>
  <c r="AZ26" i="51"/>
  <c r="AY26" i="51"/>
  <c r="AX26" i="51"/>
  <c r="AW26" i="51"/>
  <c r="AV26" i="51"/>
  <c r="AU26" i="51"/>
  <c r="AT26" i="51"/>
  <c r="AS26" i="51"/>
  <c r="AR26" i="51"/>
  <c r="AQ26" i="51"/>
  <c r="AP26" i="51"/>
  <c r="AO26" i="51"/>
  <c r="AN26" i="51"/>
  <c r="AM26" i="51"/>
  <c r="AL26" i="51"/>
  <c r="AK26" i="51"/>
  <c r="AJ26" i="51"/>
  <c r="AI26" i="51"/>
  <c r="AH26" i="51"/>
  <c r="AG26" i="51"/>
  <c r="AF26" i="51"/>
  <c r="AE26" i="51"/>
  <c r="AD26" i="51"/>
  <c r="AC26" i="51"/>
  <c r="AB26" i="51"/>
  <c r="AA26" i="51"/>
  <c r="Z26" i="51"/>
  <c r="Y26" i="51"/>
  <c r="X26" i="51"/>
  <c r="W26" i="51"/>
  <c r="V26" i="51"/>
  <c r="U26" i="51"/>
  <c r="T26" i="51"/>
  <c r="S26" i="51"/>
  <c r="R26" i="51"/>
  <c r="Q26" i="51"/>
  <c r="P26" i="51"/>
  <c r="O26" i="51"/>
  <c r="N26" i="51"/>
  <c r="M26" i="51"/>
  <c r="L26" i="51"/>
  <c r="K26" i="51"/>
  <c r="J26" i="51"/>
  <c r="I26" i="51"/>
  <c r="H26" i="51"/>
  <c r="G26" i="51"/>
  <c r="CH17" i="51"/>
  <c r="CG17" i="51"/>
  <c r="CF17" i="51"/>
  <c r="CE17" i="51"/>
  <c r="CD17" i="51"/>
  <c r="CC17" i="51"/>
  <c r="CB17" i="51"/>
  <c r="CA17" i="51"/>
  <c r="BZ17" i="51"/>
  <c r="BY17" i="51"/>
  <c r="BX17" i="51"/>
  <c r="BW17" i="51"/>
  <c r="BR17" i="51"/>
  <c r="BQ17" i="51"/>
  <c r="BP17" i="51"/>
  <c r="BO17" i="51"/>
  <c r="BJ17" i="51"/>
  <c r="BI17" i="51"/>
  <c r="BH17" i="51"/>
  <c r="BG17" i="51"/>
  <c r="BF17" i="51"/>
  <c r="BE17" i="51"/>
  <c r="BD17" i="51"/>
  <c r="BC17" i="51"/>
  <c r="BB17" i="51"/>
  <c r="BA17" i="51"/>
  <c r="AZ17" i="51"/>
  <c r="AY17" i="51"/>
  <c r="AX17" i="51"/>
  <c r="AW17" i="51"/>
  <c r="AV17" i="51"/>
  <c r="AU17" i="51"/>
  <c r="AT17" i="51"/>
  <c r="AS17" i="51"/>
  <c r="AR17" i="51"/>
  <c r="AQ17" i="51"/>
  <c r="AP17" i="51"/>
  <c r="AO17" i="51"/>
  <c r="AN17" i="51"/>
  <c r="AM17" i="51"/>
  <c r="AL17" i="51"/>
  <c r="AK17" i="51"/>
  <c r="AJ17" i="51"/>
  <c r="AI17" i="51"/>
  <c r="AH17" i="51"/>
  <c r="AG17" i="51"/>
  <c r="AF17" i="51"/>
  <c r="AE17" i="51"/>
  <c r="AD17" i="51"/>
  <c r="AC17" i="51"/>
  <c r="AB17" i="51"/>
  <c r="AA17" i="51"/>
  <c r="R17" i="51"/>
  <c r="Q17" i="51"/>
  <c r="P17" i="51"/>
  <c r="O17" i="51"/>
  <c r="N17" i="51"/>
  <c r="M17" i="51"/>
  <c r="L17" i="51"/>
  <c r="K17" i="51"/>
  <c r="J17" i="51"/>
  <c r="I17" i="51"/>
  <c r="H17" i="51"/>
  <c r="G17" i="51"/>
  <c r="CH12" i="51"/>
  <c r="CH9" i="51" s="1"/>
  <c r="CG12" i="51"/>
  <c r="CG9" i="51" s="1"/>
  <c r="CF12" i="51"/>
  <c r="CF9" i="51" s="1"/>
  <c r="CE12" i="51"/>
  <c r="CE9" i="51" s="1"/>
  <c r="CD12" i="51"/>
  <c r="CD9" i="51" s="1"/>
  <c r="CC12" i="51"/>
  <c r="CC9" i="51" s="1"/>
  <c r="CB12" i="51"/>
  <c r="CB9" i="51" s="1"/>
  <c r="CA12" i="51"/>
  <c r="CA9" i="51" s="1"/>
  <c r="BZ12" i="51"/>
  <c r="BZ9" i="51" s="1"/>
  <c r="BY12" i="51"/>
  <c r="BY9" i="51" s="1"/>
  <c r="BX12" i="51"/>
  <c r="BX9" i="51" s="1"/>
  <c r="BW12" i="51"/>
  <c r="BW9" i="51" s="1"/>
  <c r="BV12" i="51"/>
  <c r="BV9" i="51" s="1"/>
  <c r="BR12" i="51"/>
  <c r="BQ12" i="51"/>
  <c r="BQ9" i="51" s="1"/>
  <c r="BP12" i="51"/>
  <c r="BP9" i="51" s="1"/>
  <c r="BO12" i="51"/>
  <c r="BO9" i="51" s="1"/>
  <c r="BN12" i="51"/>
  <c r="BN9" i="51" s="1"/>
  <c r="BM12" i="51"/>
  <c r="BM9" i="51" s="1"/>
  <c r="BL12" i="51"/>
  <c r="BL9" i="51" s="1"/>
  <c r="BJ12" i="51"/>
  <c r="BJ9" i="51" s="1"/>
  <c r="BI12" i="51"/>
  <c r="BI9" i="51" s="1"/>
  <c r="BH12" i="51"/>
  <c r="BH9" i="51" s="1"/>
  <c r="BG12" i="51"/>
  <c r="BG9" i="51" s="1"/>
  <c r="BF12" i="51"/>
  <c r="BF9" i="51" s="1"/>
  <c r="BE12" i="51"/>
  <c r="BE9" i="51" s="1"/>
  <c r="BD12" i="51"/>
  <c r="BD9" i="51" s="1"/>
  <c r="BC12" i="51"/>
  <c r="BC9" i="51" s="1"/>
  <c r="BB12" i="51"/>
  <c r="BB9" i="51" s="1"/>
  <c r="BA12" i="51"/>
  <c r="BA9" i="51" s="1"/>
  <c r="AZ12" i="51"/>
  <c r="AZ9" i="51" s="1"/>
  <c r="AY12" i="51"/>
  <c r="AY9" i="51" s="1"/>
  <c r="AX12" i="51"/>
  <c r="AX9" i="51" s="1"/>
  <c r="AW12" i="51"/>
  <c r="AW9" i="51" s="1"/>
  <c r="AV12" i="51"/>
  <c r="AV9" i="51" s="1"/>
  <c r="AU12" i="51"/>
  <c r="AU9" i="51" s="1"/>
  <c r="AT12" i="51"/>
  <c r="AT9" i="51" s="1"/>
  <c r="AS12" i="51"/>
  <c r="AS9" i="51" s="1"/>
  <c r="AR12" i="51"/>
  <c r="AR9" i="51" s="1"/>
  <c r="AQ12" i="51"/>
  <c r="AQ9" i="51" s="1"/>
  <c r="AP12" i="51"/>
  <c r="AP9" i="51" s="1"/>
  <c r="AO12" i="51"/>
  <c r="AO9" i="51" s="1"/>
  <c r="AN12" i="51"/>
  <c r="AN9" i="51" s="1"/>
  <c r="AM12" i="51"/>
  <c r="AM9" i="51" s="1"/>
  <c r="AL12" i="51"/>
  <c r="AL9" i="51" s="1"/>
  <c r="AK12" i="51"/>
  <c r="AK9" i="51" s="1"/>
  <c r="AJ12" i="51"/>
  <c r="AJ9" i="51" s="1"/>
  <c r="AI12" i="51"/>
  <c r="AI9" i="51" s="1"/>
  <c r="AH12" i="51"/>
  <c r="AH9" i="51" s="1"/>
  <c r="AG12" i="51"/>
  <c r="AG9" i="51" s="1"/>
  <c r="AF12" i="51"/>
  <c r="AF9" i="51" s="1"/>
  <c r="AE12" i="51"/>
  <c r="AE9" i="51" s="1"/>
  <c r="AD12" i="51"/>
  <c r="AD9" i="51" s="1"/>
  <c r="AC12" i="51"/>
  <c r="AC9" i="51" s="1"/>
  <c r="AB12" i="51"/>
  <c r="AB9" i="51" s="1"/>
  <c r="AA12" i="51"/>
  <c r="AA9" i="51" s="1"/>
  <c r="Z12" i="51"/>
  <c r="Z9" i="51" s="1"/>
  <c r="Y12" i="51"/>
  <c r="Y9" i="51" s="1"/>
  <c r="X12" i="51"/>
  <c r="X9" i="51" s="1"/>
  <c r="W12" i="51"/>
  <c r="W9" i="51" s="1"/>
  <c r="V12" i="51"/>
  <c r="V9" i="51" s="1"/>
  <c r="U12" i="51"/>
  <c r="U9" i="51" s="1"/>
  <c r="T12" i="51"/>
  <c r="T9" i="51" s="1"/>
  <c r="S12" i="51"/>
  <c r="S9" i="51" s="1"/>
  <c r="R12" i="51"/>
  <c r="R9" i="51" s="1"/>
  <c r="Q12" i="51"/>
  <c r="Q9" i="51" s="1"/>
  <c r="P12" i="51"/>
  <c r="P9" i="51" s="1"/>
  <c r="O12" i="51"/>
  <c r="O9" i="51" s="1"/>
  <c r="N12" i="51"/>
  <c r="N9" i="51" s="1"/>
  <c r="M12" i="51"/>
  <c r="M9" i="51" s="1"/>
  <c r="L12" i="51"/>
  <c r="L9" i="51" s="1"/>
  <c r="K12" i="51"/>
  <c r="K9" i="51" s="1"/>
  <c r="J12" i="51"/>
  <c r="J9" i="51" s="1"/>
  <c r="I12" i="51"/>
  <c r="I9" i="51" s="1"/>
  <c r="H12" i="51"/>
  <c r="H9" i="51" s="1"/>
  <c r="BR9" i="51"/>
  <c r="CH6" i="51"/>
  <c r="CG6" i="51"/>
  <c r="CF6" i="51"/>
  <c r="CD6" i="51"/>
  <c r="CC6" i="51"/>
  <c r="CB6" i="51"/>
  <c r="CA6" i="51"/>
  <c r="BZ6" i="51"/>
  <c r="BY6" i="51"/>
  <c r="BX6" i="51"/>
  <c r="BW6" i="51"/>
  <c r="BV6" i="51"/>
  <c r="BU6" i="51"/>
  <c r="BT6" i="51"/>
  <c r="BS6" i="51"/>
  <c r="BR6" i="51"/>
  <c r="BQ6" i="51"/>
  <c r="BP6" i="51"/>
  <c r="BO6" i="51"/>
  <c r="BN6" i="51"/>
  <c r="BM6" i="51"/>
  <c r="BL6" i="51"/>
  <c r="BK6" i="51"/>
  <c r="BJ6" i="51"/>
  <c r="BI6" i="51"/>
  <c r="BH6" i="51"/>
  <c r="BG6" i="51"/>
  <c r="BF6" i="51"/>
  <c r="BE6" i="51"/>
  <c r="BD6" i="51"/>
  <c r="BC6" i="51"/>
  <c r="BB6" i="51"/>
  <c r="BA6" i="51"/>
  <c r="AZ6" i="51"/>
  <c r="AY6" i="51"/>
  <c r="AX6" i="51"/>
  <c r="AW6" i="51"/>
  <c r="AV6" i="51"/>
  <c r="AU6" i="51"/>
  <c r="AT6" i="51"/>
  <c r="AS6" i="51"/>
  <c r="AR6" i="51"/>
  <c r="AQ6" i="51"/>
  <c r="AP6" i="51"/>
  <c r="AO6" i="51"/>
  <c r="AN6" i="51"/>
  <c r="AM6" i="51"/>
  <c r="AL6" i="51"/>
  <c r="AK6" i="51"/>
  <c r="AJ6" i="51"/>
  <c r="AI6" i="51"/>
  <c r="AH6" i="51"/>
  <c r="AG6" i="51"/>
  <c r="AF6" i="51"/>
  <c r="AE6" i="51"/>
  <c r="AD6" i="51"/>
  <c r="AC6" i="51"/>
  <c r="AB6" i="51"/>
  <c r="AA6" i="51"/>
  <c r="Z6" i="51"/>
  <c r="Y6" i="51"/>
  <c r="X6" i="51"/>
  <c r="W6" i="51"/>
  <c r="V6" i="51"/>
  <c r="U6" i="51"/>
  <c r="T6" i="51"/>
  <c r="S6" i="51"/>
  <c r="R6" i="51"/>
  <c r="Q6" i="51"/>
  <c r="P6" i="51"/>
  <c r="O6" i="51"/>
  <c r="N6" i="51"/>
  <c r="M6" i="51"/>
  <c r="L6" i="51"/>
  <c r="K6" i="51"/>
  <c r="J6" i="51"/>
  <c r="I6" i="51"/>
  <c r="H6" i="51"/>
  <c r="G6" i="51"/>
  <c r="AF9" i="53" l="1"/>
  <c r="AE8" i="53"/>
  <c r="AD227" i="53"/>
  <c r="AF252" i="53"/>
  <c r="AD25" i="53"/>
  <c r="AF26" i="53"/>
  <c r="M24" i="51"/>
  <c r="G24" i="51"/>
  <c r="AE24" i="51"/>
  <c r="AJ24" i="51"/>
  <c r="AR24" i="51"/>
  <c r="AZ24" i="51"/>
  <c r="BP24" i="51"/>
  <c r="CH24" i="51"/>
  <c r="W24" i="51"/>
  <c r="AM24" i="51"/>
  <c r="BC24" i="51"/>
  <c r="CA24" i="51"/>
  <c r="BG24" i="51"/>
  <c r="AG24" i="51"/>
  <c r="AS24" i="51"/>
  <c r="BA24" i="51"/>
  <c r="BI24" i="51"/>
  <c r="BQ24" i="51"/>
  <c r="BY24" i="51"/>
  <c r="X24" i="51"/>
  <c r="BD24" i="51"/>
  <c r="BM24" i="51"/>
  <c r="AT24" i="51"/>
  <c r="BB24" i="51"/>
  <c r="BZ24" i="51"/>
  <c r="BT24" i="51"/>
  <c r="N24" i="51"/>
  <c r="AO24" i="51"/>
  <c r="BR24" i="51"/>
  <c r="BW24" i="51"/>
  <c r="T24" i="51"/>
  <c r="BU24" i="51"/>
  <c r="AV24" i="51"/>
  <c r="I24" i="51"/>
  <c r="L24" i="51"/>
  <c r="H24" i="51"/>
  <c r="BK24" i="51"/>
  <c r="BJ24" i="51"/>
  <c r="CG24" i="51"/>
  <c r="CC24" i="51"/>
  <c r="AY24" i="51"/>
  <c r="S24" i="51"/>
  <c r="CB24" i="51"/>
  <c r="BE24" i="51"/>
  <c r="AD24" i="53" l="1"/>
  <c r="AF25" i="53"/>
  <c r="AD226" i="53"/>
  <c r="AG227" i="53"/>
  <c r="AF227" i="53"/>
  <c r="AE7" i="53"/>
  <c r="AI24" i="51"/>
  <c r="V24" i="51"/>
  <c r="AW24" i="51"/>
  <c r="BS24" i="51"/>
  <c r="CF24" i="51"/>
  <c r="CE24" i="51"/>
  <c r="Y24" i="51"/>
  <c r="AQ24" i="51"/>
  <c r="AU24" i="51"/>
  <c r="K24" i="51"/>
  <c r="P24" i="51"/>
  <c r="BX24" i="51"/>
  <c r="Q24" i="51"/>
  <c r="BO24" i="51"/>
  <c r="O24" i="51"/>
  <c r="BL24" i="51"/>
  <c r="AN24" i="51"/>
  <c r="AK24" i="51"/>
  <c r="AF24" i="51"/>
  <c r="U24" i="51"/>
  <c r="AL24" i="51"/>
  <c r="BH24" i="51"/>
  <c r="BF24" i="51"/>
  <c r="AP24" i="51"/>
  <c r="CD24" i="51"/>
  <c r="AH24" i="51"/>
  <c r="BV24" i="51"/>
  <c r="Z24" i="51"/>
  <c r="J24" i="51"/>
  <c r="BN24" i="51"/>
  <c r="AX24" i="51"/>
  <c r="R24" i="51"/>
  <c r="AG226" i="53" l="1"/>
  <c r="AF226" i="53"/>
  <c r="AD8" i="53"/>
  <c r="AF24" i="53"/>
  <c r="AE6" i="53"/>
  <c r="D98" i="37"/>
  <c r="D81" i="37"/>
  <c r="D38" i="37"/>
  <c r="D54" i="37"/>
  <c r="D75" i="37"/>
  <c r="D76" i="37"/>
  <c r="D97" i="37"/>
  <c r="D106" i="37"/>
  <c r="D156" i="37"/>
  <c r="D35" i="37"/>
  <c r="D182" i="37" s="1"/>
  <c r="D158" i="37"/>
  <c r="D157" i="37"/>
  <c r="D166" i="37"/>
  <c r="D37" i="37"/>
  <c r="D36" i="37" s="1"/>
  <c r="D107" i="37"/>
  <c r="C97" i="37"/>
  <c r="E107" i="37"/>
  <c r="C107" i="37"/>
  <c r="E157" i="37"/>
  <c r="C35" i="37"/>
  <c r="O35" i="37"/>
  <c r="P35" i="37"/>
  <c r="Q35" i="37"/>
  <c r="N97" i="37"/>
  <c r="O97" i="37"/>
  <c r="P97" i="37"/>
  <c r="P75" i="37" s="1"/>
  <c r="Q97" i="37"/>
  <c r="Q75" i="37" s="1"/>
  <c r="N76" i="37"/>
  <c r="N54" i="37"/>
  <c r="N36" i="37"/>
  <c r="O37" i="37"/>
  <c r="P37" i="37"/>
  <c r="Q37" i="37"/>
  <c r="N37" i="37"/>
  <c r="Q54" i="37"/>
  <c r="P54" i="37"/>
  <c r="O54" i="37"/>
  <c r="N128" i="37"/>
  <c r="N106" i="37"/>
  <c r="O75" i="37"/>
  <c r="N75" i="37"/>
  <c r="Q76" i="37"/>
  <c r="P76" i="37"/>
  <c r="O76" i="37"/>
  <c r="R106" i="37"/>
  <c r="R107" i="37"/>
  <c r="U107" i="37"/>
  <c r="U106" i="37" s="1"/>
  <c r="T107" i="37"/>
  <c r="T106" i="37" s="1"/>
  <c r="S107" i="37"/>
  <c r="S106" i="37" s="1"/>
  <c r="J5" i="37"/>
  <c r="K5" i="37"/>
  <c r="L5" i="37"/>
  <c r="M5" i="37"/>
  <c r="N5" i="37"/>
  <c r="N6" i="37"/>
  <c r="J6" i="37"/>
  <c r="D121" i="37"/>
  <c r="E121" i="37"/>
  <c r="F121" i="37"/>
  <c r="G121" i="37"/>
  <c r="H121" i="37"/>
  <c r="I121" i="37"/>
  <c r="B121" i="37"/>
  <c r="M157" i="37"/>
  <c r="L157" i="37"/>
  <c r="K157" i="37"/>
  <c r="J157" i="37"/>
  <c r="I157" i="37"/>
  <c r="H157" i="37"/>
  <c r="G157" i="37"/>
  <c r="F157" i="37"/>
  <c r="M156" i="37"/>
  <c r="L156" i="37"/>
  <c r="K156" i="37"/>
  <c r="J156" i="37"/>
  <c r="I156" i="37"/>
  <c r="H156" i="37"/>
  <c r="G156" i="37"/>
  <c r="F156" i="37"/>
  <c r="S157" i="37"/>
  <c r="T157" i="37"/>
  <c r="U157" i="37"/>
  <c r="R157" i="37"/>
  <c r="R156" i="37" s="1"/>
  <c r="C156" i="37"/>
  <c r="E156" i="37"/>
  <c r="N156" i="37"/>
  <c r="O156" i="37"/>
  <c r="P156" i="37"/>
  <c r="Q156" i="37"/>
  <c r="S156" i="37"/>
  <c r="T156" i="37"/>
  <c r="U156" i="37"/>
  <c r="B156" i="37"/>
  <c r="B157" i="37"/>
  <c r="N107" i="37"/>
  <c r="R97" i="37"/>
  <c r="R76" i="37" s="1"/>
  <c r="R75" i="37" s="1"/>
  <c r="Q107" i="37"/>
  <c r="O107" i="37"/>
  <c r="O106" i="37" s="1"/>
  <c r="P107" i="37"/>
  <c r="AD7" i="53" l="1"/>
  <c r="AF8" i="53"/>
  <c r="N35" i="37"/>
  <c r="Q106" i="37"/>
  <c r="P106" i="37"/>
  <c r="B37" i="37"/>
  <c r="U169" i="37"/>
  <c r="T169" i="37"/>
  <c r="S169" i="37"/>
  <c r="R169" i="37"/>
  <c r="U168" i="37"/>
  <c r="T168" i="37"/>
  <c r="S168" i="37"/>
  <c r="R168" i="37"/>
  <c r="U167" i="37"/>
  <c r="T167" i="37"/>
  <c r="S167" i="37"/>
  <c r="R167" i="37"/>
  <c r="U166" i="37"/>
  <c r="T166" i="37"/>
  <c r="S166" i="37"/>
  <c r="R166" i="37"/>
  <c r="U165" i="37"/>
  <c r="T165" i="37"/>
  <c r="S165" i="37"/>
  <c r="R165" i="37"/>
  <c r="U164" i="37"/>
  <c r="T164" i="37"/>
  <c r="S164" i="37"/>
  <c r="R164" i="37"/>
  <c r="U163" i="37"/>
  <c r="T163" i="37"/>
  <c r="S163" i="37"/>
  <c r="R163" i="37"/>
  <c r="U162" i="37"/>
  <c r="T162" i="37"/>
  <c r="S162" i="37"/>
  <c r="R162" i="37"/>
  <c r="U161" i="37"/>
  <c r="T161" i="37"/>
  <c r="S161" i="37"/>
  <c r="R161" i="37"/>
  <c r="U160" i="37"/>
  <c r="T160" i="37"/>
  <c r="S160" i="37"/>
  <c r="R160" i="37"/>
  <c r="U159" i="37"/>
  <c r="T159" i="37"/>
  <c r="S159" i="37"/>
  <c r="R159" i="37"/>
  <c r="U158" i="37"/>
  <c r="T158" i="37"/>
  <c r="S158" i="37"/>
  <c r="R158" i="37"/>
  <c r="U119" i="37"/>
  <c r="T119" i="37"/>
  <c r="S119" i="37"/>
  <c r="R119" i="37"/>
  <c r="U118" i="37"/>
  <c r="T118" i="37"/>
  <c r="S118" i="37"/>
  <c r="R118" i="37"/>
  <c r="U117" i="37"/>
  <c r="T117" i="37"/>
  <c r="S117" i="37"/>
  <c r="R117" i="37"/>
  <c r="U116" i="37"/>
  <c r="T116" i="37"/>
  <c r="S116" i="37"/>
  <c r="R116" i="37"/>
  <c r="U115" i="37"/>
  <c r="T115" i="37"/>
  <c r="S115" i="37"/>
  <c r="R115" i="37"/>
  <c r="U114" i="37"/>
  <c r="T114" i="37"/>
  <c r="S114" i="37"/>
  <c r="R114" i="37"/>
  <c r="U113" i="37"/>
  <c r="T113" i="37"/>
  <c r="S113" i="37"/>
  <c r="R113" i="37"/>
  <c r="U112" i="37"/>
  <c r="T112" i="37"/>
  <c r="S112" i="37"/>
  <c r="R112" i="37"/>
  <c r="U111" i="37"/>
  <c r="T111" i="37"/>
  <c r="S111" i="37"/>
  <c r="R111" i="37"/>
  <c r="U110" i="37"/>
  <c r="T110" i="37"/>
  <c r="S110" i="37"/>
  <c r="R110" i="37"/>
  <c r="U109" i="37"/>
  <c r="T109" i="37"/>
  <c r="S109" i="37"/>
  <c r="R109" i="37"/>
  <c r="U108" i="37"/>
  <c r="T108" i="37"/>
  <c r="S108" i="37"/>
  <c r="R108" i="37"/>
  <c r="U105" i="37"/>
  <c r="T105" i="37"/>
  <c r="S105" i="37"/>
  <c r="R105" i="37"/>
  <c r="U104" i="37"/>
  <c r="T104" i="37"/>
  <c r="S104" i="37"/>
  <c r="R104" i="37"/>
  <c r="U103" i="37"/>
  <c r="T103" i="37"/>
  <c r="S103" i="37"/>
  <c r="R103" i="37"/>
  <c r="U102" i="37"/>
  <c r="T102" i="37"/>
  <c r="S102" i="37"/>
  <c r="R102" i="37"/>
  <c r="M104" i="37"/>
  <c r="L104" i="37"/>
  <c r="K104" i="37"/>
  <c r="J104" i="37"/>
  <c r="I104" i="37"/>
  <c r="I103" i="37" s="1"/>
  <c r="I102" i="37" s="1"/>
  <c r="H104" i="37"/>
  <c r="G104" i="37"/>
  <c r="F104" i="37"/>
  <c r="M103" i="37"/>
  <c r="L103" i="37"/>
  <c r="K103" i="37"/>
  <c r="K102" i="37" s="1"/>
  <c r="J103" i="37"/>
  <c r="H103" i="37"/>
  <c r="H102" i="37" s="1"/>
  <c r="G103" i="37"/>
  <c r="G102" i="37" s="1"/>
  <c r="F103" i="37"/>
  <c r="F102" i="37" s="1"/>
  <c r="M102" i="37"/>
  <c r="L102" i="37"/>
  <c r="J102" i="37"/>
  <c r="U101" i="37"/>
  <c r="T101" i="37"/>
  <c r="S101" i="37"/>
  <c r="R101" i="37"/>
  <c r="U100" i="37"/>
  <c r="T100" i="37"/>
  <c r="S100" i="37"/>
  <c r="R100" i="37"/>
  <c r="U99" i="37"/>
  <c r="T99" i="37"/>
  <c r="S99" i="37"/>
  <c r="R99" i="37"/>
  <c r="U98" i="37"/>
  <c r="T98" i="37"/>
  <c r="S98" i="37"/>
  <c r="R98" i="37"/>
  <c r="U84" i="37"/>
  <c r="T84" i="37"/>
  <c r="S84" i="37"/>
  <c r="R84" i="37"/>
  <c r="U83" i="37"/>
  <c r="T83" i="37"/>
  <c r="S83" i="37"/>
  <c r="R83" i="37"/>
  <c r="U82" i="37"/>
  <c r="T82" i="37"/>
  <c r="S82" i="37"/>
  <c r="R82" i="37"/>
  <c r="U81" i="37"/>
  <c r="T81" i="37"/>
  <c r="S81" i="37"/>
  <c r="R81" i="37"/>
  <c r="U80" i="37"/>
  <c r="T80" i="37"/>
  <c r="S80" i="37"/>
  <c r="R80" i="37"/>
  <c r="U79" i="37"/>
  <c r="T79" i="37"/>
  <c r="S79" i="37"/>
  <c r="R79" i="37"/>
  <c r="U78" i="37"/>
  <c r="T78" i="37"/>
  <c r="S78" i="37"/>
  <c r="R78" i="37"/>
  <c r="U77" i="37"/>
  <c r="T77" i="37"/>
  <c r="S77" i="37"/>
  <c r="R77" i="37"/>
  <c r="U62" i="37"/>
  <c r="T62" i="37"/>
  <c r="S62" i="37"/>
  <c r="R62" i="37"/>
  <c r="U61" i="37"/>
  <c r="T61" i="37"/>
  <c r="S61" i="37"/>
  <c r="R61" i="37"/>
  <c r="U60" i="37"/>
  <c r="T60" i="37"/>
  <c r="S60" i="37"/>
  <c r="R60" i="37"/>
  <c r="U59" i="37"/>
  <c r="T59" i="37"/>
  <c r="S59" i="37"/>
  <c r="R59" i="37"/>
  <c r="U58" i="37"/>
  <c r="T58" i="37"/>
  <c r="S58" i="37"/>
  <c r="R58" i="37"/>
  <c r="U57" i="37"/>
  <c r="T57" i="37"/>
  <c r="S57" i="37"/>
  <c r="R57" i="37"/>
  <c r="U56" i="37"/>
  <c r="T56" i="37"/>
  <c r="S56" i="37"/>
  <c r="R56" i="37"/>
  <c r="U55" i="37"/>
  <c r="T55" i="37"/>
  <c r="S55" i="37"/>
  <c r="R55" i="37"/>
  <c r="U45" i="37"/>
  <c r="T45" i="37"/>
  <c r="S45" i="37"/>
  <c r="R45" i="37"/>
  <c r="U44" i="37"/>
  <c r="T44" i="37"/>
  <c r="S44" i="37"/>
  <c r="R44" i="37"/>
  <c r="U43" i="37"/>
  <c r="T43" i="37"/>
  <c r="S43" i="37"/>
  <c r="R43" i="37"/>
  <c r="U42" i="37"/>
  <c r="T42" i="37"/>
  <c r="S42" i="37"/>
  <c r="R42" i="37"/>
  <c r="U41" i="37"/>
  <c r="T41" i="37"/>
  <c r="S41" i="37"/>
  <c r="R41" i="37"/>
  <c r="U40" i="37"/>
  <c r="T40" i="37"/>
  <c r="S40" i="37"/>
  <c r="R40" i="37"/>
  <c r="U39" i="37"/>
  <c r="T39" i="37"/>
  <c r="S39" i="37"/>
  <c r="R39" i="37"/>
  <c r="U38" i="37"/>
  <c r="T38" i="37"/>
  <c r="S38" i="37"/>
  <c r="R38" i="37"/>
  <c r="AD6" i="53" l="1"/>
  <c r="AF7" i="53"/>
  <c r="U97" i="37"/>
  <c r="U76" i="37" s="1"/>
  <c r="U75" i="37" s="1"/>
  <c r="U54" i="37" s="1"/>
  <c r="R54" i="37"/>
  <c r="T97" i="37"/>
  <c r="T76" i="37" s="1"/>
  <c r="T75" i="37" s="1"/>
  <c r="T54" i="37" s="1"/>
  <c r="S97" i="37"/>
  <c r="AG6" i="53" l="1"/>
  <c r="AF6" i="53"/>
  <c r="S76" i="37"/>
  <c r="S75" i="37" s="1"/>
  <c r="S54" i="37" s="1"/>
  <c r="S37" i="37" s="1"/>
  <c r="S36" i="37" s="1"/>
  <c r="U37" i="37"/>
  <c r="U36" i="37" s="1"/>
  <c r="T37" i="37"/>
  <c r="T36" i="37" s="1"/>
  <c r="R37" i="37"/>
  <c r="R36" i="37" s="1"/>
  <c r="O36" i="37"/>
  <c r="R35" i="37"/>
  <c r="R182" i="37" s="1"/>
  <c r="U96" i="37"/>
  <c r="T96" i="37"/>
  <c r="S96" i="37"/>
  <c r="R96" i="37"/>
  <c r="U95" i="37"/>
  <c r="T95" i="37"/>
  <c r="S95" i="37"/>
  <c r="R95" i="37"/>
  <c r="Q95" i="37"/>
  <c r="P95" i="37"/>
  <c r="O95" i="37"/>
  <c r="N95" i="37"/>
  <c r="U94" i="37"/>
  <c r="T94" i="37"/>
  <c r="S94" i="37"/>
  <c r="R94" i="37"/>
  <c r="Q94" i="37"/>
  <c r="P94" i="37"/>
  <c r="O94" i="37"/>
  <c r="N94" i="37"/>
  <c r="N93" i="37" s="1"/>
  <c r="R93" i="37" s="1"/>
  <c r="T93" i="37"/>
  <c r="S93" i="37"/>
  <c r="Q93" i="37"/>
  <c r="U93" i="37" s="1"/>
  <c r="P93" i="37"/>
  <c r="O93" i="37"/>
  <c r="U92" i="37"/>
  <c r="T92" i="37"/>
  <c r="S92" i="37"/>
  <c r="R92" i="37"/>
  <c r="Q91" i="37"/>
  <c r="U91" i="37" s="1"/>
  <c r="P91" i="37"/>
  <c r="P90" i="37" s="1"/>
  <c r="O91" i="37"/>
  <c r="S91" i="37" s="1"/>
  <c r="N91" i="37"/>
  <c r="N90" i="37" s="1"/>
  <c r="O90" i="37"/>
  <c r="O89" i="37" s="1"/>
  <c r="S89" i="37" s="1"/>
  <c r="U88" i="37"/>
  <c r="T88" i="37"/>
  <c r="S88" i="37"/>
  <c r="R88" i="37"/>
  <c r="Q87" i="37"/>
  <c r="P87" i="37"/>
  <c r="O87" i="37"/>
  <c r="N87" i="37"/>
  <c r="M87" i="37"/>
  <c r="M86" i="37" s="1"/>
  <c r="M85" i="37" s="1"/>
  <c r="L87" i="37"/>
  <c r="L86" i="37" s="1"/>
  <c r="L85" i="37" s="1"/>
  <c r="K87" i="37"/>
  <c r="K86" i="37" s="1"/>
  <c r="K85" i="37" s="1"/>
  <c r="J87" i="37"/>
  <c r="J86" i="37" s="1"/>
  <c r="J85" i="37" s="1"/>
  <c r="I87" i="37"/>
  <c r="I86" i="37" s="1"/>
  <c r="I85" i="37" s="1"/>
  <c r="H87" i="37"/>
  <c r="G87" i="37"/>
  <c r="F87" i="37"/>
  <c r="E87" i="37"/>
  <c r="E86" i="37" s="1"/>
  <c r="D87" i="37"/>
  <c r="D86" i="37" s="1"/>
  <c r="C87" i="37"/>
  <c r="S87" i="37" s="1"/>
  <c r="B87" i="37"/>
  <c r="B86" i="37" s="1"/>
  <c r="Q86" i="37"/>
  <c r="Q85" i="37" s="1"/>
  <c r="P86" i="37"/>
  <c r="P85" i="37" s="1"/>
  <c r="O86" i="37"/>
  <c r="O85" i="37" s="1"/>
  <c r="N86" i="37"/>
  <c r="N85" i="37" s="1"/>
  <c r="H86" i="37"/>
  <c r="H85" i="37" s="1"/>
  <c r="G86" i="37"/>
  <c r="G85" i="37" s="1"/>
  <c r="F86" i="37"/>
  <c r="F85" i="37" s="1"/>
  <c r="U155" i="37"/>
  <c r="T155" i="37"/>
  <c r="S155" i="37"/>
  <c r="R155" i="37"/>
  <c r="S154" i="37"/>
  <c r="Q154" i="37"/>
  <c r="Q153" i="37" s="1"/>
  <c r="Q152" i="37" s="1"/>
  <c r="P154" i="37"/>
  <c r="O154" i="37"/>
  <c r="N154" i="37"/>
  <c r="R154" i="37" s="1"/>
  <c r="I154" i="37"/>
  <c r="H154" i="37"/>
  <c r="T154" i="37" s="1"/>
  <c r="P153" i="37"/>
  <c r="P152" i="37" s="1"/>
  <c r="O153" i="37"/>
  <c r="S153" i="37" s="1"/>
  <c r="U151" i="37"/>
  <c r="T151" i="37"/>
  <c r="S151" i="37"/>
  <c r="R151" i="37"/>
  <c r="Q150" i="37"/>
  <c r="Q149" i="37" s="1"/>
  <c r="P150" i="37"/>
  <c r="P149" i="37" s="1"/>
  <c r="P148" i="37" s="1"/>
  <c r="T148" i="37" s="1"/>
  <c r="O150" i="37"/>
  <c r="S150" i="37" s="1"/>
  <c r="N150" i="37"/>
  <c r="R150" i="37" s="1"/>
  <c r="U147" i="37"/>
  <c r="T147" i="37"/>
  <c r="S147" i="37"/>
  <c r="R147" i="37"/>
  <c r="Q146" i="37"/>
  <c r="U146" i="37" s="1"/>
  <c r="P146" i="37"/>
  <c r="T146" i="37" s="1"/>
  <c r="O146" i="37"/>
  <c r="S146" i="37" s="1"/>
  <c r="N146" i="37"/>
  <c r="N145" i="37" s="1"/>
  <c r="U143" i="37"/>
  <c r="T143" i="37"/>
  <c r="S143" i="37"/>
  <c r="R143" i="37"/>
  <c r="Q142" i="37"/>
  <c r="U142" i="37" s="1"/>
  <c r="P142" i="37"/>
  <c r="P141" i="37" s="1"/>
  <c r="O142" i="37"/>
  <c r="S142" i="37" s="1"/>
  <c r="N142" i="37"/>
  <c r="R142" i="37" s="1"/>
  <c r="U139" i="37"/>
  <c r="T139" i="37"/>
  <c r="S139" i="37"/>
  <c r="R139" i="37"/>
  <c r="Q138" i="37"/>
  <c r="U138" i="37" s="1"/>
  <c r="P138" i="37"/>
  <c r="T138" i="37" s="1"/>
  <c r="O138" i="37"/>
  <c r="S138" i="37" s="1"/>
  <c r="N138" i="37"/>
  <c r="R138" i="37" s="1"/>
  <c r="U135" i="37"/>
  <c r="T135" i="37"/>
  <c r="S135" i="37"/>
  <c r="R135" i="37"/>
  <c r="Q134" i="37"/>
  <c r="Q133" i="37" s="1"/>
  <c r="P134" i="37"/>
  <c r="P133" i="37" s="1"/>
  <c r="P132" i="37" s="1"/>
  <c r="T132" i="37" s="1"/>
  <c r="O134" i="37"/>
  <c r="S134" i="37" s="1"/>
  <c r="N134" i="37"/>
  <c r="N133" i="37" s="1"/>
  <c r="U131" i="37"/>
  <c r="T131" i="37"/>
  <c r="S131" i="37"/>
  <c r="R131" i="37"/>
  <c r="Q130" i="37"/>
  <c r="U130" i="37" s="1"/>
  <c r="P130" i="37"/>
  <c r="T130" i="37" s="1"/>
  <c r="O130" i="37"/>
  <c r="O129" i="37" s="1"/>
  <c r="N130" i="37"/>
  <c r="R130" i="37" s="1"/>
  <c r="Q126" i="37"/>
  <c r="Q125" i="37" s="1"/>
  <c r="Q124" i="37" s="1"/>
  <c r="P126" i="37"/>
  <c r="P125" i="37" s="1"/>
  <c r="P124" i="37" s="1"/>
  <c r="O126" i="37"/>
  <c r="O125" i="37" s="1"/>
  <c r="O124" i="37" s="1"/>
  <c r="N126" i="37"/>
  <c r="N125" i="37" s="1"/>
  <c r="N124" i="37" s="1"/>
  <c r="E126" i="37"/>
  <c r="E125" i="37" s="1"/>
  <c r="E124" i="37" s="1"/>
  <c r="D126" i="37"/>
  <c r="D125" i="37" s="1"/>
  <c r="D124" i="37" s="1"/>
  <c r="C126" i="37"/>
  <c r="C125" i="37" s="1"/>
  <c r="C124" i="37" s="1"/>
  <c r="B126" i="37"/>
  <c r="B125" i="37" s="1"/>
  <c r="B124" i="37" s="1"/>
  <c r="Q122" i="37"/>
  <c r="Q121" i="37" s="1"/>
  <c r="Q120" i="37" s="1"/>
  <c r="P122" i="37"/>
  <c r="P121" i="37" s="1"/>
  <c r="P120" i="37" s="1"/>
  <c r="O122" i="37"/>
  <c r="O121" i="37" s="1"/>
  <c r="O120" i="37" s="1"/>
  <c r="N122" i="37"/>
  <c r="N121" i="37" s="1"/>
  <c r="N120" i="37" s="1"/>
  <c r="M122" i="37"/>
  <c r="M121" i="37" s="1"/>
  <c r="M120" i="37" s="1"/>
  <c r="L122" i="37"/>
  <c r="L121" i="37" s="1"/>
  <c r="L120" i="37" s="1"/>
  <c r="K122" i="37"/>
  <c r="K121" i="37" s="1"/>
  <c r="K120" i="37" s="1"/>
  <c r="J122" i="37"/>
  <c r="J121" i="37" s="1"/>
  <c r="J120" i="37" s="1"/>
  <c r="E122" i="37"/>
  <c r="E120" i="37" s="1"/>
  <c r="D122" i="37"/>
  <c r="D120" i="37" s="1"/>
  <c r="C122" i="37"/>
  <c r="C121" i="37" s="1"/>
  <c r="C120" i="37" s="1"/>
  <c r="B122" i="37"/>
  <c r="B120" i="37" s="1"/>
  <c r="B160" i="37"/>
  <c r="B159" i="37" s="1"/>
  <c r="B158" i="37" s="1"/>
  <c r="C160" i="37"/>
  <c r="C159" i="37" s="1"/>
  <c r="C158" i="37" s="1"/>
  <c r="D160" i="37"/>
  <c r="D159" i="37" s="1"/>
  <c r="E160" i="37"/>
  <c r="E159" i="37" s="1"/>
  <c r="E158" i="37" s="1"/>
  <c r="F160" i="37"/>
  <c r="F159" i="37" s="1"/>
  <c r="F158" i="37" s="1"/>
  <c r="G160" i="37"/>
  <c r="G159" i="37" s="1"/>
  <c r="G158" i="37" s="1"/>
  <c r="H160" i="37"/>
  <c r="H159" i="37" s="1"/>
  <c r="H158" i="37" s="1"/>
  <c r="I160" i="37"/>
  <c r="I159" i="37" s="1"/>
  <c r="I158" i="37" s="1"/>
  <c r="J160" i="37"/>
  <c r="J159" i="37" s="1"/>
  <c r="J158" i="37" s="1"/>
  <c r="K160" i="37"/>
  <c r="K159" i="37" s="1"/>
  <c r="K158" i="37" s="1"/>
  <c r="L160" i="37"/>
  <c r="L159" i="37" s="1"/>
  <c r="L158" i="37" s="1"/>
  <c r="M160" i="37"/>
  <c r="M159" i="37" s="1"/>
  <c r="M158" i="37" s="1"/>
  <c r="B162" i="37"/>
  <c r="C162" i="37"/>
  <c r="D162" i="37"/>
  <c r="E162" i="37"/>
  <c r="B164" i="37"/>
  <c r="B163" i="37" s="1"/>
  <c r="D164" i="37"/>
  <c r="D163" i="37" s="1"/>
  <c r="E164" i="37"/>
  <c r="E163" i="37" s="1"/>
  <c r="F164" i="37"/>
  <c r="F163" i="37" s="1"/>
  <c r="F162" i="37" s="1"/>
  <c r="G164" i="37"/>
  <c r="G163" i="37" s="1"/>
  <c r="G162" i="37" s="1"/>
  <c r="H164" i="37"/>
  <c r="H163" i="37" s="1"/>
  <c r="H162" i="37" s="1"/>
  <c r="I164" i="37"/>
  <c r="I163" i="37" s="1"/>
  <c r="I162" i="37" s="1"/>
  <c r="J164" i="37"/>
  <c r="J163" i="37" s="1"/>
  <c r="J162" i="37" s="1"/>
  <c r="K164" i="37"/>
  <c r="K163" i="37" s="1"/>
  <c r="K162" i="37" s="1"/>
  <c r="L164" i="37"/>
  <c r="L163" i="37" s="1"/>
  <c r="L162" i="37" s="1"/>
  <c r="M164" i="37"/>
  <c r="M163" i="37" s="1"/>
  <c r="M162" i="37" s="1"/>
  <c r="C165" i="37"/>
  <c r="C164" i="37" s="1"/>
  <c r="C163" i="37" s="1"/>
  <c r="U74" i="37"/>
  <c r="T74" i="37"/>
  <c r="S74" i="37"/>
  <c r="R74" i="37"/>
  <c r="Q73" i="37"/>
  <c r="Q72" i="37" s="1"/>
  <c r="Q71" i="37" s="1"/>
  <c r="P73" i="37"/>
  <c r="P72" i="37" s="1"/>
  <c r="P71" i="37" s="1"/>
  <c r="O73" i="37"/>
  <c r="O72" i="37" s="1"/>
  <c r="O71" i="37" s="1"/>
  <c r="N73" i="37"/>
  <c r="N72" i="37" s="1"/>
  <c r="N71" i="37" s="1"/>
  <c r="M73" i="37"/>
  <c r="M72" i="37" s="1"/>
  <c r="M71" i="37" s="1"/>
  <c r="L73" i="37"/>
  <c r="L72" i="37" s="1"/>
  <c r="L71" i="37" s="1"/>
  <c r="K73" i="37"/>
  <c r="K72" i="37" s="1"/>
  <c r="K71" i="37" s="1"/>
  <c r="J73" i="37"/>
  <c r="J72" i="37" s="1"/>
  <c r="J71" i="37" s="1"/>
  <c r="I72" i="37"/>
  <c r="H72" i="37"/>
  <c r="H71" i="37" s="1"/>
  <c r="G72" i="37"/>
  <c r="G71" i="37" s="1"/>
  <c r="F72" i="37"/>
  <c r="Q69" i="37"/>
  <c r="Q68" i="37" s="1"/>
  <c r="Q67" i="37" s="1"/>
  <c r="P69" i="37"/>
  <c r="P68" i="37" s="1"/>
  <c r="P67" i="37" s="1"/>
  <c r="O69" i="37"/>
  <c r="O68" i="37" s="1"/>
  <c r="O67" i="37" s="1"/>
  <c r="N69" i="37"/>
  <c r="N68" i="37" s="1"/>
  <c r="N67" i="37" s="1"/>
  <c r="Q65" i="37"/>
  <c r="Q64" i="37" s="1"/>
  <c r="Q63" i="37" s="1"/>
  <c r="P65" i="37"/>
  <c r="P64" i="37" s="1"/>
  <c r="P63" i="37" s="1"/>
  <c r="O65" i="37"/>
  <c r="O64" i="37" s="1"/>
  <c r="O63" i="37" s="1"/>
  <c r="N65" i="37"/>
  <c r="N64" i="37" s="1"/>
  <c r="N63" i="37" s="1"/>
  <c r="Q52" i="37"/>
  <c r="Q51" i="37" s="1"/>
  <c r="Q50" i="37" s="1"/>
  <c r="P52" i="37"/>
  <c r="P51" i="37" s="1"/>
  <c r="P50" i="37" s="1"/>
  <c r="O52" i="37"/>
  <c r="O51" i="37" s="1"/>
  <c r="O50" i="37" s="1"/>
  <c r="N52" i="37"/>
  <c r="N51" i="37" s="1"/>
  <c r="N50" i="37" s="1"/>
  <c r="M52" i="37"/>
  <c r="M51" i="37" s="1"/>
  <c r="M50" i="37" s="1"/>
  <c r="L52" i="37"/>
  <c r="L51" i="37" s="1"/>
  <c r="L50" i="37" s="1"/>
  <c r="K52" i="37"/>
  <c r="K51" i="37" s="1"/>
  <c r="K50" i="37" s="1"/>
  <c r="J52" i="37"/>
  <c r="J51" i="37" s="1"/>
  <c r="J50" i="37" s="1"/>
  <c r="I52" i="37"/>
  <c r="I51" i="37" s="1"/>
  <c r="I50" i="37" s="1"/>
  <c r="H52" i="37"/>
  <c r="H51" i="37" s="1"/>
  <c r="H50" i="37" s="1"/>
  <c r="G52" i="37"/>
  <c r="G51" i="37" s="1"/>
  <c r="G50" i="37" s="1"/>
  <c r="F52" i="37"/>
  <c r="F51" i="37" s="1"/>
  <c r="F50" i="37" s="1"/>
  <c r="E52" i="37"/>
  <c r="E51" i="37" s="1"/>
  <c r="E50" i="37" s="1"/>
  <c r="D52" i="37"/>
  <c r="D51" i="37" s="1"/>
  <c r="D50" i="37" s="1"/>
  <c r="C52" i="37"/>
  <c r="C51" i="37" s="1"/>
  <c r="C50" i="37" s="1"/>
  <c r="B52" i="37"/>
  <c r="B51" i="37" s="1"/>
  <c r="B50" i="37" s="1"/>
  <c r="Q48" i="37"/>
  <c r="Q47" i="37" s="1"/>
  <c r="Q46" i="37" s="1"/>
  <c r="P48" i="37"/>
  <c r="P47" i="37" s="1"/>
  <c r="P46" i="37" s="1"/>
  <c r="O48" i="37"/>
  <c r="O47" i="37" s="1"/>
  <c r="O46" i="37" s="1"/>
  <c r="N48" i="37"/>
  <c r="N47" i="37" s="1"/>
  <c r="N46" i="37" s="1"/>
  <c r="E108" i="37"/>
  <c r="D108" i="37"/>
  <c r="C108" i="37"/>
  <c r="B108" i="37"/>
  <c r="B174" i="37"/>
  <c r="B42" i="37"/>
  <c r="B38" i="37"/>
  <c r="E44" i="37"/>
  <c r="E43" i="37" s="1"/>
  <c r="D44" i="37"/>
  <c r="D43" i="37" s="1"/>
  <c r="C44" i="37"/>
  <c r="C43" i="37" s="1"/>
  <c r="B44" i="37"/>
  <c r="B43" i="37" s="1"/>
  <c r="E42" i="37"/>
  <c r="D42" i="37"/>
  <c r="C42" i="37"/>
  <c r="E180" i="37"/>
  <c r="E179" i="37" s="1"/>
  <c r="D180" i="37"/>
  <c r="D179" i="37" s="1"/>
  <c r="C180" i="37"/>
  <c r="C179" i="37" s="1"/>
  <c r="B180" i="37"/>
  <c r="B179" i="37" s="1"/>
  <c r="E176" i="37"/>
  <c r="E175" i="37" s="1"/>
  <c r="D176" i="37"/>
  <c r="D175" i="37" s="1"/>
  <c r="C176" i="37"/>
  <c r="C175" i="37" s="1"/>
  <c r="B176" i="37"/>
  <c r="B175" i="37" s="1"/>
  <c r="E174" i="37"/>
  <c r="D174" i="37"/>
  <c r="C174" i="37"/>
  <c r="E59" i="37"/>
  <c r="D59" i="37"/>
  <c r="C59" i="37"/>
  <c r="B59" i="37"/>
  <c r="E83" i="37"/>
  <c r="E82" i="37" s="1"/>
  <c r="E81" i="37"/>
  <c r="E76" i="37" s="1"/>
  <c r="D83" i="37"/>
  <c r="D82" i="37" s="1"/>
  <c r="C83" i="37"/>
  <c r="C82" i="37" s="1"/>
  <c r="C81" i="37"/>
  <c r="C76" i="37" s="1"/>
  <c r="B83" i="37"/>
  <c r="B82" i="37" s="1"/>
  <c r="B81" i="37"/>
  <c r="B75" i="37" s="1"/>
  <c r="E100" i="37"/>
  <c r="E99" i="37" s="1"/>
  <c r="D100" i="37"/>
  <c r="D99" i="37" s="1"/>
  <c r="C100" i="37"/>
  <c r="C99" i="37" s="1"/>
  <c r="B100" i="37"/>
  <c r="B99" i="37" s="1"/>
  <c r="E98" i="37"/>
  <c r="C98" i="37"/>
  <c r="B98" i="37"/>
  <c r="B97" i="37" s="1"/>
  <c r="E110" i="37"/>
  <c r="D110" i="37"/>
  <c r="C110" i="37"/>
  <c r="B110" i="37"/>
  <c r="E114" i="37"/>
  <c r="E113" i="37" s="1"/>
  <c r="E112" i="37"/>
  <c r="B114" i="37"/>
  <c r="B113" i="37" s="1"/>
  <c r="C114" i="37"/>
  <c r="C113" i="37" s="1"/>
  <c r="D114" i="37"/>
  <c r="D113" i="37" s="1"/>
  <c r="D112" i="37"/>
  <c r="C112" i="37"/>
  <c r="B112" i="37"/>
  <c r="C166" i="37"/>
  <c r="B166" i="37"/>
  <c r="E168" i="37"/>
  <c r="E167" i="37" s="1"/>
  <c r="E166" i="37"/>
  <c r="D168" i="37"/>
  <c r="D167" i="37" s="1"/>
  <c r="C168" i="37"/>
  <c r="C167" i="37" s="1"/>
  <c r="B168" i="37"/>
  <c r="B167" i="37" s="1"/>
  <c r="E172" i="37"/>
  <c r="E171" i="37" s="1"/>
  <c r="D172" i="37"/>
  <c r="D171" i="37" s="1"/>
  <c r="C172" i="37"/>
  <c r="C171" i="37" s="1"/>
  <c r="E170" i="37"/>
  <c r="D170" i="37"/>
  <c r="C170" i="37"/>
  <c r="B170" i="37"/>
  <c r="B172" i="37"/>
  <c r="B171" i="37" s="1"/>
  <c r="U35" i="37" l="1"/>
  <c r="Q182" i="37"/>
  <c r="Q36" i="37"/>
  <c r="T35" i="37"/>
  <c r="P182" i="37"/>
  <c r="P36" i="37"/>
  <c r="P89" i="37"/>
  <c r="T89" i="37" s="1"/>
  <c r="T90" i="37"/>
  <c r="D85" i="37"/>
  <c r="T85" i="37" s="1"/>
  <c r="T86" i="37"/>
  <c r="N89" i="37"/>
  <c r="R89" i="37" s="1"/>
  <c r="R90" i="37"/>
  <c r="R86" i="37"/>
  <c r="B85" i="37"/>
  <c r="R85" i="37" s="1"/>
  <c r="U86" i="37"/>
  <c r="E85" i="37"/>
  <c r="U85" i="37" s="1"/>
  <c r="T87" i="37"/>
  <c r="R91" i="37"/>
  <c r="C86" i="37"/>
  <c r="S90" i="37"/>
  <c r="R87" i="37"/>
  <c r="Q90" i="37"/>
  <c r="T91" i="37"/>
  <c r="U87" i="37"/>
  <c r="Q129" i="37"/>
  <c r="U129" i="37" s="1"/>
  <c r="P129" i="37"/>
  <c r="T129" i="37" s="1"/>
  <c r="S130" i="37"/>
  <c r="O128" i="37"/>
  <c r="S128" i="37" s="1"/>
  <c r="S129" i="37"/>
  <c r="T150" i="37"/>
  <c r="N129" i="37"/>
  <c r="N149" i="37"/>
  <c r="R149" i="37" s="1"/>
  <c r="O149" i="37"/>
  <c r="S149" i="37" s="1"/>
  <c r="R145" i="37"/>
  <c r="N144" i="37"/>
  <c r="R144" i="37" s="1"/>
  <c r="T134" i="37"/>
  <c r="P137" i="37"/>
  <c r="P145" i="37"/>
  <c r="T145" i="37" s="1"/>
  <c r="R146" i="37"/>
  <c r="U154" i="37"/>
  <c r="O145" i="37"/>
  <c r="U134" i="37"/>
  <c r="Q137" i="37"/>
  <c r="Q145" i="37"/>
  <c r="U145" i="37" s="1"/>
  <c r="O133" i="37"/>
  <c r="S133" i="37" s="1"/>
  <c r="N141" i="37"/>
  <c r="R141" i="37" s="1"/>
  <c r="O152" i="37"/>
  <c r="S152" i="37" s="1"/>
  <c r="O141" i="37"/>
  <c r="S141" i="37" s="1"/>
  <c r="P140" i="37"/>
  <c r="T140" i="37" s="1"/>
  <c r="T141" i="37"/>
  <c r="T142" i="37"/>
  <c r="T133" i="37"/>
  <c r="Q141" i="37"/>
  <c r="R120" i="37"/>
  <c r="N137" i="37"/>
  <c r="T149" i="37"/>
  <c r="I153" i="37"/>
  <c r="I152" i="37" s="1"/>
  <c r="U152" i="37" s="1"/>
  <c r="H153" i="37"/>
  <c r="H152" i="37" s="1"/>
  <c r="T152" i="37" s="1"/>
  <c r="S120" i="37"/>
  <c r="O137" i="37"/>
  <c r="N153" i="37"/>
  <c r="T120" i="37"/>
  <c r="U120" i="37"/>
  <c r="U150" i="37"/>
  <c r="Q132" i="37"/>
  <c r="U132" i="37" s="1"/>
  <c r="U133" i="37"/>
  <c r="Q148" i="37"/>
  <c r="U148" i="37" s="1"/>
  <c r="U149" i="37"/>
  <c r="N132" i="37"/>
  <c r="R132" i="37" s="1"/>
  <c r="R133" i="37"/>
  <c r="Q128" i="37"/>
  <c r="U128" i="37" s="1"/>
  <c r="R134" i="37"/>
  <c r="C157" i="37"/>
  <c r="R72" i="37"/>
  <c r="S72" i="37"/>
  <c r="F71" i="37"/>
  <c r="R71" i="37" s="1"/>
  <c r="T71" i="37"/>
  <c r="U72" i="37"/>
  <c r="S71" i="37"/>
  <c r="R73" i="37"/>
  <c r="S73" i="37"/>
  <c r="T73" i="37"/>
  <c r="I71" i="37"/>
  <c r="U71" i="37" s="1"/>
  <c r="U73" i="37"/>
  <c r="T72" i="37"/>
  <c r="B107" i="37"/>
  <c r="B106" i="37"/>
  <c r="B76" i="37"/>
  <c r="S35" i="37" l="1"/>
  <c r="O182" i="37"/>
  <c r="Q144" i="37"/>
  <c r="U144" i="37" s="1"/>
  <c r="N140" i="37"/>
  <c r="R140" i="37" s="1"/>
  <c r="U90" i="37"/>
  <c r="Q89" i="37"/>
  <c r="U89" i="37" s="1"/>
  <c r="C85" i="37"/>
  <c r="S85" i="37" s="1"/>
  <c r="S86" i="37"/>
  <c r="P128" i="37"/>
  <c r="T128" i="37" s="1"/>
  <c r="O140" i="37"/>
  <c r="S140" i="37" s="1"/>
  <c r="T153" i="37"/>
  <c r="O148" i="37"/>
  <c r="S148" i="37" s="1"/>
  <c r="N148" i="37"/>
  <c r="R148" i="37" s="1"/>
  <c r="R128" i="37"/>
  <c r="R129" i="37"/>
  <c r="U153" i="37"/>
  <c r="P144" i="37"/>
  <c r="T144" i="37" s="1"/>
  <c r="S145" i="37"/>
  <c r="O144" i="37"/>
  <c r="S144" i="37" s="1"/>
  <c r="T137" i="37"/>
  <c r="P136" i="37"/>
  <c r="T136" i="37" s="1"/>
  <c r="O132" i="37"/>
  <c r="S132" i="37" s="1"/>
  <c r="U137" i="37"/>
  <c r="Q136" i="37"/>
  <c r="U136" i="37" s="1"/>
  <c r="O136" i="37"/>
  <c r="S136" i="37" s="1"/>
  <c r="S137" i="37"/>
  <c r="N136" i="37"/>
  <c r="R136" i="37" s="1"/>
  <c r="R137" i="37"/>
  <c r="Q140" i="37"/>
  <c r="U140" i="37" s="1"/>
  <c r="U141" i="37"/>
  <c r="R153" i="37"/>
  <c r="N152" i="37"/>
  <c r="R152" i="37" s="1"/>
  <c r="E38" i="37" l="1"/>
  <c r="E37" i="37" s="1"/>
  <c r="C38" i="37"/>
  <c r="C37" i="37" s="1"/>
  <c r="M168" i="37"/>
  <c r="M167" i="37" s="1"/>
  <c r="M166" i="37" s="1"/>
  <c r="L168" i="37"/>
  <c r="L167" i="37" s="1"/>
  <c r="L166" i="37" s="1"/>
  <c r="K168" i="37"/>
  <c r="K167" i="37" s="1"/>
  <c r="K166" i="37" s="1"/>
  <c r="J168" i="37"/>
  <c r="J167" i="37" s="1"/>
  <c r="J166" i="37" s="1"/>
  <c r="I168" i="37"/>
  <c r="I167" i="37" s="1"/>
  <c r="I166" i="37" s="1"/>
  <c r="H168" i="37"/>
  <c r="H167" i="37" s="1"/>
  <c r="H166" i="37" s="1"/>
  <c r="G168" i="37"/>
  <c r="G167" i="37" s="1"/>
  <c r="G166" i="37" s="1"/>
  <c r="F168" i="37"/>
  <c r="F167" i="37" s="1"/>
  <c r="F166" i="37" s="1"/>
  <c r="M118" i="37"/>
  <c r="M117" i="37" s="1"/>
  <c r="M116" i="37" s="1"/>
  <c r="L118" i="37"/>
  <c r="L117" i="37" s="1"/>
  <c r="L116" i="37" s="1"/>
  <c r="K118" i="37"/>
  <c r="K117" i="37" s="1"/>
  <c r="K116" i="37" s="1"/>
  <c r="J118" i="37"/>
  <c r="J117" i="37" s="1"/>
  <c r="J116" i="37" s="1"/>
  <c r="I118" i="37"/>
  <c r="I117" i="37" s="1"/>
  <c r="I116" i="37" s="1"/>
  <c r="H118" i="37"/>
  <c r="H117" i="37" s="1"/>
  <c r="H116" i="37" s="1"/>
  <c r="G118" i="37"/>
  <c r="G117" i="37" s="1"/>
  <c r="G116" i="37" s="1"/>
  <c r="F118" i="37"/>
  <c r="F117" i="37" s="1"/>
  <c r="F116" i="37" s="1"/>
  <c r="M114" i="37"/>
  <c r="M113" i="37" s="1"/>
  <c r="M112" i="37" s="1"/>
  <c r="L114" i="37"/>
  <c r="L113" i="37" s="1"/>
  <c r="L112" i="37" s="1"/>
  <c r="K114" i="37"/>
  <c r="K113" i="37" s="1"/>
  <c r="K112" i="37" s="1"/>
  <c r="J114" i="37"/>
  <c r="J113" i="37" s="1"/>
  <c r="J112" i="37" s="1"/>
  <c r="I114" i="37"/>
  <c r="I113" i="37" s="1"/>
  <c r="I112" i="37" s="1"/>
  <c r="H114" i="37"/>
  <c r="H113" i="37" s="1"/>
  <c r="H112" i="37" s="1"/>
  <c r="G114" i="37"/>
  <c r="G113" i="37" s="1"/>
  <c r="G112" i="37" s="1"/>
  <c r="F114" i="37"/>
  <c r="F113" i="37" s="1"/>
  <c r="F112" i="37" s="1"/>
  <c r="M110" i="37"/>
  <c r="M109" i="37" s="1"/>
  <c r="M108" i="37" s="1"/>
  <c r="L110" i="37"/>
  <c r="L109" i="37" s="1"/>
  <c r="L108" i="37" s="1"/>
  <c r="K110" i="37"/>
  <c r="K109" i="37" s="1"/>
  <c r="K108" i="37" s="1"/>
  <c r="J110" i="37"/>
  <c r="J109" i="37" s="1"/>
  <c r="J108" i="37" s="1"/>
  <c r="I110" i="37"/>
  <c r="I109" i="37" s="1"/>
  <c r="I108" i="37" s="1"/>
  <c r="H110" i="37"/>
  <c r="H109" i="37" s="1"/>
  <c r="H108" i="37" s="1"/>
  <c r="G110" i="37"/>
  <c r="G109" i="37" s="1"/>
  <c r="G108" i="37" s="1"/>
  <c r="F110" i="37"/>
  <c r="F109" i="37" s="1"/>
  <c r="F108" i="37" s="1"/>
  <c r="E109" i="37"/>
  <c r="D109" i="37"/>
  <c r="C109" i="37"/>
  <c r="B109" i="37"/>
  <c r="E106" i="37"/>
  <c r="C106" i="37"/>
  <c r="M100" i="37"/>
  <c r="M99" i="37" s="1"/>
  <c r="M98" i="37" s="1"/>
  <c r="L100" i="37"/>
  <c r="L99" i="37" s="1"/>
  <c r="L98" i="37" s="1"/>
  <c r="K100" i="37"/>
  <c r="K99" i="37" s="1"/>
  <c r="K98" i="37" s="1"/>
  <c r="J100" i="37"/>
  <c r="J99" i="37" s="1"/>
  <c r="J98" i="37" s="1"/>
  <c r="I100" i="37"/>
  <c r="I99" i="37" s="1"/>
  <c r="I98" i="37" s="1"/>
  <c r="H100" i="37"/>
  <c r="H99" i="37" s="1"/>
  <c r="H98" i="37" s="1"/>
  <c r="G100" i="37"/>
  <c r="G99" i="37" s="1"/>
  <c r="G98" i="37" s="1"/>
  <c r="F100" i="37"/>
  <c r="F99" i="37" s="1"/>
  <c r="F98" i="37" s="1"/>
  <c r="E97" i="37"/>
  <c r="M83" i="37"/>
  <c r="M82" i="37" s="1"/>
  <c r="M81" i="37" s="1"/>
  <c r="L83" i="37"/>
  <c r="L82" i="37" s="1"/>
  <c r="L81" i="37" s="1"/>
  <c r="K83" i="37"/>
  <c r="K82" i="37" s="1"/>
  <c r="K81" i="37" s="1"/>
  <c r="J83" i="37"/>
  <c r="J82" i="37" s="1"/>
  <c r="J81" i="37" s="1"/>
  <c r="I83" i="37"/>
  <c r="I82" i="37" s="1"/>
  <c r="I81" i="37" s="1"/>
  <c r="H83" i="37"/>
  <c r="H82" i="37" s="1"/>
  <c r="H81" i="37" s="1"/>
  <c r="G83" i="37"/>
  <c r="G82" i="37" s="1"/>
  <c r="G81" i="37" s="1"/>
  <c r="F83" i="37"/>
  <c r="F82" i="37" s="1"/>
  <c r="F81" i="37" s="1"/>
  <c r="M79" i="37"/>
  <c r="M78" i="37" s="1"/>
  <c r="M77" i="37" s="1"/>
  <c r="L79" i="37"/>
  <c r="L78" i="37" s="1"/>
  <c r="L77" i="37" s="1"/>
  <c r="K79" i="37"/>
  <c r="K78" i="37" s="1"/>
  <c r="K77" i="37" s="1"/>
  <c r="J79" i="37"/>
  <c r="J78" i="37" s="1"/>
  <c r="J77" i="37" s="1"/>
  <c r="I79" i="37"/>
  <c r="I78" i="37" s="1"/>
  <c r="I77" i="37" s="1"/>
  <c r="H79" i="37"/>
  <c r="H78" i="37" s="1"/>
  <c r="H77" i="37" s="1"/>
  <c r="G79" i="37"/>
  <c r="G78" i="37" s="1"/>
  <c r="G77" i="37" s="1"/>
  <c r="F79" i="37"/>
  <c r="F78" i="37" s="1"/>
  <c r="F77" i="37" s="1"/>
  <c r="E75" i="37"/>
  <c r="C75" i="37"/>
  <c r="M61" i="37"/>
  <c r="M60" i="37" s="1"/>
  <c r="M59" i="37" s="1"/>
  <c r="L61" i="37"/>
  <c r="L60" i="37" s="1"/>
  <c r="L59" i="37" s="1"/>
  <c r="K61" i="37"/>
  <c r="K60" i="37" s="1"/>
  <c r="K59" i="37" s="1"/>
  <c r="J61" i="37"/>
  <c r="J60" i="37" s="1"/>
  <c r="J59" i="37" s="1"/>
  <c r="I61" i="37"/>
  <c r="I60" i="37" s="1"/>
  <c r="I59" i="37" s="1"/>
  <c r="H61" i="37"/>
  <c r="H60" i="37" s="1"/>
  <c r="H59" i="37" s="1"/>
  <c r="G61" i="37"/>
  <c r="G60" i="37" s="1"/>
  <c r="G59" i="37" s="1"/>
  <c r="F61" i="37"/>
  <c r="F60" i="37" s="1"/>
  <c r="F59" i="37" s="1"/>
  <c r="E61" i="37"/>
  <c r="E60" i="37" s="1"/>
  <c r="D61" i="37"/>
  <c r="D60" i="37" s="1"/>
  <c r="C61" i="37"/>
  <c r="C60" i="37" s="1"/>
  <c r="B61" i="37"/>
  <c r="B60" i="37" s="1"/>
  <c r="M57" i="37"/>
  <c r="M56" i="37" s="1"/>
  <c r="M55" i="37" s="1"/>
  <c r="L57" i="37"/>
  <c r="L56" i="37" s="1"/>
  <c r="L55" i="37" s="1"/>
  <c r="K57" i="37"/>
  <c r="K56" i="37" s="1"/>
  <c r="K55" i="37" s="1"/>
  <c r="J57" i="37"/>
  <c r="J56" i="37" s="1"/>
  <c r="J55" i="37" s="1"/>
  <c r="I57" i="37"/>
  <c r="I56" i="37" s="1"/>
  <c r="I55" i="37" s="1"/>
  <c r="H57" i="37"/>
  <c r="H56" i="37" s="1"/>
  <c r="H55" i="37" s="1"/>
  <c r="G57" i="37"/>
  <c r="G56" i="37" s="1"/>
  <c r="G55" i="37" s="1"/>
  <c r="F57" i="37"/>
  <c r="F56" i="37" s="1"/>
  <c r="F55" i="37" s="1"/>
  <c r="E57" i="37"/>
  <c r="E56" i="37" s="1"/>
  <c r="E55" i="37" s="1"/>
  <c r="E54" i="37" s="1"/>
  <c r="D57" i="37"/>
  <c r="D56" i="37" s="1"/>
  <c r="D55" i="37" s="1"/>
  <c r="C57" i="37"/>
  <c r="C56" i="37" s="1"/>
  <c r="C55" i="37" s="1"/>
  <c r="C54" i="37" s="1"/>
  <c r="B57" i="37"/>
  <c r="B56" i="37" s="1"/>
  <c r="B55" i="37" s="1"/>
  <c r="B54" i="37" s="1"/>
  <c r="M44" i="37"/>
  <c r="M43" i="37" s="1"/>
  <c r="M42" i="37" s="1"/>
  <c r="L44" i="37"/>
  <c r="L43" i="37" s="1"/>
  <c r="L42" i="37" s="1"/>
  <c r="K44" i="37"/>
  <c r="K43" i="37" s="1"/>
  <c r="K42" i="37" s="1"/>
  <c r="J44" i="37"/>
  <c r="J43" i="37" s="1"/>
  <c r="J42" i="37" s="1"/>
  <c r="I44" i="37"/>
  <c r="I43" i="37" s="1"/>
  <c r="I42" i="37" s="1"/>
  <c r="H44" i="37"/>
  <c r="H43" i="37" s="1"/>
  <c r="H42" i="37" s="1"/>
  <c r="G44" i="37"/>
  <c r="G43" i="37" s="1"/>
  <c r="G42" i="37" s="1"/>
  <c r="F44" i="37"/>
  <c r="F43" i="37" s="1"/>
  <c r="F42" i="37" s="1"/>
  <c r="M40" i="37"/>
  <c r="M39" i="37" s="1"/>
  <c r="M38" i="37" s="1"/>
  <c r="L40" i="37"/>
  <c r="L39" i="37" s="1"/>
  <c r="L38" i="37" s="1"/>
  <c r="K40" i="37"/>
  <c r="K39" i="37" s="1"/>
  <c r="K38" i="37" s="1"/>
  <c r="J40" i="37"/>
  <c r="J39" i="37" s="1"/>
  <c r="J38" i="37" s="1"/>
  <c r="I40" i="37"/>
  <c r="I39" i="37" s="1"/>
  <c r="I38" i="37" s="1"/>
  <c r="H40" i="37"/>
  <c r="H39" i="37" s="1"/>
  <c r="H38" i="37" s="1"/>
  <c r="G40" i="37"/>
  <c r="G39" i="37" s="1"/>
  <c r="G38" i="37" s="1"/>
  <c r="F40" i="37"/>
  <c r="F39" i="37" s="1"/>
  <c r="F38" i="37" s="1"/>
  <c r="U34" i="37"/>
  <c r="T34" i="37"/>
  <c r="S34" i="37"/>
  <c r="R34" i="37"/>
  <c r="E33" i="37"/>
  <c r="U33" i="37" s="1"/>
  <c r="D33" i="37"/>
  <c r="T33" i="37" s="1"/>
  <c r="C33" i="37"/>
  <c r="B33" i="37"/>
  <c r="Q32" i="37"/>
  <c r="Q31" i="37" s="1"/>
  <c r="P32" i="37"/>
  <c r="P31" i="37" s="1"/>
  <c r="O32" i="37"/>
  <c r="O31" i="37" s="1"/>
  <c r="N32" i="37"/>
  <c r="N31" i="37" s="1"/>
  <c r="M32" i="37"/>
  <c r="M31" i="37" s="1"/>
  <c r="L32" i="37"/>
  <c r="L31" i="37" s="1"/>
  <c r="K32" i="37"/>
  <c r="K31" i="37" s="1"/>
  <c r="J32" i="37"/>
  <c r="J31" i="37" s="1"/>
  <c r="I32" i="37"/>
  <c r="I31" i="37" s="1"/>
  <c r="H32" i="37"/>
  <c r="H31" i="37" s="1"/>
  <c r="G32" i="37"/>
  <c r="G31" i="37" s="1"/>
  <c r="F32" i="37"/>
  <c r="F31" i="37" s="1"/>
  <c r="U30" i="37"/>
  <c r="U29" i="37" s="1"/>
  <c r="T30" i="37"/>
  <c r="T29" i="37" s="1"/>
  <c r="S30" i="37"/>
  <c r="S29" i="37" s="1"/>
  <c r="R30" i="37"/>
  <c r="R29" i="37" s="1"/>
  <c r="Q29" i="37"/>
  <c r="P29" i="37"/>
  <c r="O29" i="37"/>
  <c r="N29" i="37"/>
  <c r="M29" i="37"/>
  <c r="L29" i="37"/>
  <c r="K29" i="37"/>
  <c r="J29" i="37"/>
  <c r="I29" i="37"/>
  <c r="H29" i="37"/>
  <c r="G29" i="37"/>
  <c r="F29" i="37"/>
  <c r="E29" i="37"/>
  <c r="D29" i="37"/>
  <c r="C29" i="37"/>
  <c r="B29" i="37"/>
  <c r="U28" i="37"/>
  <c r="T28" i="37"/>
  <c r="S28" i="37"/>
  <c r="R28" i="37"/>
  <c r="U27" i="37"/>
  <c r="T27" i="37"/>
  <c r="S27" i="37"/>
  <c r="R27" i="37"/>
  <c r="Q26" i="37"/>
  <c r="Q25" i="37" s="1"/>
  <c r="P26" i="37"/>
  <c r="P25" i="37" s="1"/>
  <c r="P24" i="37" s="1"/>
  <c r="O26" i="37"/>
  <c r="O25" i="37" s="1"/>
  <c r="O24" i="37" s="1"/>
  <c r="N26" i="37"/>
  <c r="N25" i="37" s="1"/>
  <c r="N24" i="37" s="1"/>
  <c r="M26" i="37"/>
  <c r="M25" i="37" s="1"/>
  <c r="M24" i="37" s="1"/>
  <c r="L26" i="37"/>
  <c r="L25" i="37" s="1"/>
  <c r="L24" i="37" s="1"/>
  <c r="K26" i="37"/>
  <c r="K25" i="37" s="1"/>
  <c r="J26" i="37"/>
  <c r="J25" i="37" s="1"/>
  <c r="I26" i="37"/>
  <c r="I25" i="37" s="1"/>
  <c r="H26" i="37"/>
  <c r="H25" i="37" s="1"/>
  <c r="H24" i="37" s="1"/>
  <c r="G26" i="37"/>
  <c r="G25" i="37" s="1"/>
  <c r="G24" i="37" s="1"/>
  <c r="F26" i="37"/>
  <c r="F25" i="37" s="1"/>
  <c r="E26" i="37"/>
  <c r="E25" i="37" s="1"/>
  <c r="E24" i="37" s="1"/>
  <c r="D26" i="37"/>
  <c r="D25" i="37" s="1"/>
  <c r="D24" i="37" s="1"/>
  <c r="C26" i="37"/>
  <c r="C25" i="37" s="1"/>
  <c r="B26" i="37"/>
  <c r="B25" i="37" s="1"/>
  <c r="B24" i="37" s="1"/>
  <c r="U23" i="37"/>
  <c r="T23" i="37"/>
  <c r="S23" i="37"/>
  <c r="R23" i="37"/>
  <c r="U22" i="37"/>
  <c r="T22" i="37"/>
  <c r="S22" i="37"/>
  <c r="R22" i="37"/>
  <c r="Q21" i="37"/>
  <c r="P21" i="37"/>
  <c r="O21" i="37"/>
  <c r="N21" i="37"/>
  <c r="M21" i="37"/>
  <c r="L21" i="37"/>
  <c r="K21" i="37"/>
  <c r="J21" i="37"/>
  <c r="I21" i="37"/>
  <c r="H21" i="37"/>
  <c r="G21" i="37"/>
  <c r="F21" i="37"/>
  <c r="E21" i="37"/>
  <c r="D21" i="37"/>
  <c r="C21" i="37"/>
  <c r="B21" i="37"/>
  <c r="U20" i="37"/>
  <c r="T20" i="37"/>
  <c r="S20" i="37"/>
  <c r="R20" i="37"/>
  <c r="U19" i="37"/>
  <c r="T19" i="37"/>
  <c r="S19" i="37"/>
  <c r="R19" i="37"/>
  <c r="Q18" i="37"/>
  <c r="Q17" i="37" s="1"/>
  <c r="P18" i="37"/>
  <c r="P17" i="37" s="1"/>
  <c r="O18" i="37"/>
  <c r="O17" i="37" s="1"/>
  <c r="N18" i="37"/>
  <c r="N17" i="37" s="1"/>
  <c r="M18" i="37"/>
  <c r="M17" i="37" s="1"/>
  <c r="L18" i="37"/>
  <c r="L17" i="37" s="1"/>
  <c r="K18" i="37"/>
  <c r="K17" i="37" s="1"/>
  <c r="J18" i="37"/>
  <c r="J17" i="37" s="1"/>
  <c r="I18" i="37"/>
  <c r="I17" i="37" s="1"/>
  <c r="H18" i="37"/>
  <c r="H17" i="37" s="1"/>
  <c r="G18" i="37"/>
  <c r="G17" i="37" s="1"/>
  <c r="F18" i="37"/>
  <c r="F17" i="37" s="1"/>
  <c r="E18" i="37"/>
  <c r="E17" i="37" s="1"/>
  <c r="D18" i="37"/>
  <c r="D17" i="37" s="1"/>
  <c r="C18" i="37"/>
  <c r="C17" i="37" s="1"/>
  <c r="B18" i="37"/>
  <c r="B17" i="37" s="1"/>
  <c r="E16" i="37"/>
  <c r="U16" i="37" s="1"/>
  <c r="D16" i="37"/>
  <c r="T16" i="37" s="1"/>
  <c r="C16" i="37"/>
  <c r="S16" i="37" s="1"/>
  <c r="B16" i="37"/>
  <c r="R16" i="37" s="1"/>
  <c r="U15" i="37"/>
  <c r="T15" i="37"/>
  <c r="S15" i="37"/>
  <c r="R15" i="37"/>
  <c r="Q14" i="37"/>
  <c r="Q13" i="37" s="1"/>
  <c r="Q12" i="37" s="1"/>
  <c r="P14" i="37"/>
  <c r="P13" i="37" s="1"/>
  <c r="P12" i="37" s="1"/>
  <c r="O14" i="37"/>
  <c r="O13" i="37" s="1"/>
  <c r="O12" i="37" s="1"/>
  <c r="N14" i="37"/>
  <c r="N13" i="37" s="1"/>
  <c r="N12" i="37" s="1"/>
  <c r="M14" i="37"/>
  <c r="M13" i="37" s="1"/>
  <c r="M12" i="37" s="1"/>
  <c r="L14" i="37"/>
  <c r="L13" i="37" s="1"/>
  <c r="K14" i="37"/>
  <c r="K13" i="37" s="1"/>
  <c r="K12" i="37" s="1"/>
  <c r="J14" i="37"/>
  <c r="J13" i="37" s="1"/>
  <c r="J12" i="37" s="1"/>
  <c r="I14" i="37"/>
  <c r="H14" i="37"/>
  <c r="H13" i="37" s="1"/>
  <c r="H12" i="37" s="1"/>
  <c r="G14" i="37"/>
  <c r="G13" i="37" s="1"/>
  <c r="G12" i="37" s="1"/>
  <c r="F14" i="37"/>
  <c r="F13" i="37" s="1"/>
  <c r="F12" i="37" s="1"/>
  <c r="E12" i="37"/>
  <c r="D12" i="37"/>
  <c r="C12" i="37"/>
  <c r="B12" i="37"/>
  <c r="U11" i="37"/>
  <c r="T11" i="37"/>
  <c r="S11" i="37"/>
  <c r="R11" i="37"/>
  <c r="E10" i="37"/>
  <c r="D10" i="37"/>
  <c r="T10" i="37" s="1"/>
  <c r="C10" i="37"/>
  <c r="S10" i="37" s="1"/>
  <c r="B10" i="37"/>
  <c r="R10" i="37" s="1"/>
  <c r="U8" i="37"/>
  <c r="T8" i="37"/>
  <c r="S8" i="37"/>
  <c r="R8" i="37"/>
  <c r="U7" i="37"/>
  <c r="T7" i="37"/>
  <c r="S7" i="37"/>
  <c r="R7" i="37"/>
  <c r="Q6" i="37"/>
  <c r="Q5" i="37" s="1"/>
  <c r="P6" i="37"/>
  <c r="P5" i="37" s="1"/>
  <c r="O6" i="37"/>
  <c r="O5" i="37" s="1"/>
  <c r="M6" i="37"/>
  <c r="L6" i="37"/>
  <c r="K6" i="37"/>
  <c r="I6" i="37"/>
  <c r="H6" i="37"/>
  <c r="G6" i="37"/>
  <c r="F6" i="37"/>
  <c r="E6" i="37"/>
  <c r="D6" i="37"/>
  <c r="C6" i="37"/>
  <c r="B6" i="37"/>
  <c r="U5" i="37"/>
  <c r="T5" i="37"/>
  <c r="F24" i="37" l="1"/>
  <c r="R5" i="37"/>
  <c r="S5" i="37"/>
  <c r="K97" i="37"/>
  <c r="Q9" i="37"/>
  <c r="C24" i="37"/>
  <c r="M37" i="37"/>
  <c r="T6" i="37"/>
  <c r="L54" i="37"/>
  <c r="H54" i="37"/>
  <c r="M97" i="37"/>
  <c r="E32" i="37"/>
  <c r="E31" i="37" s="1"/>
  <c r="U31" i="37" s="1"/>
  <c r="S26" i="37"/>
  <c r="S25" i="37" s="1"/>
  <c r="F37" i="37"/>
  <c r="I54" i="37"/>
  <c r="R6" i="37"/>
  <c r="S21" i="37"/>
  <c r="T26" i="37"/>
  <c r="T25" i="37" s="1"/>
  <c r="S6" i="37"/>
  <c r="T21" i="37"/>
  <c r="U21" i="37"/>
  <c r="U17" i="37"/>
  <c r="R21" i="37"/>
  <c r="M75" i="37"/>
  <c r="F106" i="37"/>
  <c r="F75" i="37"/>
  <c r="I37" i="37"/>
  <c r="G37" i="37"/>
  <c r="G75" i="37"/>
  <c r="J107" i="37"/>
  <c r="U14" i="37"/>
  <c r="H75" i="37"/>
  <c r="L97" i="37"/>
  <c r="C36" i="37"/>
  <c r="M54" i="37"/>
  <c r="O9" i="37"/>
  <c r="B9" i="37"/>
  <c r="B4" i="37" s="1"/>
  <c r="P9" i="37"/>
  <c r="J54" i="37"/>
  <c r="C9" i="37"/>
  <c r="R14" i="37"/>
  <c r="I75" i="37"/>
  <c r="H9" i="37"/>
  <c r="H4" i="37" s="1"/>
  <c r="H182" i="37" s="1"/>
  <c r="D9" i="37"/>
  <c r="D4" i="37" s="1"/>
  <c r="S14" i="37"/>
  <c r="R17" i="37"/>
  <c r="J75" i="37"/>
  <c r="N9" i="37"/>
  <c r="N4" i="37" s="1"/>
  <c r="N182" i="37" s="1"/>
  <c r="J9" i="37"/>
  <c r="G9" i="37"/>
  <c r="G4" i="37" s="1"/>
  <c r="G182" i="37" s="1"/>
  <c r="E35" i="37"/>
  <c r="R12" i="37"/>
  <c r="S17" i="37"/>
  <c r="U26" i="37"/>
  <c r="U25" i="37" s="1"/>
  <c r="B36" i="37"/>
  <c r="K75" i="37"/>
  <c r="L106" i="37"/>
  <c r="F9" i="37"/>
  <c r="R13" i="37"/>
  <c r="U6" i="37"/>
  <c r="T17" i="37"/>
  <c r="R26" i="37"/>
  <c r="R25" i="37" s="1"/>
  <c r="F54" i="37"/>
  <c r="J37" i="37"/>
  <c r="S12" i="37"/>
  <c r="K9" i="37"/>
  <c r="T13" i="37"/>
  <c r="L12" i="37"/>
  <c r="H37" i="37"/>
  <c r="S13" i="37"/>
  <c r="T14" i="37"/>
  <c r="U10" i="37"/>
  <c r="E9" i="37"/>
  <c r="E4" i="37" s="1"/>
  <c r="R33" i="37"/>
  <c r="B32" i="37"/>
  <c r="S33" i="37"/>
  <c r="C32" i="37"/>
  <c r="I24" i="37"/>
  <c r="E36" i="37"/>
  <c r="K54" i="37"/>
  <c r="G54" i="37"/>
  <c r="T24" i="37"/>
  <c r="M106" i="37"/>
  <c r="L75" i="37"/>
  <c r="J24" i="37"/>
  <c r="R18" i="37"/>
  <c r="U18" i="37"/>
  <c r="I13" i="37"/>
  <c r="S18" i="37"/>
  <c r="K37" i="37"/>
  <c r="K106" i="37"/>
  <c r="M9" i="37"/>
  <c r="M4" i="37" s="1"/>
  <c r="F107" i="37"/>
  <c r="K24" i="37"/>
  <c r="T18" i="37"/>
  <c r="Q24" i="37"/>
  <c r="L37" i="37"/>
  <c r="D32" i="37"/>
  <c r="H106" i="37"/>
  <c r="H107" i="37"/>
  <c r="I107" i="37"/>
  <c r="I106" i="37"/>
  <c r="G107" i="37"/>
  <c r="G106" i="37"/>
  <c r="K107" i="37"/>
  <c r="L107" i="37"/>
  <c r="J106" i="37"/>
  <c r="M107" i="37"/>
  <c r="F4" i="37" l="1"/>
  <c r="F182" i="37" s="1"/>
  <c r="C4" i="37"/>
  <c r="S24" i="37"/>
  <c r="U24" i="37"/>
  <c r="R9" i="37"/>
  <c r="G36" i="37"/>
  <c r="J4" i="37"/>
  <c r="I36" i="37"/>
  <c r="U32" i="37"/>
  <c r="M36" i="37"/>
  <c r="K4" i="37"/>
  <c r="F36" i="37"/>
  <c r="E182" i="37"/>
  <c r="M182" i="37"/>
  <c r="S9" i="37"/>
  <c r="R24" i="37"/>
  <c r="K36" i="37"/>
  <c r="R32" i="37"/>
  <c r="B31" i="37"/>
  <c r="R31" i="37" s="1"/>
  <c r="H36" i="37"/>
  <c r="J36" i="37"/>
  <c r="T32" i="37"/>
  <c r="D31" i="37"/>
  <c r="T31" i="37" s="1"/>
  <c r="S32" i="37"/>
  <c r="C31" i="37"/>
  <c r="S31" i="37" s="1"/>
  <c r="L36" i="37"/>
  <c r="U13" i="37"/>
  <c r="I12" i="37"/>
  <c r="L9" i="37"/>
  <c r="L4" i="37" s="1"/>
  <c r="T12" i="37"/>
  <c r="T9" i="37" s="1"/>
  <c r="R4" i="37" l="1"/>
  <c r="S4" i="37"/>
  <c r="S182" i="37" s="1"/>
  <c r="B182" i="37"/>
  <c r="J182" i="37"/>
  <c r="C182" i="37"/>
  <c r="L182" i="37"/>
  <c r="K182" i="37"/>
  <c r="I9" i="37"/>
  <c r="I4" i="37" s="1"/>
  <c r="I182" i="37" s="1"/>
  <c r="U12" i="37"/>
  <c r="U9" i="37" s="1"/>
  <c r="T4" i="37"/>
  <c r="T182" i="37" s="1"/>
  <c r="U4" i="37" l="1"/>
  <c r="U182" i="37" s="1"/>
</calcChain>
</file>

<file path=xl/comments1.xml><?xml version="1.0" encoding="utf-8"?>
<comments xmlns="http://schemas.openxmlformats.org/spreadsheetml/2006/main">
  <authors>
    <author>EMH</author>
    <author>Usuario</author>
    <author>Tesoreria</author>
  </authors>
  <commentList>
    <comment ref="X28" authorId="0" shapeId="0">
      <text>
        <r>
          <rPr>
            <b/>
            <sz val="9"/>
            <color indexed="81"/>
            <rFont val="Tahoma"/>
            <family val="2"/>
          </rPr>
          <t>EMH:</t>
        </r>
        <r>
          <rPr>
            <sz val="9"/>
            <color indexed="81"/>
            <rFont val="Tahoma"/>
            <family val="2"/>
          </rPr>
          <t xml:space="preserve">
Acuerdo 006 de 2023</t>
        </r>
      </text>
    </comment>
    <comment ref="AA52" authorId="1" shapeId="0">
      <text>
        <r>
          <rPr>
            <b/>
            <sz val="9"/>
            <color rgb="FF000000"/>
            <rFont val="Tahoma"/>
            <family val="2"/>
          </rPr>
          <t>Usuario:</t>
        </r>
        <r>
          <rPr>
            <sz val="9"/>
            <color rgb="FF000000"/>
            <rFont val="Tahoma"/>
            <family val="2"/>
          </rPr>
          <t xml:space="preserve">
No se encuentran en 5.2A</t>
        </r>
      </text>
    </comment>
    <comment ref="AA56" authorId="0" shapeId="0">
      <text>
        <r>
          <rPr>
            <b/>
            <sz val="9"/>
            <color indexed="81"/>
            <rFont val="Tahoma"/>
            <family val="2"/>
          </rPr>
          <t>EMH:</t>
        </r>
        <r>
          <rPr>
            <sz val="9"/>
            <color indexed="81"/>
            <rFont val="Tahoma"/>
            <family val="2"/>
          </rPr>
          <t xml:space="preserve">
Falta su registro y distribución en el Anexo 5.2.A</t>
        </r>
      </text>
    </comment>
    <comment ref="V232" authorId="1" shapeId="0">
      <text>
        <r>
          <rPr>
            <b/>
            <sz val="9"/>
            <color rgb="FF000000"/>
            <rFont val="Tahoma"/>
            <family val="2"/>
          </rPr>
          <t>Usuario:</t>
        </r>
        <r>
          <rPr>
            <sz val="9"/>
            <color rgb="FF000000"/>
            <rFont val="Tahoma"/>
            <family val="2"/>
          </rPr>
          <t xml:space="preserve">
En informe semestral lo tenian distribuido por fuente, y de esta manera se ingreso la información en CARdinal. Se recomienda conservar la desagregación.</t>
        </r>
      </text>
    </comment>
    <comment ref="Y232" authorId="1" shapeId="0">
      <text>
        <r>
          <rPr>
            <b/>
            <sz val="9"/>
            <color rgb="FF000000"/>
            <rFont val="Tahoma"/>
            <family val="2"/>
          </rPr>
          <t>Usuario:</t>
        </r>
        <r>
          <rPr>
            <sz val="9"/>
            <color rgb="FF000000"/>
            <rFont val="Tahoma"/>
            <family val="2"/>
          </rPr>
          <t xml:space="preserve">
Recomiendo conservar la desagregación presentada en el reporte de junio. En ese caso dentro de cada fuente usar el concepto Nombre fuente- Recuperación de cartera.</t>
        </r>
      </text>
    </comment>
    <comment ref="AA316" authorId="0" shapeId="0">
      <text>
        <r>
          <rPr>
            <b/>
            <sz val="9"/>
            <color indexed="81"/>
            <rFont val="Tahoma"/>
            <family val="2"/>
          </rPr>
          <t>EMH:</t>
        </r>
        <r>
          <rPr>
            <sz val="9"/>
            <color indexed="81"/>
            <rFont val="Tahoma"/>
            <family val="2"/>
          </rPr>
          <t xml:space="preserve">
Falta su registro y distribución en el Anexo 5.2.A</t>
        </r>
      </text>
    </comment>
    <comment ref="Y519" authorId="0" shapeId="0">
      <text>
        <r>
          <rPr>
            <b/>
            <sz val="9"/>
            <color indexed="81"/>
            <rFont val="Tahoma"/>
            <family val="2"/>
          </rPr>
          <t>EMH:</t>
        </r>
        <r>
          <rPr>
            <sz val="9"/>
            <color indexed="81"/>
            <rFont val="Tahoma"/>
            <family val="2"/>
          </rPr>
          <t xml:space="preserve">
Favor revisar, en el reporte de gastos registran que tienen recursos transferidos por el FCA para gastos de funcionamiento</t>
        </r>
      </text>
    </comment>
    <comment ref="W522" authorId="2" shapeId="0">
      <text>
        <r>
          <rPr>
            <b/>
            <sz val="9"/>
            <color rgb="FF000000"/>
            <rFont val="Tahoma"/>
            <family val="2"/>
          </rPr>
          <t>Tesoreria:</t>
        </r>
        <r>
          <rPr>
            <sz val="9"/>
            <color rgb="FF000000"/>
            <rFont val="Tahoma"/>
            <family val="2"/>
          </rPr>
          <t xml:space="preserve">
Los 20.000.000 corresponden a Multas y Sancioenes-Impuestos </t>
        </r>
      </text>
    </comment>
  </commentList>
</comments>
</file>

<file path=xl/comments2.xml><?xml version="1.0" encoding="utf-8"?>
<comments xmlns="http://schemas.openxmlformats.org/spreadsheetml/2006/main">
  <authors>
    <author>Usuario</author>
  </authors>
  <commentList>
    <comment ref="A1" authorId="0" shapeId="0">
      <text>
        <r>
          <rPr>
            <b/>
            <sz val="9"/>
            <color indexed="81"/>
            <rFont val="Tahoma"/>
            <family val="2"/>
          </rPr>
          <t>Usuario:</t>
        </r>
        <r>
          <rPr>
            <sz val="9"/>
            <color indexed="81"/>
            <rFont val="Tahoma"/>
            <family val="2"/>
          </rPr>
          <t xml:space="preserve">
Corresponde a la estructura reportada en el Anexo 1. Adicione tantas filas como requiera</t>
        </r>
      </text>
    </comment>
  </commentList>
</comments>
</file>

<file path=xl/sharedStrings.xml><?xml version="1.0" encoding="utf-8"?>
<sst xmlns="http://schemas.openxmlformats.org/spreadsheetml/2006/main" count="3758" uniqueCount="869">
  <si>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</si>
  <si>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</si>
  <si>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</si>
  <si>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</si>
  <si>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</si>
  <si>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</si>
  <si>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</si>
  <si>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</si>
  <si>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</si>
  <si>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</si>
  <si>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</si>
  <si>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</si>
  <si>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</si>
  <si>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</si>
  <si>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</si>
  <si>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</si>
  <si>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</si>
  <si>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</si>
  <si>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</si>
  <si>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</si>
  <si>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</si>
  <si>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</si>
  <si>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</si>
  <si>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</si>
  <si>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</si>
  <si>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</si>
  <si>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</si>
  <si>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</si>
  <si>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</si>
  <si>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</si>
  <si>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</si>
  <si>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</si>
  <si>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</si>
  <si>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</si>
  <si>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</si>
  <si>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</si>
  <si>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</si>
  <si>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</si>
  <si>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</si>
  <si>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</si>
  <si>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</si>
  <si>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</si>
  <si>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</si>
  <si>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</si>
  <si>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</si>
  <si>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</si>
  <si>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</si>
  <si>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</si>
  <si>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</si>
  <si>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</si>
  <si>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</si>
  <si>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</si>
  <si>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</si>
  <si>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</si>
  <si>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</si>
  <si>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</si>
  <si>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</si>
  <si>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</si>
  <si>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</si>
  <si>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</si>
  <si>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Actividad</t>
  </si>
  <si>
    <t>CONCEPTO 
(2)</t>
  </si>
  <si>
    <t xml:space="preserve">RECURSOS PROPIOS
(3)
</t>
  </si>
  <si>
    <t xml:space="preserve">RECURSOS DE LA NACIÓN 
(4)
</t>
  </si>
  <si>
    <t>RECURSOS FONDO DE COMPENSACIÓN AMBIENTAL
(5)</t>
  </si>
  <si>
    <t>TOTAL RECURSOS
(7)</t>
  </si>
  <si>
    <t>OBSERVACIONES (8)</t>
  </si>
  <si>
    <t>PRESUPUESTADO</t>
  </si>
  <si>
    <t>COMPROMETIDO</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</si>
  <si>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</si>
  <si>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</si>
  <si>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</si>
  <si>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</si>
  <si>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</si>
  <si>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</si>
  <si>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</si>
  <si>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</si>
  <si>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</si>
  <si>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ORGANOS DEL PGN</t>
  </si>
  <si>
    <t>Prestaciones sociales relacionadas con el empleo</t>
  </si>
  <si>
    <t>SENTENCIAS Y CONCILIACIONES</t>
  </si>
  <si>
    <t>Comisiones y otros gastos</t>
  </si>
  <si>
    <t>IMPUESTOS</t>
  </si>
  <si>
    <t>CONTRIBUCIONES</t>
  </si>
  <si>
    <t>Servicios de la deuda pública interna</t>
  </si>
  <si>
    <t>Fondo de contigencias</t>
  </si>
  <si>
    <r>
      <t xml:space="preserve">TOTAL GASTOS DE INVERSIÓN </t>
    </r>
    <r>
      <rPr>
        <b/>
        <sz val="10"/>
        <color rgb="FFFF0000"/>
        <rFont val="Arial Narrow"/>
        <family val="2"/>
      </rPr>
      <t>(inserte filas cuando sea necesario)</t>
    </r>
  </si>
  <si>
    <t xml:space="preserve">Objetivo. </t>
  </si>
  <si>
    <t>Producto</t>
  </si>
  <si>
    <t>TOTAL PRESUPUESTO DE GASTOS DE INVERSIÓN</t>
  </si>
  <si>
    <t>TOTAL PRESUPUESTO DE GASTOS</t>
  </si>
  <si>
    <t>A ORGANIZACIONES NACIONALES</t>
  </si>
  <si>
    <t>GASTOS POR TRIBUTOS, TASAS, CONTRIBUCIONES, MULTAS, SANCIONES E INTERESES DE MORA</t>
  </si>
  <si>
    <t>ANEXOS INFORME DE SEGUIMIENTO AL PLAN DE ACCIÓN CUATRIENAL XXXX - XXXXX</t>
  </si>
  <si>
    <t>Proyecto 1.1. (3201.01) 
Gestión e implementación de estrategias para la recuperación y conservación de la flora y fauna en el Departamento del Cesar.</t>
  </si>
  <si>
    <t>Proyecto1.2 (3201.03). 
Gestión y apoyo regional a la implementación de la estrategia nacional de Economía circular y economía ambiental para la producción sostenible, articulado a las apuestas del Proyecto 2.1</t>
  </si>
  <si>
    <t xml:space="preserve">Proyecto 2.1 (3206.03) 
Servicio de apoyo técnico para la implementación de acciones de mitigación y adaptación al cambio climático, a través de la promoción de alternativas para la eficiencia del sector energético en el Cesar, En armonía sistémica con la apuesta del PROGRAMA 1 </t>
  </si>
  <si>
    <t>Proyecto 2.2 (3206.01) Implementación y evaluación de acciones del Plan Integral de Gestión de Cambio Climático -PIGCC- Territorial del Cesar</t>
  </si>
  <si>
    <t>Proyecto 3.1 (3203.01)
Documentos de lineamientos técnicos para la gestión integral del recurso hídrico y materialización de la gobernanza en el marco de la PNGIRH, en el dpto. del Cesar.</t>
  </si>
  <si>
    <t xml:space="preserve">PROGRAMA 3 (3203) 
GESTIÓN INTEGRAL DEL RECURSO HÍDRICO.  </t>
  </si>
  <si>
    <t>LÍNEA ESTRATÉGICA TRANSVERSAL 3
GESTIÓN DEL ORDENAMIENTO AMBIENTAL TERRITORIAL Y GESTIÓN DEL RIESGO</t>
  </si>
  <si>
    <t xml:space="preserve">Proyecto 3.2 (3701)
Fortalecimiento institucional a los procesos organizativos de concertación; garantía, prevención y respeto de los derechos humanos como fundamentos para la paz y la gobernanza ambiental </t>
  </si>
  <si>
    <t>Proyecto 4.1 (3205.01)
 Fortalecimiento del proceso de Ordenamiento Territorial como estrategia para promover el desarrollo territorial sostenible, en el dpto. del Cesar, enfocada a la atención interinstitucional de tres crisis ambientales globales.</t>
  </si>
  <si>
    <t xml:space="preserve">Proyecto 4.2 (3205.002) 
Estudios técnicos para el ordenamiento ambiental territorial, en armonía con la apuesta del PROGRAMA 2. </t>
  </si>
  <si>
    <t>Proyecto 5.1. (3202.001) 
Coordinación y Desarrollo de portafolios de sistemas sostenibles de conservación - SSC- (conservación, restauración, manejo sostenible, agroforestales, reconversión productiva) en el departamento del Cesar</t>
  </si>
  <si>
    <t>Proyecto 5.2 (3202049)
Fortalecimiento, gestión e implementación de medidas para el manejo de la fauna y flora, en el departamento del Cesar.</t>
  </si>
  <si>
    <t>Proyecto 5.3 (3202.008)
Gestión del SIRAP (incluye gestión de nuevas APR)  y/o creación e implementación de otras estrategias de conservación de la biodiversidad y formulación e implementación y apoyo de PM de AP en el departamento del Cesar.</t>
  </si>
  <si>
    <t>LÍNEA ESTRATÉGICA TRANSVERSAL 5. 
GESTIÓN DE ASUNTOS AMBIENTALES SECTORIALES.</t>
  </si>
  <si>
    <t>Proyecto 6.1 (3208.01)
 Fortalecimiento de la participación ciudadana en la Gestión ambiental, con enfoque de ETNO-DESARROLLO y ECOsocial en el dpto. del Cesar.</t>
  </si>
  <si>
    <t xml:space="preserve">Proyecto 6.2 (3208.02)
Fortalecimiento y optimización del programa transversal de Educación Ambiental de la Corporación, armonizado a la Política Nacional de Educación Ambiental asociados a todos los proyectos de inversión de la Corporación. </t>
  </si>
  <si>
    <t>Proyecto 6.3  
Planeación,  gestión e  implementación de recursos  para optimizar la capacidad de desempeño institucional (Infraestructura física y lógica, tecnologías emergentes, renovación tecnológica, seguridad digital, soporte técnico operacional y Talento Digital) dirigida al cumplimiento de los objetivos estratégicos de la Corporación en el marco del MIPG</t>
  </si>
  <si>
    <t>Proyecto 6.4. (3204) Gestión de la Información y el conocimiento ambiental</t>
  </si>
  <si>
    <t>Proyecto 6.5 Control y seguimiento ambiental efectivo</t>
  </si>
  <si>
    <t>Proyecto 6.6 Gestión para la optimización de la capacidad financiera y ejecutoria de la gestión ambiental de la Corporación</t>
  </si>
  <si>
    <t>LINEA ESTRATEGICA TRANSVERSAL 1
GESTION PARA LA CULTURA Y LA EDUCACION AMBIENTAL.</t>
  </si>
  <si>
    <t>PROGRAMA 4. (3205)
ORDENAMIENTO AMBIENTAL TERRITORIAL.</t>
  </si>
  <si>
    <t>PROGRAMA  2 (3206). GESTIÓN DEL CAMBIO CLIMÁTICO PARA UN DESARROLLO BAJO EN CARBONO Y RESILIENTE AL CLIMA.</t>
  </si>
  <si>
    <t>PROGRAMA 3201. FORTALECIMIENTO DEL DESEMPEÑO AMBIENTAL DE LOS SECTORES PRODUCTIVOS.</t>
  </si>
  <si>
    <t>LINEA ESTRATEGICA 4. 
GESTIÓN PARA LA PRODUCCIÓN SOSTENIBLE.</t>
  </si>
  <si>
    <t>PROGRAMA 5.  3202
 CONSERVACIÓN DE LA BIODIVERSIDAD Y SUS SERVICIOS ECOSISTÉMICOS.</t>
  </si>
  <si>
    <t>PROGRAMA 6.  3299.
FORTALECIMIENTO DE LA GESTIÓN Y DIRECCIÓN DEL SECTOR AMBIENTE Y DESARROLLO SOSTENIBLE.</t>
  </si>
  <si>
    <t>Asociación de Corporaciones Autónomas Regionales</t>
  </si>
  <si>
    <t>A ENTIDADES DE GOBIERNO</t>
  </si>
  <si>
    <t>Fondo de Compensación Ambiental - Ministerio del Medio Ambiente Art 24 Ley 344 de 1996</t>
  </si>
  <si>
    <t>Fondo de Compensación Ambiental - TSE (20%)</t>
  </si>
  <si>
    <t>Fondo de Compensación Ambiental - Recursos propios diferentes a TSE (10%)</t>
  </si>
  <si>
    <t xml:space="preserve">PRESTACIONES SOCIALES </t>
  </si>
  <si>
    <t>Mesadas pensionales (de pensiones)</t>
  </si>
  <si>
    <t>Bonos pensionales (de pensiones)</t>
  </si>
  <si>
    <t>Conciliaciones</t>
  </si>
  <si>
    <t>IMPUESTOS TERRITORIALES</t>
  </si>
  <si>
    <t>Gravamen a los movimientos financieros</t>
  </si>
  <si>
    <t>Impuesto predial unificado</t>
  </si>
  <si>
    <t>Cuota de fiscalización y auditaje</t>
  </si>
  <si>
    <t>SERVICIO DE LA DEUDA PUBLICA</t>
  </si>
  <si>
    <t>Aportes al fondo de contingencias</t>
  </si>
  <si>
    <t>RECURSOS DE REGALÍAS
(6)</t>
  </si>
  <si>
    <t xml:space="preserve">BPIN 20223219000002 Implementacón del esquema pagos por servicios ambientales como estrategia de conservación y restauración ecológica en el parque natural regional serranía de Perija y su zona con función amortiguadora </t>
  </si>
  <si>
    <t>BPIN 20243219000001 Elaboración de los mapas de ruido ambiental, y planes de descontaminación por ruido en el área urbana de los Municipios de Valledupar y Aguachica, en el Departamento del Cesar</t>
  </si>
  <si>
    <t>BPIN 20233219000007 Implementación de acciones de mitigación y adaptación al cambio climatico, en zonas rurales de los Municipios de Tamalameque, Astrea y Río de oro, en el Departamento del Cesar</t>
  </si>
  <si>
    <t xml:space="preserve"> </t>
  </si>
  <si>
    <t>BPIN 202332190000010 Estudios para el conocimiento de los escenarios de riesgo por inundación en las ciénagas Santa Isabel y San Sebastián, afluentes del Rio Anime, jurisdicción de los Municipios de Curamani y Chiriguana, Departamento del Cesar</t>
  </si>
  <si>
    <t xml:space="preserve">BPIN 202332190000011 Construcción de Obras hidráulicas para la rehabilitación de orillas y el control de inundación sobre la margen derecha del Rio San Alberto, en el corregimiento de Puerto Carreño Departamento del Cesar </t>
  </si>
  <si>
    <t>BPIN 20233219000001 Implementación de acciones para la restauración, conservación y uso sostenible de los recursos naturales, en el marco del plan de manejo ambiental de los humedales menores del su del Departamento del Cesar</t>
  </si>
  <si>
    <t>BPIN 20233219000008 desarrollo de medidas de restauración ecológica en áreas de conservación y protección ambiental en la cuenca hidrográfica del Rio Magiriaimo, en el Departamento del Cesar</t>
  </si>
  <si>
    <t>BPIN 202232191234000004 desarrollo de acciones para la conservación y restauración ecológica en el parque natural regional Serranía de Perijá y su zona con función amortiguadora en el Departamento del Cesar</t>
  </si>
  <si>
    <t>BPIN 20213219000002 Implementación de acciones de restauración con guadua y otras especies nativas en areas priorizadas de la Jurisdicción de Corpocesar, Departamento del Cesar</t>
  </si>
  <si>
    <t>BPIN 20213219000001 Implementación de estrategias para la conservación, uso sostenible de la biodiversidad y restauración de los servicios ecosistemicos del complejo cenagoso de zapatosa, en el Municipio de Chimichagua, Departamento del Cesar</t>
  </si>
  <si>
    <t>BPIN 20213201010025 Mejoramiento Ambiental de la cuenca hidrográfica rio calenturitas a través de acciones de restauración en áreas degradadas localizadas en el Municipio de la Jagua de Ibirico en el Departamento del Cesar</t>
  </si>
  <si>
    <t>BPIN 20233219000003 Implemntación de acciones para la restauración conservación y uso sostenible de la biodiversidad en ecosistemas secos en las cuencas Garupal Diluvio, en los Municipio de Valledupar y el copey en el departamento del Cesar</t>
  </si>
  <si>
    <t xml:space="preserve">BPIN 20233219000005 Mantenimiento de la restauración forestal realizada en areas de interes estrategico en la Serranía del Perijá. Fase I, jurisdicción de Corpocesar, Departamento del Cesar </t>
  </si>
  <si>
    <t xml:space="preserve">BPIN 20233219000006 Implementación de acciones para la restauración ecológica y manejo ambiental del complejo de paramos Perijá, Parque Natural Regional Serranía de Perijá y su zona con función amortiguadora, en el Departamento del Cesar </t>
  </si>
  <si>
    <t>BPIN 20233219000002 Recuperación Hidrodinámica y ambiental del Caño Paraluz, como estrategia para la recuperación del ecosistema natural de la ciénaga mata de palma, en Jurisdicción del municipio de el Paso y Chiriguana, Departamento del Cesar</t>
  </si>
  <si>
    <t>BPIN 20233219000004 Estudios y formulación del plan de restauración ecológica del Rio Cesar y su bosque Ripario, jurisdicción del Departamento del Cesar  y la Guajira</t>
  </si>
  <si>
    <t>BPIN 20223219000001 Formulación del plan de ordenación y mnejo de la cuenca 2802-02 del Río Medio Cesar en la Jurisdicción de corpocesar, Departamento del Cesar</t>
  </si>
  <si>
    <t>Proyecto 1.1: (3201.01) - Gestión e implementación de estrategias para la recuperación y conservación de la flora y fauna en el Departamento del Cesar</t>
  </si>
  <si>
    <t>Act. 1.1.1. (3201.01.03) Gestión de sistemas bajo esquemas de PSA e incentivos a la conservación: 
Fortalecimiento de capacidades (instrumentación jurídica, gestión y articulación institucional, evaluación y seguimiento, y sostenibilidad financiera.
Implementación del banco de proyectos de PSA.
Dinamización el Registro Único de Ecosistemas y Áreas Ambientales (REAA).</t>
  </si>
  <si>
    <t xml:space="preserve">Act. 1.1.2 (3201.01.04) Implementación de estrategia enfocada a la bioeconomía para la sostenibilidad productiva en el uso de los recursos naturales para la conservación de   ecosistemas estratégicos priorizados en acuerdos de mesas subregionales. En armonía con el proyecto 1.2  </t>
  </si>
  <si>
    <t xml:space="preserve">Act. 1.1.3 (3201.01.07). Fortalecimiento   de las ventanillas de negocios verdes y articulación con los incentivos existentes. (incluye nuevos incentivos concertaos en mesas subregionales. 2024) </t>
  </si>
  <si>
    <t xml:space="preserve">Proyecto1.2: (3201.03) - Gestión y apoyo regional a la implementación de la estrategia nacional de Economía circular y economía ambiental para la producción sostenible, articulado a las apuestas del Proyecto 2.1 </t>
  </si>
  <si>
    <t xml:space="preserve">Act. 1.2.1 (3201001) Documentos de política para el fortalecimiento del desempeño ambiental de los sectores productivos
(Incluye agendas de trabajo enfocadas a economía circular, como elementos influyentes en la descarbonización de la economía, principalmente en los sectores de agricultura, manufactura y turismo. </t>
  </si>
  <si>
    <t xml:space="preserve">Act. 1.2.2 (3201.003): Servicio de asistencia técnica para la consolidación de negocios verdes.
Promover modelos de negocios con enfoque en economía circular a través de proyectos de cadenas de suministros circulares, plataformas colaborativas, modelos para extender la vida útil de los materiales, responsabilidad extendida del productor, entre otros, incorporando habilitadores como incentivos económicos y no económicos, gobernanza, financiamiento, empleos verdes e innovación tecnológica. </t>
  </si>
  <si>
    <t xml:space="preserve">Proyecto 2.1: (3206.03) - Servicio de apoyo técnico para la implementación de acciones de mitigación y adaptación al cambio climático, a través de la promoción de alternativas para la eficiencia del sector energético en el Cesar, En armonía sistémica con la apuesta del PROGRAMA 1 </t>
  </si>
  <si>
    <t xml:space="preserve">Act. 2.1.1 (3206.003.02). Documentos técnicos de propuestas de acciones de mitigación y adaptación al cambio climático en función del cumplimiento de metas y compromisos de mitigación y de adaptación diseñados. (Implementación de las audiencias energética, según competencia de vigilancia ambiental).  
Incluye control ambiental al uso de los RN y uso racional de las Energías).   
Gestión ante los reguladores de los sectores agua y energía (CRA y CREG) para promover el URE y la vinculación a la gestión ambiental. </t>
  </si>
  <si>
    <t xml:space="preserve">Act. 2.1.2. (3206.003.00) Pilotos con acciones de mitigación y adaptación al cambio climático desarrollados incluye, a formulación e implementación de intervenciones locales orientadas a reducir las emisiones de GEI, aumento de sumideros de carbono, reducción de la vulnerabilidad, y aumento de la resiliencia a la variabilidad y al cambio climático., apoyada con el proyecto 6.2 (educación ambiental).   </t>
  </si>
  <si>
    <t xml:space="preserve">Proyecto 2.2 (3206.01) Implementación y evaluación de acciones del Plan Integral de Gestión de Cambio Climático -PIGCC- Territorial del Cesar </t>
  </si>
  <si>
    <t xml:space="preserve">Act. 2.2.1 (3206.01.01)  
Gestión e implementación de Estrategias y/o Proyectos de mitigación y adaptación al cambio climático, en el marco de los planteamientos del -PIGCC- Cesar, priorizando las acciones realizadas con el proyecto 1.2 y el programa 3202.  </t>
  </si>
  <si>
    <t>Act. 2.2.2 (3206016)
Estufa ecoeficiente fija (Incluye la construcción e instalación de estufas artesanales fijas, que disminuye el consumo de leña y la emisión de gases de efecto invernadero – GEI)</t>
  </si>
  <si>
    <t>Proyecto 3.1: (3203.01) - Documentos de lineamientos técnicos para la gestión integral del recurso hídrico y materialización de la gobernanza en el marco de la Plan Nacional de Gestion Integral del Recurso Hidrico, en el dpto. del Cesar.</t>
  </si>
  <si>
    <t xml:space="preserve">Act. 3.1.1 (3203.002) 
Documentos cuyo objetivo es plasmar una visión de futuro a nivel país, entidad territorial, comunidad, sector, región, entidad o cualquier nivel de desagregación que se requiera. Incluye objetivos, estrategias, metas e indicadores (Fases del POMCA nuevo, cuenca La Floresta-Otros directos al Magdalena y Cuenca Rio Badillo y otros directos). </t>
  </si>
  <si>
    <t>Act. 3.1.2 (3203.002.09). PMA acuíferos (incluye gestión de implementación y seguimiento).</t>
  </si>
  <si>
    <t xml:space="preserve">Act. 3.1.3 (3203.00211) Documento con plan de manejo de microcuencas formulados (incluye implementación de acciones de PMA-MC adoptados y nevos PM de MC.) </t>
  </si>
  <si>
    <t>Act. 3.1.4 (3203.008) Servicio de monitoreo hidrológico (incluye formulación, implementación por fase y seguimiento -PIRMA-)</t>
  </si>
  <si>
    <t xml:space="preserve">Act. 3.1.5 (3203.00214)
 Promoción de la adopción de los PORH en cuerpos de agua con alta presión (oferta. demanda, descargas), a su vez dar cumplimiento al componente programático de estos planes, propendiendo por la ejecución de monitoreos de recurso hídrico, ejecución de proyectos de descontaminación, desarrollo de procesos de reglamentación de uso de las aguas y/o de vertimientos (PORH Ariguanicito). </t>
  </si>
  <si>
    <t xml:space="preserve">Act. 3.1.6 (3203.033)
Servicio de asistencia técnica para la promoción del uso eficiente y ahorro del agua – PUEAA-. </t>
  </si>
  <si>
    <t xml:space="preserve">Act. 3.2.1 (3701028)
Servicio de promoción de derechos de las comunidades étnicas en el Dpto. 
(incluye la coordinación interinstitucional para el apoyo a la gestión e implementación de los acuerdos derivados de la protocolización de consultas previas). </t>
  </si>
  <si>
    <t>Actividad 4.1.1 (3205.031) 
Corresponde al acompañamiento, asesoría y seguimiento técnico para la transferencia de herramientas de gestión y conocimiento a entidades nacionales y territoriales, o a grupos de valor, en procedimientos y trámites institucionales de competencia de la entidad. Comprende:
Asistencia técnica a todos los municipios de la jurisdicción en los procesos de revisión y ajuste de los POT, siguiendo guías del SINA (incluye revisión y ajuste de la Determinantes   ambientales y su nivel de prevalencia, según art 32 de la Ley 2294 de 2023).
Gestión para la creación de una estrategia de relacionamiento interinstitucional de OT subregional e interregional (Área Metropolitana, Gobernación, RAP, IGAC, CAR vecinas, CEI-COT, MVCT, MADR-UPRA, cabildos).
Evaluación de los MOT y la valoración de SE arrojados por los procesos de OAT y satisfacción de demandas (incluye apoyo técnico-ambiental y control conjunto con los ETM, al uso del suelo y cumplimiento de las Normas urbanísticas). 
Gestión, control, seguimiento y reporte de indicadores de calidad ambiental urbana – ICAU, en los municipios de Valledupar, Aguachica, Bosconia y Agustín Codazzi en el marco de la política nacional PGAU.</t>
  </si>
  <si>
    <t>Act. 4.2.1 (3205.00200):  
Documentos de estudios técnicos para el ordenamiento ambiental territorial incluye Gestión y ejecución de Acciones de conocimiento para la reducción del riesgo asociado al cambio climático, enmarcadas en la GRD (Estudios detallados orientados a la incidencia de la variabilidad climática en los escenarios de riesgos), en áreas específicas de ecosistemas priorizados en las mesas de gobernanza de la GAR.</t>
  </si>
  <si>
    <t>Act. 5.1.1. Coordinación, concienciación de actores entorno al proceso de visión de sistemas sostenibles de conservación -SSC. (Incluye la creación de alianzas y el acompañamiento respectivo en la ejecución de acciones estratégicas).</t>
  </si>
  <si>
    <t>Act. 5.1.2. Gestión sinérgica para la promoción y creación de capacidad técnica para la implementación del manejo SSC. (Incluye fortalecimiento y acompañamiento a través de capacitaciones para el manejo del SSC).</t>
  </si>
  <si>
    <t>Act. 5.1.3. Apoyo a la implementación, seguimiento y evaluación de proyectos pilotos y/o estratégicos de SSC. (Incluye el acompañamiento y promoción del portafolio).</t>
  </si>
  <si>
    <t>Act. 5.2.1. Fortalecimiento de gobernanza forestal en la jurisdicción de CORPOCESAR.</t>
  </si>
  <si>
    <t>Act. 5.2.2. (3202019) Optimización del proceso operativo del CAVRFFS 
(Incluye la ejecución de acciones, seguimiento y control para la protección de la flora y la fauna del departamento del Cesar).</t>
  </si>
  <si>
    <t>Act. 5.2.3. (3202060) Servicios de restauración de ecosistemas estratégicos (Desde el punto de vista de la adopción de la estrategia de Soluciones Basadas en la Naturaleza (SbN)).</t>
  </si>
  <si>
    <t>Act. 5.2.4. Implementación de estrategias para el manejo ambiental en territorios indígenas de la Sierra Nevada de Santa Marta y Serranía del Perijá.</t>
  </si>
  <si>
    <t>Act. 5.2.5. Implementación de estrategias para el manejo ambiental en comunidades afrodescendientes, otras minorías étnicas, y/o poblaciones vulnerables en el dpto. del Cesar.</t>
  </si>
  <si>
    <t>Proyecto 5.3 (3202.008)
Gestión del SIRAP y/o implementación de otras estrategias de conservación de la biodiversidad y formulación e implementación y apoyo de Plan de Manejo de AP en el departamento del Cesar.</t>
  </si>
  <si>
    <t>Act. 5.3.1. Gestión y ejecución de planes de manejo para las APR y/o otras estrategias de conservación de la biodiversidad. (Incluye operación del RUNAP).</t>
  </si>
  <si>
    <t>Act. 6.1.1. Apoyo a los grupos minoritarios en la formulación de planes de etno-desarrollo (comunidades afro) y planes de vida (comunidades indígenas).</t>
  </si>
  <si>
    <t>Act. 6.1.2. Acompañamiento a la promoción, organización, implementación e institucionalización de vigías y veedurías ambientales.</t>
  </si>
  <si>
    <t>Act. 6.1.3. Creación de escenarios de dialogo entre los ciudadanos y las entidades para el manejo de conflictos socioambientales en la jurisdicción.</t>
  </si>
  <si>
    <t xml:space="preserve">Act. 6.2.1. Fortalecimiento de la educación ambiental incorporando el enfoque de las cátedras de gestión del riesgo y cambio climático, nodos de innovación para la educación ambiental. </t>
  </si>
  <si>
    <t xml:space="preserve">Act. 6.2.2. Fortalecimiento de capacidades a integrantes del SINA, como aporte a la modernización institucional en materia de educación ambiental. (Estrategias de investigación, acción - participación IAP en el reconocimiento del ordenamiento alrededor del agua y en procesos de conservación de la biodiversidad, restauración participativa de ecosistemas y suelos degradados). </t>
  </si>
  <si>
    <t>Act. 6.3.1 Optimización de la capacidad de Recursos físicos (Infraestructura, herramientas tecnológicas innovadoras, transporte, mantenimiento de equipos) para todas las seccionales.</t>
  </si>
  <si>
    <t>Act. 6.3.2. Mejoramiento de los sistemas de gestión archivística (TRD, TVD, PINAR, SIC) y gestión documental (consulta virtual y física centro de documentación) según plan específico.</t>
  </si>
  <si>
    <t>Act. 6.3.3. Optimización del Sistema Integrado de Gestión de Calidad – SIGC (Calidad, Seguridad y Salud en el Trabajo y PIGA) de la Corporación.</t>
  </si>
  <si>
    <t>Act. 6.3.4. Fortalecimiento del Control Interno de gestión en armonía con la política y retos del PGAR (Auditorias).</t>
  </si>
  <si>
    <t>Act. 6.3.5. Fortalecimiento del Banco de Programas y Proyectos como soporte a la gestión de inversión ambiental de la entidad</t>
  </si>
  <si>
    <t>Act. 6.3.6. Concertación, gestión e Implementación del programa de bienestar social e incentivos, y de
formación y capacitación.</t>
  </si>
  <si>
    <t>Act. 6.3.7. Optimización integrada del sistema de atención al ciudadano (PQR, ventanilla única), quejas, sanciones ambientales).</t>
  </si>
  <si>
    <t>Act. 6.4.1. Gestión para la implementación y operación de instrumentos de monitoreo de los Recursos Naturales.</t>
  </si>
  <si>
    <t>Act. 6.4.2. Optimización del laboratorio de calidad de aire.</t>
  </si>
  <si>
    <t>Act. 6.4.3. Optimización del laboratorio de calidad de agua.</t>
  </si>
  <si>
    <t>Act. 6.4.4. Gestión para la implementación del laboratorio de suelo.</t>
  </si>
  <si>
    <t>Act. 6.4.5. Fortalecimiento del SIPGA – Cardinal</t>
  </si>
  <si>
    <t>Act. 6.4.6. Fortalecimiento de los Sistemas de Información.</t>
  </si>
  <si>
    <t>Act. 6.4.7. Reporte y cargue de la información solicitada por el Sistema de Información Ambiental de Colombia – SIAC.</t>
  </si>
  <si>
    <t>Act. 6.4.8. Fortalecimiento de la implementación de la estrategia de Comunicación política de la gestión ambiental para la divulgación interinstitucional y aprehensión ciudadana al sector ambiental (Comunicación y cultura ciudadana, uso de redes sociales, optimización de plan de medios, reportes de la gestión a través de ASOCARS y entidades adscritas al sector)</t>
  </si>
  <si>
    <t>Act. 6.4.9. Evaluación de la Evolución dinámica del PGAR y los impactos de la gestión ambiental sobre la sostenibilidad del desarrollo socio-económico y los Indicadores Mínimos de Gestión.</t>
  </si>
  <si>
    <t>Act. 6.4.10. Consolidación del SIAC en lo relacionado con la generación, consolidación,análisis y reporte en el marco del acuerdo de Escazú.</t>
  </si>
  <si>
    <t>Act. 6.4.11 Implementación de la estrategia de Comunicación política de la gestión ambiental para la divulgación interinstitucional y aprehensión ciudadana al sector ambiental</t>
  </si>
  <si>
    <t>Act 6.5.1. Fortalecimiento del sistema VITALSILAM, SUIT para la optimización de los trámites ambientales.</t>
  </si>
  <si>
    <t>Act 6.5.2. Adquisición de equipos para el fortalecimiento de las labores de control y seguimiento ambiental.</t>
  </si>
  <si>
    <t>Act 6.5.3. Optimización de los procesos de trámites ambientales y servicios misionales de la corporación (incluye descentralización de funciones, fortalecimiento de talento humano).</t>
  </si>
  <si>
    <t>Act. 6.6.1. Optimización de la TUA con enfoque de cambio climático, nuevas tasas, Tasas de emisiones</t>
  </si>
  <si>
    <t>Act. 6.6.2. Gestión de fuentes diferentes a las Tasas RAE.</t>
  </si>
  <si>
    <t>Act. 6.6.3. Gestión e Implementación de estrategia de financiamiento y ejecución (fondo solidario para la gestión ambiental – FSGA-)</t>
  </si>
  <si>
    <t>ACCIÓN ESTRATÉGICA</t>
  </si>
  <si>
    <t>Sobretasa Ambiental Urbana - Vigencia Actual_PRESUPUESTADO</t>
  </si>
  <si>
    <t>Sobretasa Ambiental Urbana - Vigencia Actual_COMPROMETIDO</t>
  </si>
  <si>
    <t>Sobretasa Ambiental Urbana - Vigencia Actual_OBLIGACIONES</t>
  </si>
  <si>
    <t>Sobretasa Ambiental Urbana - Vigencia Actual_PAGOS</t>
  </si>
  <si>
    <t>Contribución sector eléctrico - Generadores de energía convencional - Vigencia Actual_PRESUPUESTADO</t>
  </si>
  <si>
    <t>Contribución sector eléctrico - Generadores de energía convencional - Vigencia Actual_COMPROMETIDO</t>
  </si>
  <si>
    <t>Contribución sector eléctrico - Generadores de energía convencional - Vigencia Actual_OBLIGACIONES</t>
  </si>
  <si>
    <t>Contribución sector eléctrico - Generadores de energía convencional - Vigencia Actual_PAGOS</t>
  </si>
  <si>
    <t>Evaluación de licencias y trámites ambientales - Vigencia Actual_PRESUPUESTADO</t>
  </si>
  <si>
    <t>Evaluación de licencias y trámites ambientales - Vigencia Actual_COMPROMETIDO</t>
  </si>
  <si>
    <t>Evaluación de licencias y trámites ambientales - Vigencia Actual_OBLIGACIONES</t>
  </si>
  <si>
    <t>Evaluación de licencias y trámites ambientales - Vigencia Actual_PAGOS</t>
  </si>
  <si>
    <t>Seguimiento a licencias y trámites ambientales - Vigencia Actual_PRESUPUESTADO</t>
  </si>
  <si>
    <t>Seguimiento a licencias y trámites ambientales - Vigencia Actual_COMPROMETIDO</t>
  </si>
  <si>
    <t>Seguimiento a licencias y trámites ambientales - Vigencia Actual_OBLIGACIONES</t>
  </si>
  <si>
    <t>Seguimiento a licencias y trámites ambientales - Vigencia Actual_PAGOS</t>
  </si>
  <si>
    <t>Tasa por el uso del agua (vigencia actual)_PRESUPUESTADO</t>
  </si>
  <si>
    <t>Tasa por el uso del agua (vigencia actual)_COMPROMETIDO</t>
  </si>
  <si>
    <t>Tasa por el uso del agua (vigencia actual)_OBLIGACIONES</t>
  </si>
  <si>
    <t>Tasa por el uso del agua (vigencia actual)_PAGOS</t>
  </si>
  <si>
    <t>Tasa retributiva (vigencia actual)_PRESUPUESTADO</t>
  </si>
  <si>
    <t>Tasa retributiva (vigencia actual)_COMPROMETIDO</t>
  </si>
  <si>
    <t>Tasa retributiva (vigencia actual)_OBLIGACIONES</t>
  </si>
  <si>
    <t>Tasa retributiva (vigencia actual)_PAGOS</t>
  </si>
  <si>
    <t>Tasa de aprovechamiento Forestal (vigencia actual)_PRESUPUESTADO</t>
  </si>
  <si>
    <t>Tasa de aprovechamiento Forestal (vigencia actual)_COMPROMETIDO</t>
  </si>
  <si>
    <t>Tasa de aprovechamiento Forestal (vigencia actual)_OBLIGACIONES</t>
  </si>
  <si>
    <t>Tasa de aprovechamiento Forestal (vigencia actual)_PAGOS</t>
  </si>
  <si>
    <t>Multas ambientales (vigencia actual)_PRESUPUESTADO</t>
  </si>
  <si>
    <t>Multas ambientales (vigencia actual)_COMPROMETIDO</t>
  </si>
  <si>
    <t>Multas ambientales (vigencia actual)_OBLIGACIONES</t>
  </si>
  <si>
    <t>Multas ambientales (vigencia actual)_PAGOS</t>
  </si>
  <si>
    <t>Sobretasa Ambiental-Vigencia Anterior _PRESUPUESTADO</t>
  </si>
  <si>
    <t>Sobretasa Ambiental-Vigencia Anterior _COMPROMETIDO</t>
  </si>
  <si>
    <t>Sobretasa Ambiental-Vigencia Anterior _OBLIGACIONES</t>
  </si>
  <si>
    <t>Sobretasa Ambiental-Vigencia Anterior _PAGOS</t>
  </si>
  <si>
    <t>Contribución sector eléctrico - Generadores de energía convencional Vigencia Anterior_PRESUPUESTADO</t>
  </si>
  <si>
    <t>Contribución sector eléctrico - Generadores de energía convencional Vigencia Anterior_COMPROMETIDO</t>
  </si>
  <si>
    <t>Contribución sector eléctrico - Generadores de energía convencional Vigencia Anterior_OBLIGACIONES</t>
  </si>
  <si>
    <t>Contribución sector eléctrico - Generadores de energía convencional Vigencia Anterior_PAGOS</t>
  </si>
  <si>
    <t>Tasa retributiva (vigencia anterior)_PRESUPUESTADO</t>
  </si>
  <si>
    <t>Tasa retributiva (vigencia anterior)_COMPROMETIDO</t>
  </si>
  <si>
    <t>Tasa retributiva (vigencia anterior)_OBLIGACIONES</t>
  </si>
  <si>
    <t>Tasa retributiva (vigencia anterior)_PAGOS</t>
  </si>
  <si>
    <t>Seguimiento a licencias y trámites ambientales - Vigencia Anterior_PRESUPUESTADO</t>
  </si>
  <si>
    <t>Seguimiento a licencias y trámites ambientales - Vigencia Anterior_COMPROMETIDO</t>
  </si>
  <si>
    <t>Seguimiento a licencias y trámites ambientales - Vigencia Anterior_OBLIGACIONES</t>
  </si>
  <si>
    <t>Seguimiento a licencias y trámites ambientales - Vigencia Anterior_PAGOS</t>
  </si>
  <si>
    <t>Tasa por el uso del agua (vigencia anterior)_PRESUPUESTADO</t>
  </si>
  <si>
    <t>Tasa por el uso del agua (vigencia anterior)_COMPROMETIDO</t>
  </si>
  <si>
    <t>Tasa por el uso del agua (vigencia anterior)_OBLIGACIONES</t>
  </si>
  <si>
    <t>Tasa por el uso del agua (vigencia anterior)_PAGOS</t>
  </si>
  <si>
    <t>Tasa de aprovechamiento Forestal (vigencia anterior)_PRESUPUESTADO</t>
  </si>
  <si>
    <t>Tasa de aprovechamiento Forestal (vigencia anterior)_COMPROMETIDO</t>
  </si>
  <si>
    <t>Tasa de aprovechamiento Forestal (vigencia anterior)_OBLIGACIONES</t>
  </si>
  <si>
    <t>Tasa de aprovechamiento Forestal (vigencia anterior)_PAGOS</t>
  </si>
  <si>
    <t>Multas ambientales (vigencia anterior)_PRESUPUESTADO</t>
  </si>
  <si>
    <t>Multas ambientales (vigencia anterior)_COMPROMETIDO</t>
  </si>
  <si>
    <t>Multas ambientales (vigencia anterior)_OBLIGACIONES</t>
  </si>
  <si>
    <t>Multas ambientales (vigencia anterior)_PAGOS</t>
  </si>
  <si>
    <t>Rendimientos financieros-Depósitos_PRESUPUESTADO</t>
  </si>
  <si>
    <t>Rendimientos financieros-Depósitos_COMPROMETIDO</t>
  </si>
  <si>
    <t>Rendimientos financieros-Depósitos_OBLIGACIONES</t>
  </si>
  <si>
    <t>Rendimientos financieros-Depósitos_PAGOS</t>
  </si>
  <si>
    <t>Aportes de la Nación para Inversión_PRESUPUESTADO</t>
  </si>
  <si>
    <t>Aportes de la Nación para Inversión_COMPROMETIDO</t>
  </si>
  <si>
    <t>Aportes de la Nación para Inversión_OBLIGACIONES</t>
  </si>
  <si>
    <t>Aportes de la Nación para Inversión_PAGOS</t>
  </si>
  <si>
    <t>Aportes del Sistema de Participación General de Regalias - SPGR_PRESUPUESTADO</t>
  </si>
  <si>
    <t>Aportes del Sistema de Participación General de Regalias - SPGR_COMPROMETIDO</t>
  </si>
  <si>
    <t>Aportes del Sistema de Participación General de Regalias - SPGR_OBLIGACIONES</t>
  </si>
  <si>
    <t>Aportes del Sistema de Participación General de Regalias - SPGR_PAGOS</t>
  </si>
  <si>
    <t>Aportes inversión Fondo Nacional Ambiental - FONAM_PRESUPUESTADO</t>
  </si>
  <si>
    <t>Aportes inversión Fondo Nacional Ambiental - FONAM_COMPROMETIDO</t>
  </si>
  <si>
    <t>Aportes inversión Fondo Nacional Ambiental - FONAM_OBLIGACIONES</t>
  </si>
  <si>
    <t>Aportes inversión Fondo Nacional Ambiental - FONAM_PAGOS</t>
  </si>
  <si>
    <t>TOTAL PRESUPUESTADO</t>
  </si>
  <si>
    <t>TOTAL COMPROMETIDO</t>
  </si>
  <si>
    <t>TOTAL OBLIGACIONES</t>
  </si>
  <si>
    <t>TOTAL PAGOS</t>
  </si>
  <si>
    <t>CONTROL PRESUPUESTADO</t>
  </si>
  <si>
    <t>CONTROL  COMPROMETIDO</t>
  </si>
  <si>
    <t>CONTROL OBLIGACIONES</t>
  </si>
  <si>
    <t>CONTROL PAGOS</t>
  </si>
  <si>
    <t>Act. 2.2.3. (3206011) Servicios de información para el seguimiento a los compromisos en cambio climático de Colombia. - Incluye todas las acciones promovidas por el gobierno nacional intra e interinstitucional para incidir con consideraciones de cambio climático en los instrumentos de planeación de los sectores y territorios (Incluye Sistema MRV, Sisclima, entre otros).</t>
  </si>
  <si>
    <t>Act. 2.2.4. (3206.07) 
Servicio de articulación para la gestión del cambio climático en la toma de decisiones sectoriales y territoriales.
Fortalecimiento de la participación y gestión de CORPOCESAR, en el Nodo Regional de Cambio Climático -NRCC- del Caribe.
Incluye todas las acciones promovidas por el gobierno nacional, intra, e interinstitucional para incidir con consideraciones de cambio climático en los instrumentos de planeación de los sectores y territorios.</t>
  </si>
  <si>
    <t>RECURSOS APROPIADOS 2024</t>
  </si>
  <si>
    <t>MARÍA CRISTINA ROBAYO ABELLO</t>
  </si>
  <si>
    <t>SUBDIRECTORA GENERAL ÁREA PLANEACIÓN</t>
  </si>
  <si>
    <t>SUBDIRECIÒN GENERAL ÁREA PLANEACIÓN</t>
  </si>
  <si>
    <t>maria.robayo@corpocesar.gov.co</t>
  </si>
  <si>
    <t>Aportes del Sistema de Participación General de Regalias - SPGR</t>
  </si>
  <si>
    <t>5</t>
  </si>
  <si>
    <t>Aportes inversión Fondo Nacional Ambiental - FONAM</t>
  </si>
  <si>
    <t>Aportes inversión Fondo de Compensación Ambiental -FCA</t>
  </si>
  <si>
    <t>2</t>
  </si>
  <si>
    <t>Aportes del FCA para Transferencias corrientes</t>
  </si>
  <si>
    <t>03</t>
  </si>
  <si>
    <t>1</t>
  </si>
  <si>
    <t>Aportes del FCA para Adquisición de bienes y servicios</t>
  </si>
  <si>
    <t>02</t>
  </si>
  <si>
    <t>Aportes del FCA para Gastos de personal</t>
  </si>
  <si>
    <t>01</t>
  </si>
  <si>
    <t xml:space="preserve">Aportes Fondo de Compensación Ambiental -FCA, Funcionamiento </t>
  </si>
  <si>
    <t>Aportes Fondo de Compensación Ambiental -FCA</t>
  </si>
  <si>
    <t>Aportes Presupuesto General de la Nación - Inversión</t>
  </si>
  <si>
    <t xml:space="preserve">Aportes de la Nacion para Servicio  a la Deuda </t>
  </si>
  <si>
    <t>Aportes de la Nación para Transferencias corrientes</t>
  </si>
  <si>
    <t>Aportes de la Nación para Adquisición de bienes y servicios</t>
  </si>
  <si>
    <t>Aportes de la Nación para Gastos de personal</t>
  </si>
  <si>
    <t>Aportes Presupuesto General de la Nación - Funcionamiento</t>
  </si>
  <si>
    <t xml:space="preserve">Aportes Presupuesto General de la Nación </t>
  </si>
  <si>
    <t>Recursos no apropiados</t>
  </si>
  <si>
    <t>13</t>
  </si>
  <si>
    <t>Reintegros</t>
  </si>
  <si>
    <t>Reintegros y otros recursos no apropiados</t>
  </si>
  <si>
    <t>Excedentes de apropiación de gastos vigencia anterior -  Rendimientos Financieros</t>
  </si>
  <si>
    <t>31</t>
  </si>
  <si>
    <t>10</t>
  </si>
  <si>
    <t>Excedentes de apropiación de gastos vigencia anterior - Dividendos y utilidades por otras inversiones de capital</t>
  </si>
  <si>
    <t>30</t>
  </si>
  <si>
    <t>Excedentes de apropiación de gastos vigencia anterior - Sociedades de economía mixta</t>
  </si>
  <si>
    <t>29</t>
  </si>
  <si>
    <t>Excedentes de apropiación de gastos vigencia anterior - Disposición de activos no financieros</t>
  </si>
  <si>
    <t>28</t>
  </si>
  <si>
    <t>Excedentes de apropiación de gastos vigencia anterior - Disposición de activos financieros</t>
  </si>
  <si>
    <t>27</t>
  </si>
  <si>
    <t>Excedentes de apropiación de gastos vigencia anterior -  Devoluciones seguridad Social Pensiones</t>
  </si>
  <si>
    <t>26</t>
  </si>
  <si>
    <t>Excedentes de apropiación de gastos vigencia anterior - Indemnizaciones relacionadas con seguros no de vida</t>
  </si>
  <si>
    <t>25</t>
  </si>
  <si>
    <t>Excedentes de apropiación de gastos vigencia anterior - Fallos Nacionales Laudos arbitrales</t>
  </si>
  <si>
    <t>24</t>
  </si>
  <si>
    <t>Excedentes de apropiación de gastos vigencia anterior - Fallos Nacionales Conciliaciones</t>
  </si>
  <si>
    <t>23</t>
  </si>
  <si>
    <t>Excedentes de apropiación de gastos vigencia anterior - Fallos Nacionales Sentencias</t>
  </si>
  <si>
    <t>22</t>
  </si>
  <si>
    <t>Excedentes de apropiación de gastos vigencia anterior - Concurrencia pasivo pensional</t>
  </si>
  <si>
    <t>21</t>
  </si>
  <si>
    <t>Excedentes de apropiación de gastos vigencia anterior - Participación de intereses de mora al porcentaje de recaudo del impuesto predial.</t>
  </si>
  <si>
    <t>20</t>
  </si>
  <si>
    <t>Excedentes de apropiación de gastos vigencia anterior - Participación ambiental en el porcentaje de recaudo del impuesto predial</t>
  </si>
  <si>
    <t>19</t>
  </si>
  <si>
    <t>Excedentes de apropiación de gastos vigencia anterior - Venta de bienes y servicios</t>
  </si>
  <si>
    <t>18</t>
  </si>
  <si>
    <t>Excedentes de apropiación de gastos vigencia anterior - Intereses de mora multas y sanciones</t>
  </si>
  <si>
    <t>17</t>
  </si>
  <si>
    <t>Excedentes de apropiación de gastos vigencia anterior - Multas ambientales</t>
  </si>
  <si>
    <t>16</t>
  </si>
  <si>
    <t>Excedentes de apropiación de gastos vigencia anterior - Salvoconducto Unico Nacional</t>
  </si>
  <si>
    <t>15</t>
  </si>
  <si>
    <t>Excedentes de apropiación de gastos vigencia anterior - Tasa Compensatoria por la utilización permanente de la reserva forestal protectora Bosque Oriental de Bogotá</t>
  </si>
  <si>
    <t>14</t>
  </si>
  <si>
    <t>Excedentes de apropiación de gastos vigencia anterior -  Sobretasa ambiental - Peajes</t>
  </si>
  <si>
    <t>Excedentes de apropiación de gastos vigencia anterior - Tasa compensatoria por caza de fauna silvestre</t>
  </si>
  <si>
    <t>12</t>
  </si>
  <si>
    <t>Excedentes de apropiación de gastos vigencia anterior - Tasa de Aprovechamiento Forestal</t>
  </si>
  <si>
    <t>11</t>
  </si>
  <si>
    <t>Excedentes de apropiación de gastos vigencia anterior - Tasa Retributiba</t>
  </si>
  <si>
    <t>Excedentes de apropiación de gastos vigencia anterior -  Tasa por el Uso del Agua</t>
  </si>
  <si>
    <t>09</t>
  </si>
  <si>
    <t xml:space="preserve">Excedentes de apropiación de gastos vigencia anterior - Seguimiento de licencias y trámites ambientales </t>
  </si>
  <si>
    <t>08</t>
  </si>
  <si>
    <t xml:space="preserve">Excedentes de apropiación de gastos vigencia anterior - Evaluación de licencias y trámites ambientales </t>
  </si>
  <si>
    <t>07</t>
  </si>
  <si>
    <t>Excedentes de apropiación de gastos vigencia anterior - Certificaciones y constancias</t>
  </si>
  <si>
    <t>06</t>
  </si>
  <si>
    <t>Excedentes de apropiación de gastos vigencia anterior - Contribución sector eléctrico - Generadores de energía no convencional</t>
  </si>
  <si>
    <t>05</t>
  </si>
  <si>
    <t>Excedentes de apropiación de gastos vigencia anterior - Contribución sector eléctrico - Generadores de energía convencional</t>
  </si>
  <si>
    <t>04</t>
  </si>
  <si>
    <t>Excedentes de apropiación de gastos vigencia anterior - Sobretasa Ambiental Areas Metropolitanas</t>
  </si>
  <si>
    <t>Excedentes de apropiación de gastos vigencia anterior - Sobretasa Ambiental Rural</t>
  </si>
  <si>
    <t>Excedentes de apropiación de gastos vigencia anterior - Sobretasa Ambiental Urbano</t>
  </si>
  <si>
    <t>Excedentes de apropiación de gastos vigencia anterior</t>
  </si>
  <si>
    <t>Compromisos presupuestales cancelados vigencia anterior -  Rendimientos Financieros</t>
  </si>
  <si>
    <t>Compromisos presupuestales cancelados vigencia anterior - Dividendos y utilidades por otras inversiones de capital</t>
  </si>
  <si>
    <t>Compromisos presupuestales cancelados vigencia anterior - Sociedades de economía mixta</t>
  </si>
  <si>
    <t>Compromisos presupuestales cancelados vigencia anterior - Disposición de activos no financieros</t>
  </si>
  <si>
    <t>Compromisos presupuestales cancelados vigencia anterior - Disposición de activos financieros</t>
  </si>
  <si>
    <t>Compromisos presupuestales cancelados vigencia anterior -  Devoluciones seguridad Social Pensiones</t>
  </si>
  <si>
    <t>Compromisos presupuestales cancelados vigencia anterior - Indemnizaciones relacionadas con seguros no de vida</t>
  </si>
  <si>
    <t>Compromisos presupuestales cancelados vigencia anterior - Fallos Nacionales Laudos arbitrales</t>
  </si>
  <si>
    <t>Compromisos presupuestales cancelados vigencia anterior - Fallos Nacionales Conciliaciones</t>
  </si>
  <si>
    <t>Compromisos presupuestales cancelados vigencia anterior - Fallos Nacionales Sentencias</t>
  </si>
  <si>
    <t>Compromisos presupuestales cancelados vigencia anterior - Concurrencia pasivo pensional</t>
  </si>
  <si>
    <t>Compromisos presupuestales cancelados vigencia anterior - Participación de intereses de mora al porcentaje de recaudo del impuesto predial.</t>
  </si>
  <si>
    <t>Compromisos presupuestales cancelados vigencia anterior - Participación ambiental en el porcentaje de recaudo del impuesto predial</t>
  </si>
  <si>
    <t>Compromisos presupuestales cancelados vigencia anterior - Venta de bienes y servicios</t>
  </si>
  <si>
    <t>Compromisos presupuestales cancelados vigencia anterior - Intereses de mora multas y sanciones</t>
  </si>
  <si>
    <t>Compromisos presupuestales cancelados vigencia anterior - Multas ambientales</t>
  </si>
  <si>
    <t>Compromisos presupuestales cancelados vigencia anterior - Salvoconducto Unico Nacional</t>
  </si>
  <si>
    <t>Compromisos presupuestales cancelados vigencia anterior - Tasa Compensatoria por la utilización permanente de la reserva forestal protectora Bosque Oriental de Bogotá</t>
  </si>
  <si>
    <t>Compromisos presupuestales cancelados vigencia anterior -  Sobretasa ambiental - Peajes</t>
  </si>
  <si>
    <t>Compromisos presupuestales cancelados vigencia anterior - Tasa compensatoria por caza de fauna silvestre</t>
  </si>
  <si>
    <t>Compromisos presupuestales cancelados vigencia anterior - Tasa de Aprovechamiento Forestal</t>
  </si>
  <si>
    <t>Compromisos presupuestales cancelados vigencia anterior - Tasa Retributiba</t>
  </si>
  <si>
    <t>Compromisos presupuestales cancelados vigencia anterior -  Tasa por el Uso del Agua</t>
  </si>
  <si>
    <t xml:space="preserve">Compromisos presupuestales cancelados vigencia anterior - Seguimiento de licencias y trámites ambientales </t>
  </si>
  <si>
    <t xml:space="preserve">Compromisos presupuestales cancelados vigencia anterior - Evaluación de licencias y trámites ambientales </t>
  </si>
  <si>
    <t>Compromisos presupuestales cancelados vigencia anterior - Certificaciones y constancias</t>
  </si>
  <si>
    <t>Compromisos presupuestales cancelados vigencia anterior - Contribución sector eléctrico - Generadores de energía no convencional</t>
  </si>
  <si>
    <t>Compromisos presupuestales cancelados vigencia anterior - Contribución sector eléctrico - Generadores de energía convencional</t>
  </si>
  <si>
    <t>Compromisos presupuestales cancelados vigencia anterior - Sobretasa Ambiental Areas Metropolitanas</t>
  </si>
  <si>
    <t>Compromisos presupuestales cancelados vigencia anterior - Sobretasa Ambiental Rural</t>
  </si>
  <si>
    <t>Compromisos presupuestales cancelados vigencia anterior - Sobretasa Ambiental Urbano</t>
  </si>
  <si>
    <t>Compromisos presupuestales cancelados vigencia anterior</t>
  </si>
  <si>
    <t>Mayores ingresos no aforados de la vigencia Anterior -  Recuperación de Cartera</t>
  </si>
  <si>
    <t>32</t>
  </si>
  <si>
    <t>Mayores ingresos no aforados de la vigencia Anterior -  Rendimientos Financieros</t>
  </si>
  <si>
    <t>Mayores ingresos no aforados de la vigencia Anterior - Dividendos y utilidades por otras inversiones de capital</t>
  </si>
  <si>
    <t>Mayores ingresos no aforados de la vigencia Anterior - Sociedades de economía mixta</t>
  </si>
  <si>
    <t>Mayores ingresos no aforados de la vigencia Anterior - Disposición de activos no financieros</t>
  </si>
  <si>
    <t>Mayores ingresos no aforados de la vigencia Anterior - Disposición de activos financieros</t>
  </si>
  <si>
    <t>Mayores ingresos no aforados de la vigencia Anterior -  Devoluciones seguridad Social Pensiones</t>
  </si>
  <si>
    <t>Mayores ingresos no aforados de la vigencia Anterior - Indemnizaciones relacionadas con seguros no de vida</t>
  </si>
  <si>
    <t>Mayores ingresos no aforados de la vigencia Anterior - Fallos Nacionales Laudos arbitrales</t>
  </si>
  <si>
    <t>Mayores ingresos no aforados de la vigencia Anterior - Fallos Nacionales Conciliaciones</t>
  </si>
  <si>
    <t>Mayores ingresos no aforados de la vigencia Anterior - Fallos Nacionales Sentencias</t>
  </si>
  <si>
    <t>Mayores ingresos no aforados de la vigencia Anterior - Concurrencia pasivo pensional</t>
  </si>
  <si>
    <t>Mayores ingresos no aforados de la vigencia Anterior - Participación de intereses de mora al porcentaje de recaudo del impuesto predial.</t>
  </si>
  <si>
    <t>Mayores ingresos no aforados de la vigencia Anterior - Participación ambiental en el porcentaje de recaudo del impuesto predial</t>
  </si>
  <si>
    <t>Mayores ingresos no aforados de la vigencia Anterior - Venta de bienes y servicios</t>
  </si>
  <si>
    <t>Mayores ingresos no aforados de la vigencia Anterior - Intereses de mora multas y sanciones</t>
  </si>
  <si>
    <t>Mayores ingresos no aforados de la vigencia Anterior - Multas ambientales</t>
  </si>
  <si>
    <t>Mayores ingresos no aforados de la vigencia Anterior - Salvoconducto Unico Nacional</t>
  </si>
  <si>
    <t>Mayores ingresos no aforados de la vigencia Anterior - Tasa Compensatoria por la utilización permanente de la reserva forestal protectora Bosque Oriental de Bogotá</t>
  </si>
  <si>
    <t>Mayores ingresos no aforados de la vigencia Anterior -  Sobretasa ambiental - Peajes</t>
  </si>
  <si>
    <t>Mayores ingresos no aforados de la vigencia Anterior - Tasa compensatoria por caza de fauna silvestre</t>
  </si>
  <si>
    <t>Mayores ingresos no aforados de la vigencia Anterior - Tasa de Aprovechamiento Forestal</t>
  </si>
  <si>
    <t>Mayores ingresos no aforados de la vigencia Anterior - Tasa Retributiba</t>
  </si>
  <si>
    <t>Mayores ingresos no aforados de la vigencia Anterior -  Tasa por el Uso del Agua</t>
  </si>
  <si>
    <t xml:space="preserve">Mayores ingresos no aforados de la vigencia Anterior - Seguimiento de licencias y trámites ambientales </t>
  </si>
  <si>
    <t xml:space="preserve">Mayores ingresos no aforados de la vigencia Anterior - Evaluación de licencias y trámites ambientales </t>
  </si>
  <si>
    <t>Mayores ingresos no aforados de la vigencia Anterior - Certificaciones y constancias</t>
  </si>
  <si>
    <t>Mayores ingresos no aforados de la vigencia Anterior - Contribución sector eléctrico - Generadores de energía no convencional</t>
  </si>
  <si>
    <t>Mayores ingresos no aforados de la vigencia Anterior - Contribución sector eléctrico - Generadores de energía convencional</t>
  </si>
  <si>
    <t>Mayores ingresos no aforados de la vigencia Anterior - Sobretasa Ambiental Areas Metropolitanas</t>
  </si>
  <si>
    <t>Mayores ingresos no aforados de la vigencia Anterior - Sobretasa Ambiental Rural</t>
  </si>
  <si>
    <t>Mayores ingresos no aforados de la vigencia Anterior - Sobretasa Ambiental Urbano</t>
  </si>
  <si>
    <t>Mayores ingresos no aforados de la vigencia Anterior</t>
  </si>
  <si>
    <t>Superávit fiscal</t>
  </si>
  <si>
    <t>Cancelación reservas</t>
  </si>
  <si>
    <t>Recursos del balance</t>
  </si>
  <si>
    <t>Recuperación cuotas partes pensionales</t>
  </si>
  <si>
    <t>De otras empresas</t>
  </si>
  <si>
    <t>De personas naturales</t>
  </si>
  <si>
    <t>De otras entidades de gobierno</t>
  </si>
  <si>
    <t>De entidades del nivel territorial</t>
  </si>
  <si>
    <t>Recuperación de cartera - préstamos</t>
  </si>
  <si>
    <t>Condicionadas a la disminución de un pasivo</t>
  </si>
  <si>
    <t>002</t>
  </si>
  <si>
    <t>Condicionadas a la adquisición de un activo</t>
  </si>
  <si>
    <t>001</t>
  </si>
  <si>
    <t>De otras entidades del gobierno general</t>
  </si>
  <si>
    <t>Compensación por daños a la propiedad</t>
  </si>
  <si>
    <t>Resarcimiento por procesos de gestión fiscal</t>
  </si>
  <si>
    <t>Compensaciones de capital</t>
  </si>
  <si>
    <t>Indemnizaciones relacionadas con seguros no de vida</t>
  </si>
  <si>
    <t xml:space="preserve">Condicionadas a la adquisición de un activo </t>
  </si>
  <si>
    <t>003</t>
  </si>
  <si>
    <t xml:space="preserve">No condicionadas a la adquisición de un activo </t>
  </si>
  <si>
    <t>Del sector privado</t>
  </si>
  <si>
    <t>De organizaciones internacionales</t>
  </si>
  <si>
    <t>De gobiernos extranjeros</t>
  </si>
  <si>
    <t>Donaciones</t>
  </si>
  <si>
    <t>Transferencias de capital</t>
  </si>
  <si>
    <t>Proveedores</t>
  </si>
  <si>
    <t>Bonos y otros títulos emitidos</t>
  </si>
  <si>
    <t>Colocación y títulos TES clase A a largo plazo</t>
  </si>
  <si>
    <t>Colocación y títulos TES clase A a corto plazo</t>
  </si>
  <si>
    <t>Colocación y títulos TES clase B a largo plazo</t>
  </si>
  <si>
    <t>Colocación y títulos TES clase B a corto plazo</t>
  </si>
  <si>
    <t>Colocación y títulos TES</t>
  </si>
  <si>
    <t>Títulos de deuda</t>
  </si>
  <si>
    <t>Otras entidades no financieras</t>
  </si>
  <si>
    <t>007</t>
  </si>
  <si>
    <t>Otras instituciones financieras</t>
  </si>
  <si>
    <t>006</t>
  </si>
  <si>
    <t>Banca de fomento</t>
  </si>
  <si>
    <t>Nación</t>
  </si>
  <si>
    <t>Banca comercial</t>
  </si>
  <si>
    <t>Recursos de contratos de empréstitos internos</t>
  </si>
  <si>
    <t>Recursos de crédito interno</t>
  </si>
  <si>
    <t>Bonos</t>
  </si>
  <si>
    <t>Recursos de crédito externo de otras instituciones financieras</t>
  </si>
  <si>
    <t>005</t>
  </si>
  <si>
    <t>FODI</t>
  </si>
  <si>
    <t>FIDA</t>
  </si>
  <si>
    <t>CAF</t>
  </si>
  <si>
    <t>004</t>
  </si>
  <si>
    <t>BIRF</t>
  </si>
  <si>
    <t>BID</t>
  </si>
  <si>
    <t>Organismos multilaterales</t>
  </si>
  <si>
    <t>Gobiernos</t>
  </si>
  <si>
    <t>Bancos centrales y agencias de gobiernos</t>
  </si>
  <si>
    <t>Entidades de fomento</t>
  </si>
  <si>
    <t>Bancos comerciales</t>
  </si>
  <si>
    <t>Recursos de contratos de empréstitos externos</t>
  </si>
  <si>
    <t>Recursos de crédito externo</t>
  </si>
  <si>
    <t>Rendimientos recursos de terceros</t>
  </si>
  <si>
    <t>Intereses por préstamos</t>
  </si>
  <si>
    <t>Cuenta única nacional</t>
  </si>
  <si>
    <t>Valores distintos de acciones</t>
  </si>
  <si>
    <t>Depósitos - Dividendos y utilidades por otras inversiones de capital</t>
  </si>
  <si>
    <t>Depósitos - Sociedades de economía mixta</t>
  </si>
  <si>
    <t>Depósitos - Disposición de activos no financieros</t>
  </si>
  <si>
    <t>Depósitos - Disposición de activos financieros</t>
  </si>
  <si>
    <t>Depósitos -  Devoluciones seguridad Social Pensiones</t>
  </si>
  <si>
    <t>Depósitos - Indemnizaciones relacionadas con seguros no de vida</t>
  </si>
  <si>
    <t>Depósitos - Fallos Nacionales Laudos arbitrales</t>
  </si>
  <si>
    <t>Depósitos - Fallos Nacionales Conciliaciones</t>
  </si>
  <si>
    <t>Depósitos - Fallos Nacionales Sentencias</t>
  </si>
  <si>
    <t>Depósitos - Concurrencia pasivo pensional</t>
  </si>
  <si>
    <t>Depósitos - Participación de intereses de mora al porcentaje de recaudo del impuesto predial.</t>
  </si>
  <si>
    <t>Depósitos - Participación ambiental en el porcentaje de recaudo del impuesto predial</t>
  </si>
  <si>
    <t>Depósitos - Venta de bienes y servicios</t>
  </si>
  <si>
    <t>Depósitos - Intereses de mora multas y sanciones</t>
  </si>
  <si>
    <t>Depósitos - Multas ambientales</t>
  </si>
  <si>
    <t>Depósitos - Salvoconducto Unico Nacional</t>
  </si>
  <si>
    <t>Depósitos - Tasa Compensatoria por la utilización permanente de la reserva forestal protectora Bosque Oriental de Bogotá</t>
  </si>
  <si>
    <t>Depósitos -  Sobretasa ambiental - Peajes</t>
  </si>
  <si>
    <t>Depósitos - Tasa compensatoria por caza de fauna silvestre</t>
  </si>
  <si>
    <t>Depósitos - Tasa de Aprovechamiento Forestal</t>
  </si>
  <si>
    <t>Depósitos - Tasa Retributiba</t>
  </si>
  <si>
    <t>Depósitos -  Tasa por el Uso del Agua</t>
  </si>
  <si>
    <t xml:space="preserve">Depósitos - Seguimiento de licencias y trámites ambientales </t>
  </si>
  <si>
    <t xml:space="preserve">Depósitos - Evaluación de licencias y trámites ambientales </t>
  </si>
  <si>
    <t>Depósitos - Certificaciones y constancias</t>
  </si>
  <si>
    <t>Depósitos - Contribución sector eléctrico - Generadores de energía no convencional</t>
  </si>
  <si>
    <t>Depósitos - Contribución sector eléctrico - Generadores de energía convencional</t>
  </si>
  <si>
    <t>Depósitos - Sobretasa Ambiental Areas Metropolitanas</t>
  </si>
  <si>
    <t>Depósitos - Sobretasa Ambiental Rural</t>
  </si>
  <si>
    <t>Depósitos - Sobretasa Ambiental Urbano</t>
  </si>
  <si>
    <t>Depósitos</t>
  </si>
  <si>
    <t>Títulos participativos</t>
  </si>
  <si>
    <t>Rendimientos financieros</t>
  </si>
  <si>
    <t>Inversiones en entidades controladas - sociedades públicas - Recuperación de Cartera</t>
  </si>
  <si>
    <t>3</t>
  </si>
  <si>
    <t>Inversiones en entidades controladas - sociedades públicas - Vigencia Anterior</t>
  </si>
  <si>
    <t>Inversiones en entidades controladas - sociedades públicas - Vigencia Actual</t>
  </si>
  <si>
    <t>Inversiones en entidades controladas - sociedades públicas</t>
  </si>
  <si>
    <t>Inversiones en entidades controladas - entidades en el exterior - Recuperación de Cartera</t>
  </si>
  <si>
    <t>Inversiones en entidades controladas - entidades en el exterior - Vigencia Anterior</t>
  </si>
  <si>
    <t>Inversiones en entidades controladas - entidades en el exterior - Vigencia Actual</t>
  </si>
  <si>
    <t>Inversiones en entidades controladas - entidades en el exterior</t>
  </si>
  <si>
    <t>Inversiones patrimoniales no controladas - Recuperación de Cartera</t>
  </si>
  <si>
    <t>Inversiones patrimoniales no controladas - Vigencia Anterior</t>
  </si>
  <si>
    <t>Inversiones patrimoniales no controladas - Vigencia Actual</t>
  </si>
  <si>
    <t>Inversiones patrimoniales no controladas</t>
  </si>
  <si>
    <t>Sociedades de economía mixta - Recuperación de Cartera</t>
  </si>
  <si>
    <t>Sociedades de economía mixta - Vigencia Anterior</t>
  </si>
  <si>
    <t>Sociedades de economía mixta - Vigencia Actual</t>
  </si>
  <si>
    <t>Sociedades de economía mixta</t>
  </si>
  <si>
    <t>Empresas industriales y comerciales del Estado societarias - Recuperación de Cartera</t>
  </si>
  <si>
    <t>Empresas industriales y comerciales del Estado societarias - Vigencia Anterior</t>
  </si>
  <si>
    <t>Empresas industriales y comerciales del Estado societarias - Vigencia Actual</t>
  </si>
  <si>
    <t>Empresas industriales y comerciales del Estado societarias</t>
  </si>
  <si>
    <t>Dividendos y utilidades por otras inversiones de capital</t>
  </si>
  <si>
    <t>Disposición de recursos biológicos no cultivados - Recuperación de Cartera</t>
  </si>
  <si>
    <t>Disposición de recursos biológicos no cultivados - Vigencia Anterior</t>
  </si>
  <si>
    <t>Disposición de recursos biológicos no cultivados - Vigencia Actual</t>
  </si>
  <si>
    <t>Disposición de recursos biológicos no cultivados</t>
  </si>
  <si>
    <t>Disposición de  tierras y terrenos - Recuperación de Cartera</t>
  </si>
  <si>
    <t>Disposición de  tierras y terrenos - Vigencia Anterior</t>
  </si>
  <si>
    <t>Disposición de  tierras y terrenos - Vigencia Actual</t>
  </si>
  <si>
    <t>Disposición de  tierras y terrenos</t>
  </si>
  <si>
    <t>Disposición de activos no producidos</t>
  </si>
  <si>
    <t>Disposición de otros objetos valiosos - Recuperación de Cartera</t>
  </si>
  <si>
    <t>Disposición de otros objetos valiosos - Vigencia Anterior</t>
  </si>
  <si>
    <t>Disposición de otros objetos valiosos - Vigencia Actual</t>
  </si>
  <si>
    <t>Disposición de otros objetos valiosos</t>
  </si>
  <si>
    <t>Disposición de antigüedades u otros objetos de arte - Recuperación de Cartera</t>
  </si>
  <si>
    <t>Disposición de antigüedades u otros objetos de arte - Vigencia Anterior</t>
  </si>
  <si>
    <t>Disposición de antigüedades u otros objetos de arte - Vigencia Actual</t>
  </si>
  <si>
    <t>Disposición de antigüedades u otros objetos de arte</t>
  </si>
  <si>
    <t>Disposición de joyas y artículos conexos - Recuperación de Cartera</t>
  </si>
  <si>
    <t>Disposición de joyas y artículos conexos - Vigencia Anterior</t>
  </si>
  <si>
    <t>Disposición de joyas y artículos conexos - Vigencia Actual</t>
  </si>
  <si>
    <t>Disposición de joyas y artículos conexos</t>
  </si>
  <si>
    <t>Disposición de objetos de valor</t>
  </si>
  <si>
    <t>Disposición de productos de la propiedad intelectual - Recuperación de Cartera</t>
  </si>
  <si>
    <t>Disposición de productos de la propiedad intelectual - Vigencia Anterior</t>
  </si>
  <si>
    <t>Disposición de productos de la propiedad intelectual - Vigencia Actual</t>
  </si>
  <si>
    <t>Disposición de productos de la propiedad intelectual</t>
  </si>
  <si>
    <t>Disposición de recursos biológicos cultivados - Recuperación de Cartera</t>
  </si>
  <si>
    <t>Disposición de recursos biológicos cultivados - Vigencia Anterior</t>
  </si>
  <si>
    <t>Disposición de recursos biológicos cultivados - Vigencia Actual</t>
  </si>
  <si>
    <t>Disposición de recursos biológicos cultivados</t>
  </si>
  <si>
    <t>Disposición de otros activos fijos</t>
  </si>
  <si>
    <t>Disposición de maquinaria y equipo - Recuperación de Cartera</t>
  </si>
  <si>
    <t>Disposición de maquinaria y equipo - Vigencia Anterioir</t>
  </si>
  <si>
    <t>Disposición de maquinaria y equipo - Vigencia Actual</t>
  </si>
  <si>
    <t>Disposición de maquinaria y equipo</t>
  </si>
  <si>
    <t>Disposición de edificaciones y estructuras - Recuperación de Cartera</t>
  </si>
  <si>
    <t>Disposición de edificaciones y estructuras - Vigencia Anterior</t>
  </si>
  <si>
    <t>Disposición de edificaciones y estructuras - Vigencia Actual</t>
  </si>
  <si>
    <t>Disposición de edificaciones y estructuras</t>
  </si>
  <si>
    <t>Disposición de activos fijos</t>
  </si>
  <si>
    <t>Disposición de activos no financieros</t>
  </si>
  <si>
    <t>Títulos de devolución de impuestos-TIDIS - Recuperación de Cartera</t>
  </si>
  <si>
    <t>Títulos de devolución de impuestos-TIDIS - Vigencia Anterior</t>
  </si>
  <si>
    <t>Títulos de devolución de impuestos-TIDIS - Vigencia Actual</t>
  </si>
  <si>
    <t>Títulos de devolución de impuestos-TIDIS</t>
  </si>
  <si>
    <t>Reembolso de participaciones en fondos de inversión - Recuperación de Cartera</t>
  </si>
  <si>
    <t>Reembolso de participaciones en fondos de inversión - Vigencia Anterior</t>
  </si>
  <si>
    <t>Reembolso de participaciones en fondos de inversión - Vigencia Actual</t>
  </si>
  <si>
    <t>Reembolso de participaciones en fondos de inversión</t>
  </si>
  <si>
    <t>Reducciones de capital - Recuperación de Cartera</t>
  </si>
  <si>
    <t>Reducciones de capital - Vigencia Anterior</t>
  </si>
  <si>
    <t>Reducciones de capital - Vigencia Actual</t>
  </si>
  <si>
    <t>Reducciones de capital</t>
  </si>
  <si>
    <t>Multas ambientales - Vigencia Anterior</t>
  </si>
  <si>
    <t>Tasa por aprovechamiento forestal - Vigencia Anterior</t>
  </si>
  <si>
    <t xml:space="preserve">Tasa Retributiva Vigencia Anterior </t>
  </si>
  <si>
    <t xml:space="preserve">Tasa por el Uso del Agua Vigencia Anterior </t>
  </si>
  <si>
    <t>Seguimiento a licencias y trámites ambientales - Vigencia Anterior</t>
  </si>
  <si>
    <t>Contribución sector eléctrico - Generadores de energía convencional Vigencia Anterior</t>
  </si>
  <si>
    <t xml:space="preserve">Sobretasa Ambiental Vigncia Anterior </t>
  </si>
  <si>
    <t>Acciones - Recuperación de Cartera</t>
  </si>
  <si>
    <t>Acciones - Vigencia Anterior</t>
  </si>
  <si>
    <t>Acciones - Vigencia Actual</t>
  </si>
  <si>
    <t>Acciones</t>
  </si>
  <si>
    <t>Disposición de activos financieros</t>
  </si>
  <si>
    <t>Disposición de activos</t>
  </si>
  <si>
    <t>Recursos de capital</t>
  </si>
  <si>
    <t>Devoluciones seguridad social - pensiones - Recuperación de Cartera</t>
  </si>
  <si>
    <t>020</t>
  </si>
  <si>
    <t>Devoluciones seguridad social - pensiones - Vigencia Anterior</t>
  </si>
  <si>
    <t>Devoluciones seguridad social - pensiones - Vigencia Actual</t>
  </si>
  <si>
    <t>Devoluciones seguridad social - pensiones</t>
  </si>
  <si>
    <t>Indemnizaciones relacionadas con seguros no de vida - Recuperación de Cartera</t>
  </si>
  <si>
    <t>011</t>
  </si>
  <si>
    <t>Indemnizaciones relacionadas con seguros no de vida - Vigencia Actual</t>
  </si>
  <si>
    <t>Indemnizaciones relacionadas con seguros no de vida - Vigencia Anterior</t>
  </si>
  <si>
    <t>Laudos arbitrales - Recuperación de Cartera</t>
  </si>
  <si>
    <t>010</t>
  </si>
  <si>
    <t>Laudos arbitrales - Vigencia Anterior</t>
  </si>
  <si>
    <t>Laudos arbitrales - Vigencia Actual</t>
  </si>
  <si>
    <t>Laudos arbitrales</t>
  </si>
  <si>
    <t>Conciliaciones - Recuperación de Cartera</t>
  </si>
  <si>
    <t>Conciliaciones - Vigencia Anterior</t>
  </si>
  <si>
    <t>Conciliaciones - Vigencia Actual</t>
  </si>
  <si>
    <t>Sentencias - Recuperación de Cartera</t>
  </si>
  <si>
    <t>Sentencias - Vigencia Anterior</t>
  </si>
  <si>
    <t>Sentencias - Vigencia Actual</t>
  </si>
  <si>
    <t>Sentencias</t>
  </si>
  <si>
    <t>Fallos nacionales</t>
  </si>
  <si>
    <t>Sentencias y conciliaciones</t>
  </si>
  <si>
    <t>Concurrencia pasivo pensional - Recuperación de Cartera</t>
  </si>
  <si>
    <t>009</t>
  </si>
  <si>
    <t>Concurrencia pasivo pensional -  Vigencia Anterior</t>
  </si>
  <si>
    <t>Concurrencia pasivo pensional - Vigencia Actual</t>
  </si>
  <si>
    <t>Concurrencia pasivo pensional</t>
  </si>
  <si>
    <t>Sistema General de Pensiones</t>
  </si>
  <si>
    <t>Recursos del Sistema de Seguridad Social Integral</t>
  </si>
  <si>
    <t>Participación de intereses de mora al porcentaje de recaudo del impuesto predial - Recuperación de Cartera</t>
  </si>
  <si>
    <t>Participación de intereses de mora al porcentaje de recaudo del impuesto predial - Vigencia Anterior</t>
  </si>
  <si>
    <t>Participación de intereses de mora al porcentaje de recaudo del impuesto predial - Vigencia Actual</t>
  </si>
  <si>
    <t>Participación de intereses de mora al porcentaje de recaudo del impuesto predial.</t>
  </si>
  <si>
    <t>Participación en multas, sanciones e intereses de mora</t>
  </si>
  <si>
    <t>Participación ambiental en el porcentaje de recaudo del impuesto predial - Recuperación de Cartera</t>
  </si>
  <si>
    <t>Participación ambiental en el porcentaje de recaudo del impuesto predial - Vigencia Anterior</t>
  </si>
  <si>
    <t>Participación ambiental en el porcentaje de recaudo del impuesto predial - Vigencia Actual</t>
  </si>
  <si>
    <t>Participación ambiental en el porcentaje de recaudo del impuesto predial</t>
  </si>
  <si>
    <t>Participación en impuestos</t>
  </si>
  <si>
    <t>Participaciones distintas del SGP</t>
  </si>
  <si>
    <t>Transferencias corrientes</t>
  </si>
  <si>
    <t>Servicios para la comunidad, sociales y personales - Recuperación de Cartera</t>
  </si>
  <si>
    <t>Servicios para la comunidad, sociales y personales - Vigencia Anterior</t>
  </si>
  <si>
    <t>Servicios para la comunidad, sociales y personales - Vigencia Actual</t>
  </si>
  <si>
    <t>Servicios para la comunidad, sociales y personales</t>
  </si>
  <si>
    <t>Servicios prestados a las empresas y servicios de producción - Recuperación de Cartera</t>
  </si>
  <si>
    <t>Servicios prestados a las empresas y servicios de producción  - Vigencia Anterior</t>
  </si>
  <si>
    <t>Servicios prestados a las empresas y servicios de producción  - Vigencia Actual</t>
  </si>
  <si>
    <t xml:space="preserve">Servicios prestados a las empresas y servicios de producción </t>
  </si>
  <si>
    <t>Servicios financieros y servicios conexos, servicios inmobiliarios y servicios de leasing - Recuperación de Cartera</t>
  </si>
  <si>
    <t>Servicios financieros y servicios conexos, servicios inmobiliarios y servicios de leasing - Vigencia Anterior</t>
  </si>
  <si>
    <t>Servicios financieros y servicios conexos, servicios inmobiliarios y servicios de leasing - Vigencia Actual</t>
  </si>
  <si>
    <t>Servicios financieros y servicios conexos, servicios inmobiliarios y servicios de leasing</t>
  </si>
  <si>
    <t>Servicios de alojamiento; servicios de suministro de comidas y bebidas; servicios de transporte; y servicios de distribución de electricidad, gas y agua - Recuperación de Cartera</t>
  </si>
  <si>
    <t>Servicios de alojamiento; servicios de suministro de comidas y bebidas; servicios de transporte; y servicios de distribución de electricidad, gas y agua - Vigencia Anterior</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</si>
  <si>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</si>
  <si>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t>
  </si>
  <si>
    <t>Servicios de la construcción - Recuperación de Cartera</t>
  </si>
  <si>
    <t>Servicios de la construcción - Vigencia Anterior</t>
  </si>
  <si>
    <t>Servicios de la construcción - Vigencia Actual</t>
  </si>
  <si>
    <t>Servicios de la construcción</t>
  </si>
  <si>
    <t>Productos metálicos, maquinaria y equipo - Recuperación de Cartera</t>
  </si>
  <si>
    <t>Productos metálicos, maquinaria y equipo - Vigencia Anterior</t>
  </si>
  <si>
    <t>Productos metálicos, maquinaria y equipo - Vigencia Actual</t>
  </si>
  <si>
    <t>Productos metálicos, maquinaria y equipo</t>
  </si>
  <si>
    <t>Otros bienes transportables (excepto productos metálicos, maquinaria y equipo) - Recuperación de Cartera</t>
  </si>
  <si>
    <t>Otros bienes transportables (excepto productos metálicos, maquinaria y equipo) - Vigencia Anterior</t>
  </si>
  <si>
    <t>Otros bienes transportables (excepto productos metálicos, maquinaria y equipo) - Vigencia Actual</t>
  </si>
  <si>
    <t>Otros bienes transportables (excepto productos metálicos, maquinaria y equipo)</t>
  </si>
  <si>
    <t>Productos alimenticios, bebidas y tabaco; textiles, prendas de vestir y productos de cuero - Recuperación de Cartera</t>
  </si>
  <si>
    <t>Productos alimenticios, bebidas y tabaco; textiles, prendas de vestir y productos de cuero - Vigencia Anterior</t>
  </si>
  <si>
    <t>Productos alimenticios, bebidas y tabaco; textiles, prendas de vestir y productos de cuero - Vigencia Actual</t>
  </si>
  <si>
    <t>Productos alimenticios, bebidas y tabaco; textiles, prendas de vestir y productos de cuero</t>
  </si>
  <si>
    <t>Minerales; electricidad, gas y agua - Recuperación de Cartera</t>
  </si>
  <si>
    <t>Minerales; electricidad, gas y agua - Vigencia Anterior</t>
  </si>
  <si>
    <t>Minerales; electricidad, gas y agua - Vigencia Actual</t>
  </si>
  <si>
    <t>Minerales; electricidad, gas y agua</t>
  </si>
  <si>
    <t>Agricultura, silvicultura y productos de la pesca -  Vigencia Anterior</t>
  </si>
  <si>
    <t>00</t>
  </si>
  <si>
    <t>Agricultura, silvicultura y productos de la pesca - Vigencia Actual</t>
  </si>
  <si>
    <t>Agricultura, silvicultura y productos de la pesca</t>
  </si>
  <si>
    <t>Ventas incidentales de establecimientos no de mercado</t>
  </si>
  <si>
    <t>Elementos militares de un solo uso - Recuperación de Cartera</t>
  </si>
  <si>
    <t>Elementos militares de un solo uso - Vigencia Anterior</t>
  </si>
  <si>
    <t>Elementos militares de un solo uso - Vigencia Actual</t>
  </si>
  <si>
    <t>Elementos militares de un solo uso</t>
  </si>
  <si>
    <t>Servicios prestados a las empresas y servicios de producción  - Recuperación de Cartera</t>
  </si>
  <si>
    <t>Servicios de alojamiento; servicios de suministro de comidas y bebidas; servicios de transporte; y servicios de distribución de electricidad, gas y agua - Vigencia Actual</t>
  </si>
  <si>
    <t>Agricultura, silvicultura y productos de la pesca - Recuperación de Cartera</t>
  </si>
  <si>
    <t>Agricultura, silvicultura y productos de la pesca - Vigencia Anterior</t>
  </si>
  <si>
    <t>Ventas de establecimientos de mercado</t>
  </si>
  <si>
    <t>Venta de bienes y servicios</t>
  </si>
  <si>
    <t>Intereses de mora</t>
  </si>
  <si>
    <t>Multas ambientales - Recuperación de Cartera</t>
  </si>
  <si>
    <t>Multas ambientales - Vigencia Actual</t>
  </si>
  <si>
    <t>Multas ambientales</t>
  </si>
  <si>
    <t>Sanciones sanitarias - Recuperación de Cartera</t>
  </si>
  <si>
    <t>Sanciones sanitarias - Vigencia Anterior</t>
  </si>
  <si>
    <t>Sanciones sanitarias - Vigencia Actual</t>
  </si>
  <si>
    <t>Sanciones sanitarias</t>
  </si>
  <si>
    <t>Sanciones administrativas - Recuperación de Cartera</t>
  </si>
  <si>
    <t>Sanciones administrativas - Vigencia Anterior</t>
  </si>
  <si>
    <t>Sanciones administrativas - Vigencia Actual</t>
  </si>
  <si>
    <t>Sanciones administrativas</t>
  </si>
  <si>
    <t>Sanciones contractuales - Recuperación de Cartera</t>
  </si>
  <si>
    <t>Sanciones contractuales - Vigencia Anterior</t>
  </si>
  <si>
    <t>Sanciones contractuales - Vigencia Actual</t>
  </si>
  <si>
    <t>Sanciones contractuales</t>
  </si>
  <si>
    <t>Sanciones disciplinarias - Recuperación de Cartera</t>
  </si>
  <si>
    <t>Sanciones disciplinarias - Vigencia Anterior</t>
  </si>
  <si>
    <t>Sanciones disciplinarias - Vigencia Actual</t>
  </si>
  <si>
    <t>Sanciones disciplinarias</t>
  </si>
  <si>
    <t>Multas y sanciones</t>
  </si>
  <si>
    <t>Multas, sanciones e intereses de mora</t>
  </si>
  <si>
    <t>Salvoconducto Unico Nacional - Recuperación de Cartera</t>
  </si>
  <si>
    <t>113</t>
  </si>
  <si>
    <t>Salvoconducto Unico Nacional - Vigencia Anterior</t>
  </si>
  <si>
    <t>Salvoconducto Unico Nacional - Vigencia Actual</t>
  </si>
  <si>
    <t>Salvoconducto Unico Nacional</t>
  </si>
  <si>
    <t>Tasa Compensatoria por la utilización permanente de la reserva forestal protectora Bosque Oriental de Bogotá - Recuperación de Cartera</t>
  </si>
  <si>
    <t>112</t>
  </si>
  <si>
    <t>Tasa Compensatoria por la utilización permanente de la reserva forestal protectora Bosque Oriental de Bogotá - Vigencia Anterior</t>
  </si>
  <si>
    <t>Tasa Compensatoria por la utilización permanente de la reserva forestal protectora Bosque Oriental de Bogotá - Vigencia Actual</t>
  </si>
  <si>
    <t>Tasa Compensatoria por la utilización permanente de la reserva forestal protectora Bosque Oriental de Bogotá</t>
  </si>
  <si>
    <t>Sobretasa ambiental - Peajes - Recuperación de Cartera</t>
  </si>
  <si>
    <t>110</t>
  </si>
  <si>
    <t>Sobretasa ambiental - Peajes - Vigencia Anterior</t>
  </si>
  <si>
    <t>Sobretasa ambiental - Peajes - Vigencia Actual</t>
  </si>
  <si>
    <t>Sobretasa ambiental - Peajes</t>
  </si>
  <si>
    <t>Tasa compensatoria por caza de fauna silvestre - Recuperación de Cartera</t>
  </si>
  <si>
    <t>090</t>
  </si>
  <si>
    <t>Tasa compensatoria por caza de fauna silvestre - Vigencia Anterior</t>
  </si>
  <si>
    <t>Tasa compensatoria por caza de fauna silvestre - Vigencia Actual</t>
  </si>
  <si>
    <t>Tasa compensatoria por caza de fauna silvestre</t>
  </si>
  <si>
    <t>Tasa por aprovechamiento forestal -Vigencias Anteriores</t>
  </si>
  <si>
    <t>089</t>
  </si>
  <si>
    <t>Tasa por aprovechamiento forestal - Vigencia Actual</t>
  </si>
  <si>
    <t>Tasa por aprovechamiento forestal</t>
  </si>
  <si>
    <t xml:space="preserve">Tasa retributiva - Vigencias Anteriores </t>
  </si>
  <si>
    <t>088</t>
  </si>
  <si>
    <t>Tasa retributiva - Vigencia Anterior</t>
  </si>
  <si>
    <t>Tasa retributiva -  Vigencia Actual</t>
  </si>
  <si>
    <t>Tasa retributiva</t>
  </si>
  <si>
    <t>Tasa por el uso del agua -  Vigencias anteriores</t>
  </si>
  <si>
    <t>055</t>
  </si>
  <si>
    <t>Tasa por el uso del agua - Vigencia Anterior</t>
  </si>
  <si>
    <t>Tasa por el uso del agua - Vigencia Actual</t>
  </si>
  <si>
    <t>Tasa por el uso del agua</t>
  </si>
  <si>
    <t>Seguimiento a licencias y trámites ambientales - Rendimientos</t>
  </si>
  <si>
    <t>037</t>
  </si>
  <si>
    <t>Seguimiento a licencias y trámites ambientales - Vigencia Actual</t>
  </si>
  <si>
    <t>Seguimiento a licencias y trámites ambientales</t>
  </si>
  <si>
    <t>Evaluación de licencias y trámites ambientales -Recuperación de Cartera</t>
  </si>
  <si>
    <t>036</t>
  </si>
  <si>
    <t>Evaluación de licencias y trámites ambientales -Vigencia Anterior</t>
  </si>
  <si>
    <t>Evaluación de licencias y trámites ambientales - Vigencia Actual</t>
  </si>
  <si>
    <t>Evaluación de licencias y trámites ambientales</t>
  </si>
  <si>
    <t>Certificaciones y constancias - Recuperación de Cartera</t>
  </si>
  <si>
    <t>015</t>
  </si>
  <si>
    <t>Certificaciones y constancias - Vigencia Anterior</t>
  </si>
  <si>
    <t>Certificaciones y constancias- Vigencia Actual</t>
  </si>
  <si>
    <t>Certificaciones y constancias</t>
  </si>
  <si>
    <t>Tasas y derechos administrativos</t>
  </si>
  <si>
    <t>Contribución sector eléctrico - Generadores de energía no convencional - Recuperación de Cartera</t>
  </si>
  <si>
    <t>Contribución sector eléctrico - Generadores de energía no convencional - Vigencia Anterior</t>
  </si>
  <si>
    <t>Contribución sector eléctrico - Generadores de energía no convencional - Vigencia Actual</t>
  </si>
  <si>
    <t>Contribución sector eléctrico - Generadores de energía no convencional</t>
  </si>
  <si>
    <t>Contribución sector eléctrico - Generadores de energía convencional -REcuperación de Cartera</t>
  </si>
  <si>
    <t>Contribución sector eléctrico - Generadores de energía convencional - Vigencia Anterior</t>
  </si>
  <si>
    <t>Contribución sector eléctrico - Generadores de energía convencional - Vigencia Actual</t>
  </si>
  <si>
    <t>Contribución sector eléctrico - Generadores de energía convencional</t>
  </si>
  <si>
    <t>Contribución sector eléctrico</t>
  </si>
  <si>
    <t>Contribuciones diversas</t>
  </si>
  <si>
    <t>Contribuciones</t>
  </si>
  <si>
    <t>Ingresos no tributarios</t>
  </si>
  <si>
    <t>Sobretasa Ambiental Áreas Metropolitanas -REcuperación de Cartera</t>
  </si>
  <si>
    <t>201</t>
  </si>
  <si>
    <t>Sobretasa Ambiental Áreas Metropolitanas - Vigencia Anterior</t>
  </si>
  <si>
    <t>Sobretasa Ambiental Áreas Metropolitanas- Vigencia actual</t>
  </si>
  <si>
    <t>Sobretasa Ambiental Áreas Metropolitanas</t>
  </si>
  <si>
    <t>Sobretasa ambiental -  Rural- Vigencias Anteriores</t>
  </si>
  <si>
    <t>014</t>
  </si>
  <si>
    <t>Sobretasa ambiental -  Rural- Vigencia Anterior</t>
  </si>
  <si>
    <t>Sobretasa ambiental -  Rural- Vigencia Actual</t>
  </si>
  <si>
    <t>Sobretasa ambiental -  Rural</t>
  </si>
  <si>
    <t>Sobretasa ambiental - Urbano-Vigencias Anteriores</t>
  </si>
  <si>
    <t>Sobretasa ambiental - Urbano-Vigencia antarior</t>
  </si>
  <si>
    <t>Sobretasa ambiental - Urbano-Vigencia actual</t>
  </si>
  <si>
    <t>Sobretasa ambiental - Urbano</t>
  </si>
  <si>
    <t xml:space="preserve">Sobretasa ambiental </t>
  </si>
  <si>
    <t>Impuestos directos</t>
  </si>
  <si>
    <t>Ingresos tributarios</t>
  </si>
  <si>
    <t>Ingresos Corrientes</t>
  </si>
  <si>
    <t>Ingresos Recursos Propios</t>
  </si>
  <si>
    <t>Ingresos</t>
  </si>
  <si>
    <t>(10)
SERVICIO A LA DEUDA</t>
  </si>
  <si>
    <t>(9)
FCA</t>
  </si>
  <si>
    <t>(8)
INVERSIÓN</t>
  </si>
  <si>
    <t>(7)
FUNCIONAMIENTO</t>
  </si>
  <si>
    <t>(5)
REDUCCIÓN</t>
  </si>
  <si>
    <t>(4)
ADICIÓN</t>
  </si>
  <si>
    <t>NIVEL 5</t>
  </si>
  <si>
    <t>NIVEL 4</t>
  </si>
  <si>
    <t>NIVEL 3</t>
  </si>
  <si>
    <t>NIVEL 2</t>
  </si>
  <si>
    <t>NIVEL 1</t>
  </si>
  <si>
    <t>CONCEPTO</t>
  </si>
  <si>
    <t>SUBNIVEL RENTISTICO</t>
  </si>
  <si>
    <t>NIVEL RENTISTICO</t>
  </si>
  <si>
    <t>NIVEL ESTRUCTURAL</t>
  </si>
  <si>
    <t>(14)
OBSERVACIONES</t>
  </si>
  <si>
    <t>(13)
% DE RECAUDO</t>
  </si>
  <si>
    <t>(12)
RECAUDO
EFECTIVO</t>
  </si>
  <si>
    <t>(11)
DERECHOS POR COBRAR</t>
  </si>
  <si>
    <t>DISTRIBUCIÓN</t>
  </si>
  <si>
    <t xml:space="preserve">(6)
APROPIACIÓN FINAL
(3+4-5)
</t>
  </si>
  <si>
    <t>MODIFICACIONES</t>
  </si>
  <si>
    <t>(3)
PROYECTADO PLAN FINANCIERO</t>
  </si>
  <si>
    <t>(2)
CONCEPTO</t>
  </si>
  <si>
    <t>(1)
ESTRUCTURA RENTISTICA</t>
  </si>
  <si>
    <t>RECURSOS VIGENCIA :  2024</t>
  </si>
  <si>
    <t>RECURSOS VIGENCIA :  2023</t>
  </si>
  <si>
    <t xml:space="preserve">CORPORACIÓN AUTÓMA REGIONAL DEL CESAR </t>
  </si>
  <si>
    <t xml:space="preserve"> INFORME DE EJECUCION PRESUPUESTAL DE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</si>
</sst>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 #,##0.00_);_(* \(#,##0.00\);_(* &quot;-&quot;??_);_(@_)"/>
    <numFmt numFmtId="165" formatCode="_(* #,##0.000_);_(* \(#,##0.000\);_(* &quot;-&quot;??_);_(@_)"/>
    <numFmt numFmtId="166" formatCode="_-* #,##0.00\ _€_-;\-* #,##0.00\ _€_-;_-* &quot;-&quot;??\ _€_-;_-@_-"/>
    <numFmt numFmtId="167" formatCode="[$$-240A]\ #,##0.00"/>
    <numFmt numFmtId="168" formatCode="[$$-240A]\ #,##0"/>
    <numFmt numFmtId="169" formatCode="_(* #,##0_);_(* \(#,##0\);_(* &quot;-&quot;??_);_(@_)"/>
  </numFmts>
  <fonts count="36">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9"/>
      <name val="Verdana"/>
      <family val="2"/>
    </font>
    <font>
      <b/>
      <sz val="9"/>
      <color rgb="FF000000"/>
      <name val="Verdana"/>
      <family val="2"/>
    </font>
    <font>
      <sz val="11"/>
      <name val="Calibri"/>
      <family val="2"/>
    </font>
    <font>
      <sz val="11"/>
      <color rgb="FF000000"/>
      <name val="Calibri"/>
      <family val="2"/>
    </font>
    <font>
      <sz val="9"/>
      <name val="Verdana"/>
      <family val="2"/>
    </font>
    <font>
      <sz val="9"/>
      <color rgb="FF000000"/>
      <name val="Verdana"/>
      <family val="2"/>
    </font>
    <font>
      <b/>
      <sz val="11"/>
      <color rgb="FF000000"/>
      <name val="Calibri"/>
      <family val="2"/>
    </font>
    <font>
      <sz val="9"/>
      <color indexed="81"/>
      <name val="Tahoma"/>
      <family val="2"/>
    </font>
    <font>
      <b/>
      <sz val="9"/>
      <color indexed="81"/>
      <name val="Tahoma"/>
      <family val="2"/>
    </font>
    <font>
      <b/>
      <sz val="10"/>
      <color rgb="FFFF0000"/>
      <name val="Arial Narrow"/>
      <family val="2"/>
    </font>
    <font>
      <sz val="8"/>
      <name val="Calibri"/>
      <family val="2"/>
      <scheme val="minor"/>
    </font>
    <font>
      <b/>
      <sz val="10"/>
      <color rgb="FF000000"/>
      <name val="Arial Narrow"/>
      <family val="2"/>
    </font>
    <font>
      <sz val="14"/>
      <color theme="1"/>
      <name val="Arial Narrow"/>
      <family val="2"/>
    </font>
    <font>
      <b/>
      <sz val="10"/>
      <color rgb="FFFFFFFF"/>
      <name val="Arial Narrow"/>
      <family val="2"/>
    </font>
    <font>
      <sz val="10"/>
      <name val="Calibri"/>
      <family val="2"/>
    </font>
    <font>
      <sz val="10"/>
      <color rgb="FF000000"/>
      <name val="Arial Narrow"/>
      <family val="2"/>
    </font>
    <font>
      <sz val="10"/>
      <color theme="1"/>
      <name val="Arial Narrow"/>
      <family val="2"/>
    </font>
    <font>
      <b/>
      <i/>
      <sz val="11"/>
      <color rgb="FF000000"/>
      <name val="Arial Narrow"/>
      <family val="2"/>
    </font>
    <font>
      <sz val="11"/>
      <name val="Arial Narrow"/>
      <family val="2"/>
    </font>
    <font>
      <sz val="11"/>
      <color rgb="FFC00000"/>
      <name val="Arial Narrow"/>
      <family val="2"/>
    </font>
    <font>
      <b/>
      <sz val="11"/>
      <name val="Arial Narrow"/>
      <family val="2"/>
    </font>
    <font>
      <sz val="10"/>
      <color rgb="FF000000"/>
      <name val="Aptos"/>
      <family val="2"/>
    </font>
    <font>
      <sz val="11"/>
      <color rgb="FF000000"/>
      <name val="Calibri"/>
      <family val="2"/>
      <scheme val="minor"/>
    </font>
    <font>
      <b/>
      <sz val="9"/>
      <color rgb="FFFFFFFF"/>
      <name val="Verdana"/>
      <family val="2"/>
    </font>
    <font>
      <sz val="9"/>
      <color rgb="FFFFFFFF"/>
      <name val="Verdana"/>
      <family val="2"/>
    </font>
    <font>
      <b/>
      <sz val="11"/>
      <color rgb="FF000000"/>
      <name val="Arial Narrow"/>
      <family val="2"/>
    </font>
    <font>
      <b/>
      <sz val="10"/>
      <name val="Arial"/>
      <family val="2"/>
    </font>
    <font>
      <b/>
      <sz val="9"/>
      <color rgb="FF000000"/>
      <name val="Tahoma"/>
      <family val="2"/>
    </font>
    <font>
      <sz val="9"/>
      <color rgb="FF000000"/>
      <name val="Tahoma"/>
      <family val="2"/>
    </font>
  </fonts>
  <fills count="40">
    <fill>
      <patternFill patternType="none"/>
    </fill>
    <fill>
      <patternFill patternType="gray125"/>
    </fill>
    <fill>
      <patternFill patternType="solid">
        <fgColor theme="4" tint="-0.249977111117893"/>
        <bgColor indexed="64"/>
      </patternFill>
    </fill>
    <fill>
      <patternFill patternType="solid">
        <fgColor indexed="41"/>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70AD47"/>
        <bgColor rgb="FF70AD47"/>
      </patternFill>
    </fill>
    <fill>
      <patternFill patternType="solid">
        <fgColor rgb="FF99FF99"/>
        <bgColor rgb="FF99FF99"/>
      </patternFill>
    </fill>
    <fill>
      <patternFill patternType="solid">
        <fgColor rgb="FFCCFFCC"/>
        <bgColor rgb="FFCCFFCC"/>
      </patternFill>
    </fill>
    <fill>
      <patternFill patternType="solid">
        <fgColor rgb="FFCCFFCC"/>
        <bgColor rgb="FF99FFCC"/>
      </patternFill>
    </fill>
    <fill>
      <patternFill patternType="solid">
        <fgColor rgb="FFE1FFE1"/>
        <bgColor rgb="FF92D050"/>
      </patternFill>
    </fill>
    <fill>
      <patternFill patternType="solid">
        <fgColor rgb="FFFFFF00"/>
        <bgColor rgb="FFA8D08D"/>
      </patternFill>
    </fill>
    <fill>
      <patternFill patternType="solid">
        <fgColor theme="8" tint="0.59999389629810485"/>
        <bgColor rgb="FFC5E0B3"/>
      </patternFill>
    </fill>
    <fill>
      <patternFill patternType="solid">
        <fgColor rgb="FF66FF66"/>
        <bgColor rgb="FFA8D08D"/>
      </patternFill>
    </fill>
    <fill>
      <patternFill patternType="solid">
        <fgColor rgb="FFFFFFFF"/>
        <bgColor rgb="FFE2EFD9"/>
      </patternFill>
    </fill>
    <fill>
      <patternFill patternType="solid">
        <fgColor theme="7"/>
        <bgColor rgb="FF92D050"/>
      </patternFill>
    </fill>
    <fill>
      <patternFill patternType="solid">
        <fgColor rgb="FFCCFFCC"/>
        <bgColor rgb="FFA8D08D"/>
      </patternFill>
    </fill>
    <fill>
      <patternFill patternType="solid">
        <fgColor rgb="FFCCFFCC"/>
        <bgColor rgb="FFC5E0B3"/>
      </patternFill>
    </fill>
    <fill>
      <patternFill patternType="solid">
        <fgColor rgb="FFFFFF00"/>
        <bgColor rgb="FF000000"/>
      </patternFill>
    </fill>
    <fill>
      <patternFill patternType="solid">
        <fgColor rgb="FF92D050"/>
        <bgColor rgb="FF000000"/>
      </patternFill>
    </fill>
    <fill>
      <patternFill patternType="solid">
        <fgColor rgb="FFFF0000"/>
        <bgColor rgb="FF000000"/>
      </patternFill>
    </fill>
    <fill>
      <patternFill patternType="solid">
        <fgColor rgb="FF00B0F0"/>
        <bgColor rgb="FF000000"/>
      </patternFill>
    </fill>
    <fill>
      <patternFill patternType="solid">
        <fgColor rgb="FFFFE699"/>
        <bgColor rgb="FF000000"/>
      </patternFill>
    </fill>
    <fill>
      <patternFill patternType="solid">
        <fgColor rgb="FFF8CBAD"/>
        <bgColor rgb="FF000000"/>
      </patternFill>
    </fill>
    <fill>
      <patternFill patternType="solid">
        <fgColor rgb="FFBDD7EE"/>
        <bgColor rgb="FF000000"/>
      </patternFill>
    </fill>
    <fill>
      <patternFill patternType="solid">
        <fgColor rgb="FFFFF2CC"/>
        <bgColor rgb="FF000000"/>
      </patternFill>
    </fill>
    <fill>
      <patternFill patternType="solid">
        <fgColor rgb="FFED7D31"/>
        <bgColor rgb="FF000000"/>
      </patternFill>
    </fill>
    <fill>
      <patternFill patternType="solid">
        <fgColor rgb="FFEDEDED"/>
        <bgColor rgb="FF000000"/>
      </patternFill>
    </fill>
    <fill>
      <patternFill patternType="solid">
        <fgColor rgb="FF00FFCC"/>
        <bgColor rgb="FF000000"/>
      </patternFill>
    </fill>
    <fill>
      <patternFill patternType="solid">
        <fgColor rgb="FF8EA9DB"/>
        <bgColor rgb="FF000000"/>
      </patternFill>
    </fill>
    <fill>
      <patternFill patternType="solid">
        <fgColor rgb="FFB4C6E7"/>
        <bgColor rgb="FF000000"/>
      </patternFill>
    </fill>
    <fill>
      <patternFill patternType="solid">
        <fgColor rgb="FFDDEBF7"/>
        <bgColor rgb="FF000000"/>
      </patternFill>
    </fill>
    <fill>
      <patternFill patternType="solid">
        <fgColor rgb="FFD9E1F2"/>
        <bgColor rgb="FF000000"/>
      </patternFill>
    </fill>
    <fill>
      <patternFill patternType="solid">
        <fgColor rgb="FFF5F9FD"/>
        <bgColor rgb="FF000000"/>
      </patternFill>
    </fill>
    <fill>
      <patternFill patternType="solid">
        <fgColor rgb="FFFF0000"/>
        <bgColor indexed="64"/>
      </patternFill>
    </fill>
    <fill>
      <patternFill patternType="solid">
        <fgColor rgb="FF0070C0"/>
        <bgColor rgb="FF000000"/>
      </patternFill>
    </fill>
    <fill>
      <patternFill patternType="solid">
        <fgColor rgb="FFFFFFFF"/>
        <bgColor rgb="FF000000"/>
      </patternFill>
    </fill>
  </fills>
  <borders count="3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s>
  <cellStyleXfs count="12">
    <xf numFmtId="0" fontId="0" fillId="0" borderId="0"/>
    <xf numFmtId="43" fontId="1" fillId="0" borderId="0" applyFont="0" applyFill="0" applyBorder="0" applyAlignment="0" applyProtection="0"/>
    <xf numFmtId="0" fontId="5"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5" fillId="0" borderId="0"/>
    <xf numFmtId="9" fontId="1" fillId="0" borderId="0" applyFont="0" applyFill="0" applyBorder="0" applyAlignment="0" applyProtection="0"/>
  </cellStyleXfs>
  <cellXfs count="244">
    <xf numFmtId="0" fontId="0" fillId="0" borderId="0" xfId="0"/>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164" fontId="0" fillId="0" borderId="0" xfId="0" applyNumberFormat="1"/>
    <xf numFmtId="0" fontId="7" fillId="0" borderId="13" xfId="0" applyFont="1" applyBorder="1" applyAlignment="1">
      <alignment horizontal="center" vertical="center"/>
    </xf>
    <xf numFmtId="49" fontId="8" fillId="4" borderId="14" xfId="0" applyNumberFormat="1" applyFont="1" applyFill="1" applyBorder="1" applyAlignment="1">
      <alignment horizontal="center" vertical="center" wrapText="1"/>
    </xf>
    <xf numFmtId="0" fontId="6" fillId="5" borderId="15" xfId="0" applyFont="1" applyFill="1" applyBorder="1"/>
    <xf numFmtId="0" fontId="11" fillId="0" borderId="13" xfId="0" applyFont="1" applyBorder="1" applyAlignment="1">
      <alignment horizontal="left" vertical="center"/>
    </xf>
    <xf numFmtId="0" fontId="6" fillId="6" borderId="15" xfId="0" applyFont="1" applyFill="1" applyBorder="1"/>
    <xf numFmtId="164" fontId="6" fillId="6" borderId="15" xfId="1" applyNumberFormat="1" applyFont="1" applyFill="1" applyBorder="1" applyAlignment="1">
      <alignment horizontal="center"/>
    </xf>
    <xf numFmtId="0" fontId="3" fillId="0" borderId="15" xfId="0" applyFont="1" applyBorder="1"/>
    <xf numFmtId="164" fontId="3" fillId="0" borderId="15" xfId="1" applyNumberFormat="1" applyFont="1" applyBorder="1" applyAlignment="1">
      <alignment horizontal="center"/>
    </xf>
    <xf numFmtId="0" fontId="13" fillId="0" borderId="0" xfId="0" applyFont="1"/>
    <xf numFmtId="0" fontId="6" fillId="7" borderId="15" xfId="0" applyFont="1" applyFill="1" applyBorder="1"/>
    <xf numFmtId="164" fontId="6" fillId="7" borderId="15" xfId="1" applyNumberFormat="1" applyFont="1" applyFill="1" applyBorder="1" applyAlignment="1">
      <alignment horizontal="center"/>
    </xf>
    <xf numFmtId="165" fontId="3" fillId="0" borderId="15" xfId="1" applyNumberFormat="1" applyFont="1" applyFill="1" applyBorder="1" applyAlignment="1">
      <alignment horizontal="center"/>
    </xf>
    <xf numFmtId="0" fontId="10" fillId="0" borderId="0" xfId="0" applyFont="1"/>
    <xf numFmtId="164" fontId="6" fillId="0" borderId="15" xfId="1" applyNumberFormat="1" applyFont="1" applyFill="1" applyBorder="1" applyAlignment="1">
      <alignment horizontal="center"/>
    </xf>
    <xf numFmtId="0" fontId="12" fillId="7" borderId="15" xfId="0" applyFont="1" applyFill="1" applyBorder="1" applyAlignment="1">
      <alignment horizontal="center" vertical="center"/>
    </xf>
    <xf numFmtId="164" fontId="3" fillId="7" borderId="15" xfId="1" applyNumberFormat="1" applyFont="1" applyFill="1" applyBorder="1" applyAlignment="1">
      <alignment horizontal="center"/>
    </xf>
    <xf numFmtId="0" fontId="12" fillId="6" borderId="15" xfId="0" applyFont="1" applyFill="1" applyBorder="1" applyAlignment="1">
      <alignment horizontal="center" vertical="center"/>
    </xf>
    <xf numFmtId="164" fontId="3" fillId="6" borderId="15" xfId="1" applyNumberFormat="1" applyFont="1" applyFill="1" applyBorder="1" applyAlignment="1">
      <alignment horizontal="center"/>
    </xf>
    <xf numFmtId="0" fontId="3" fillId="7" borderId="15" xfId="0" quotePrefix="1" applyFont="1" applyFill="1" applyBorder="1" applyAlignment="1">
      <alignment horizontal="left"/>
    </xf>
    <xf numFmtId="0" fontId="3" fillId="0" borderId="15" xfId="0" quotePrefix="1" applyFont="1" applyBorder="1" applyAlignment="1">
      <alignment horizontal="left"/>
    </xf>
    <xf numFmtId="164" fontId="12" fillId="6" borderId="15" xfId="1" applyNumberFormat="1" applyFont="1" applyFill="1" applyBorder="1" applyAlignment="1">
      <alignment horizontal="center" vertical="center"/>
    </xf>
    <xf numFmtId="164" fontId="3" fillId="7" borderId="15" xfId="1" quotePrefix="1" applyNumberFormat="1" applyFont="1" applyFill="1" applyBorder="1" applyAlignment="1">
      <alignment horizontal="left"/>
    </xf>
    <xf numFmtId="164" fontId="3" fillId="8" borderId="15" xfId="1" applyNumberFormat="1" applyFont="1" applyFill="1" applyBorder="1" applyAlignment="1">
      <alignment horizontal="center"/>
    </xf>
    <xf numFmtId="0" fontId="1" fillId="0" borderId="0" xfId="8" applyAlignment="1">
      <alignment vertical="center"/>
    </xf>
    <xf numFmtId="166" fontId="2" fillId="0" borderId="0" xfId="8" applyNumberFormat="1" applyFont="1" applyAlignment="1">
      <alignment horizontal="center" vertical="center"/>
    </xf>
    <xf numFmtId="167" fontId="1" fillId="0" borderId="0" xfId="8" applyNumberFormat="1" applyAlignment="1">
      <alignment vertical="center"/>
    </xf>
    <xf numFmtId="0" fontId="0" fillId="0" borderId="0" xfId="8" applyFont="1" applyAlignment="1">
      <alignment vertical="center"/>
    </xf>
    <xf numFmtId="0" fontId="19" fillId="0" borderId="0" xfId="8" applyFont="1" applyAlignment="1">
      <alignment vertical="center"/>
    </xf>
    <xf numFmtId="0" fontId="1" fillId="0" borderId="0" xfId="8" applyAlignment="1">
      <alignment vertical="center" wrapText="1"/>
    </xf>
    <xf numFmtId="166" fontId="1" fillId="0" borderId="0" xfId="8" applyNumberFormat="1" applyAlignment="1">
      <alignment vertical="center"/>
    </xf>
    <xf numFmtId="43" fontId="1" fillId="0" borderId="0" xfId="1" applyAlignment="1">
      <alignment vertical="center"/>
    </xf>
    <xf numFmtId="43" fontId="1" fillId="0" borderId="0" xfId="8" applyNumberFormat="1" applyAlignment="1">
      <alignment vertical="center"/>
    </xf>
    <xf numFmtId="166" fontId="1" fillId="0" borderId="0" xfId="8" applyNumberFormat="1" applyAlignment="1">
      <alignment vertical="center" wrapText="1"/>
    </xf>
    <xf numFmtId="0" fontId="18" fillId="9" borderId="15" xfId="9" applyFont="1" applyFill="1" applyBorder="1" applyAlignment="1">
      <alignment vertical="center" wrapText="1"/>
    </xf>
    <xf numFmtId="4" fontId="20" fillId="9" borderId="15" xfId="7" applyNumberFormat="1" applyFont="1" applyFill="1" applyBorder="1" applyAlignment="1">
      <alignment horizontal="center" vertical="center" wrapText="1"/>
    </xf>
    <xf numFmtId="0" fontId="11" fillId="0" borderId="13" xfId="9" applyFont="1" applyBorder="1" applyAlignment="1">
      <alignment horizontal="left" vertical="center"/>
    </xf>
    <xf numFmtId="0" fontId="1" fillId="0" borderId="0" xfId="9"/>
    <xf numFmtId="0" fontId="6" fillId="10" borderId="17" xfId="0" applyFont="1" applyFill="1" applyBorder="1" applyAlignment="1">
      <alignment vertical="center" wrapText="1"/>
    </xf>
    <xf numFmtId="168" fontId="5" fillId="0" borderId="17" xfId="0" applyNumberFormat="1" applyFont="1" applyBorder="1" applyAlignment="1">
      <alignment horizontal="right" vertical="center"/>
    </xf>
    <xf numFmtId="3" fontId="6" fillId="10" borderId="17" xfId="0" applyNumberFormat="1" applyFont="1" applyFill="1" applyBorder="1" applyAlignment="1">
      <alignment horizontal="right" vertical="center" wrapText="1"/>
    </xf>
    <xf numFmtId="3" fontId="6" fillId="11" borderId="17" xfId="0" applyNumberFormat="1" applyFont="1" applyFill="1" applyBorder="1" applyAlignment="1">
      <alignment horizontal="right" vertical="center" wrapText="1"/>
    </xf>
    <xf numFmtId="3" fontId="6" fillId="12" borderId="17" xfId="0" applyNumberFormat="1" applyFont="1" applyFill="1" applyBorder="1" applyAlignment="1">
      <alignment horizontal="right" vertical="center" wrapText="1"/>
    </xf>
    <xf numFmtId="168" fontId="21" fillId="0" borderId="17" xfId="0" applyNumberFormat="1" applyFont="1" applyBorder="1" applyAlignment="1">
      <alignment horizontal="right" vertical="center"/>
    </xf>
    <xf numFmtId="4" fontId="6" fillId="11" borderId="17" xfId="0" applyNumberFormat="1" applyFont="1" applyFill="1" applyBorder="1" applyAlignment="1">
      <alignment horizontal="right" vertical="center" wrapText="1"/>
    </xf>
    <xf numFmtId="49" fontId="8" fillId="13" borderId="14" xfId="8" quotePrefix="1" applyNumberFormat="1" applyFont="1" applyFill="1" applyBorder="1" applyAlignment="1">
      <alignment horizontal="center" vertical="center" wrapText="1"/>
    </xf>
    <xf numFmtId="0" fontId="6" fillId="0" borderId="15" xfId="0" applyFont="1" applyBorder="1"/>
    <xf numFmtId="0" fontId="6" fillId="14" borderId="18" xfId="0" applyFont="1" applyFill="1" applyBorder="1" applyAlignment="1">
      <alignment vertical="center" wrapText="1"/>
    </xf>
    <xf numFmtId="0" fontId="3" fillId="15" borderId="15" xfId="0" quotePrefix="1" applyFont="1" applyFill="1" applyBorder="1" applyAlignment="1">
      <alignment horizontal="left" wrapText="1"/>
    </xf>
    <xf numFmtId="0" fontId="6" fillId="16" borderId="15" xfId="0" applyFont="1" applyFill="1" applyBorder="1" applyAlignment="1">
      <alignment wrapText="1"/>
    </xf>
    <xf numFmtId="164" fontId="18" fillId="5" borderId="15" xfId="1" applyNumberFormat="1" applyFont="1" applyFill="1" applyBorder="1" applyAlignment="1">
      <alignment horizontal="center"/>
    </xf>
    <xf numFmtId="4" fontId="18" fillId="17" borderId="15" xfId="1" applyNumberFormat="1" applyFont="1" applyFill="1" applyBorder="1" applyAlignment="1">
      <alignment horizontal="right"/>
    </xf>
    <xf numFmtId="164" fontId="18" fillId="17" borderId="15" xfId="1" applyNumberFormat="1" applyFont="1" applyFill="1" applyBorder="1" applyAlignment="1">
      <alignment horizontal="center"/>
    </xf>
    <xf numFmtId="4" fontId="6" fillId="6" borderId="15" xfId="1" applyNumberFormat="1" applyFont="1" applyFill="1" applyBorder="1" applyAlignment="1">
      <alignment horizontal="right"/>
    </xf>
    <xf numFmtId="164" fontId="18" fillId="6" borderId="15" xfId="1" applyNumberFormat="1" applyFont="1" applyFill="1" applyBorder="1" applyAlignment="1">
      <alignment horizontal="center"/>
    </xf>
    <xf numFmtId="164" fontId="23" fillId="0" borderId="15" xfId="1" applyNumberFormat="1" applyFont="1" applyFill="1" applyBorder="1" applyAlignment="1">
      <alignment horizontal="center"/>
    </xf>
    <xf numFmtId="165" fontId="22" fillId="0" borderId="15" xfId="1" applyNumberFormat="1" applyFont="1" applyFill="1" applyBorder="1" applyAlignment="1">
      <alignment horizontal="center"/>
    </xf>
    <xf numFmtId="164" fontId="23" fillId="0" borderId="15" xfId="1" applyNumberFormat="1" applyFont="1" applyFill="1" applyBorder="1" applyAlignment="1">
      <alignment horizontal="left"/>
    </xf>
    <xf numFmtId="43" fontId="22" fillId="0" borderId="15" xfId="1" applyFont="1" applyFill="1" applyBorder="1" applyAlignment="1">
      <alignment horizontal="center"/>
    </xf>
    <xf numFmtId="4" fontId="3" fillId="0" borderId="15" xfId="1" applyNumberFormat="1" applyFont="1" applyFill="1" applyBorder="1" applyAlignment="1">
      <alignment horizontal="right"/>
    </xf>
    <xf numFmtId="164" fontId="18" fillId="6" borderId="15" xfId="1" applyNumberFormat="1" applyFont="1" applyFill="1" applyBorder="1" applyAlignment="1">
      <alignment horizontal="left"/>
    </xf>
    <xf numFmtId="165" fontId="18" fillId="7" borderId="15" xfId="1" applyNumberFormat="1" applyFont="1" applyFill="1" applyBorder="1" applyAlignment="1">
      <alignment horizontal="center"/>
    </xf>
    <xf numFmtId="4" fontId="6" fillId="7" borderId="15" xfId="1" applyNumberFormat="1" applyFont="1" applyFill="1" applyBorder="1" applyAlignment="1">
      <alignment horizontal="right"/>
    </xf>
    <xf numFmtId="164" fontId="22" fillId="0" borderId="15" xfId="1" applyNumberFormat="1" applyFont="1" applyFill="1" applyBorder="1" applyAlignment="1">
      <alignment horizontal="center"/>
    </xf>
    <xf numFmtId="4" fontId="0" fillId="0" borderId="0" xfId="0" applyNumberFormat="1"/>
    <xf numFmtId="4" fontId="22" fillId="0" borderId="15" xfId="1" applyNumberFormat="1" applyFont="1" applyFill="1" applyBorder="1" applyAlignment="1">
      <alignment horizontal="right"/>
    </xf>
    <xf numFmtId="164" fontId="18" fillId="0" borderId="15" xfId="1" applyNumberFormat="1" applyFont="1" applyFill="1" applyBorder="1" applyAlignment="1">
      <alignment horizontal="center"/>
    </xf>
    <xf numFmtId="165" fontId="6" fillId="7" borderId="15" xfId="1" applyNumberFormat="1" applyFont="1" applyFill="1" applyBorder="1" applyAlignment="1">
      <alignment horizontal="center"/>
    </xf>
    <xf numFmtId="164" fontId="18" fillId="7" borderId="15" xfId="1" applyNumberFormat="1" applyFont="1" applyFill="1" applyBorder="1" applyAlignment="1">
      <alignment horizontal="center"/>
    </xf>
    <xf numFmtId="165" fontId="18" fillId="6" borderId="15" xfId="1" applyNumberFormat="1" applyFont="1" applyFill="1" applyBorder="1" applyAlignment="1">
      <alignment horizontal="center"/>
    </xf>
    <xf numFmtId="4" fontId="18" fillId="7" borderId="15" xfId="1" applyNumberFormat="1" applyFont="1" applyFill="1" applyBorder="1" applyAlignment="1">
      <alignment horizontal="right"/>
    </xf>
    <xf numFmtId="165" fontId="18" fillId="6" borderId="15" xfId="1" applyNumberFormat="1" applyFont="1" applyFill="1" applyBorder="1"/>
    <xf numFmtId="4" fontId="18" fillId="6" borderId="15" xfId="1" applyNumberFormat="1" applyFont="1" applyFill="1" applyBorder="1" applyAlignment="1">
      <alignment horizontal="right"/>
    </xf>
    <xf numFmtId="165" fontId="6" fillId="6" borderId="15" xfId="1" applyNumberFormat="1" applyFont="1" applyFill="1" applyBorder="1"/>
    <xf numFmtId="164" fontId="18" fillId="0" borderId="15" xfId="1" applyNumberFormat="1" applyFont="1" applyFill="1" applyBorder="1"/>
    <xf numFmtId="165" fontId="18" fillId="7" borderId="15" xfId="1" applyNumberFormat="1" applyFont="1" applyFill="1" applyBorder="1"/>
    <xf numFmtId="165" fontId="6" fillId="7" borderId="15" xfId="1" applyNumberFormat="1" applyFont="1" applyFill="1" applyBorder="1"/>
    <xf numFmtId="4" fontId="22" fillId="6" borderId="15" xfId="1" applyNumberFormat="1" applyFont="1" applyFill="1" applyBorder="1" applyAlignment="1">
      <alignment horizontal="right"/>
    </xf>
    <xf numFmtId="4" fontId="3" fillId="6" borderId="15" xfId="1" applyNumberFormat="1" applyFont="1" applyFill="1" applyBorder="1" applyAlignment="1">
      <alignment horizontal="right"/>
    </xf>
    <xf numFmtId="49" fontId="8" fillId="18" borderId="14" xfId="0" applyNumberFormat="1" applyFont="1" applyFill="1" applyBorder="1" applyAlignment="1">
      <alignment horizontal="center" vertical="center" wrapText="1"/>
    </xf>
    <xf numFmtId="164" fontId="3" fillId="0" borderId="15" xfId="1" applyNumberFormat="1" applyFont="1" applyFill="1" applyBorder="1" applyAlignment="1">
      <alignment horizontal="center"/>
    </xf>
    <xf numFmtId="0" fontId="3" fillId="0" borderId="18" xfId="0" applyFont="1" applyBorder="1" applyAlignment="1">
      <alignment vertical="center" wrapText="1"/>
    </xf>
    <xf numFmtId="164" fontId="22" fillId="7" borderId="15" xfId="1" applyNumberFormat="1" applyFont="1" applyFill="1" applyBorder="1" applyAlignment="1">
      <alignment horizontal="center"/>
    </xf>
    <xf numFmtId="0" fontId="3" fillId="19" borderId="18" xfId="0" applyFont="1" applyFill="1" applyBorder="1" applyAlignment="1">
      <alignment vertical="center" wrapText="1"/>
    </xf>
    <xf numFmtId="43" fontId="22" fillId="0" borderId="15" xfId="1" applyFont="1" applyFill="1" applyBorder="1" applyAlignment="1">
      <alignment horizontal="right"/>
    </xf>
    <xf numFmtId="4" fontId="22" fillId="7" borderId="15" xfId="1" applyNumberFormat="1" applyFont="1" applyFill="1" applyBorder="1" applyAlignment="1">
      <alignment horizontal="right"/>
    </xf>
    <xf numFmtId="4" fontId="3" fillId="7" borderId="15" xfId="1" applyNumberFormat="1" applyFont="1" applyFill="1" applyBorder="1" applyAlignment="1">
      <alignment horizontal="right"/>
    </xf>
    <xf numFmtId="0" fontId="10" fillId="0" borderId="15" xfId="0" applyFont="1" applyBorder="1"/>
    <xf numFmtId="164" fontId="22" fillId="6" borderId="15" xfId="1" applyNumberFormat="1" applyFont="1" applyFill="1" applyBorder="1" applyAlignment="1">
      <alignment horizontal="center"/>
    </xf>
    <xf numFmtId="164" fontId="11" fillId="6" borderId="15" xfId="1" applyNumberFormat="1" applyFont="1" applyFill="1" applyBorder="1" applyAlignment="1">
      <alignment horizontal="center" vertical="center"/>
    </xf>
    <xf numFmtId="4" fontId="3" fillId="6" borderId="15" xfId="1" applyNumberFormat="1" applyFont="1" applyFill="1" applyBorder="1" applyAlignment="1">
      <alignment horizontal="right" vertical="center"/>
    </xf>
    <xf numFmtId="4" fontId="22" fillId="8" borderId="15" xfId="1" applyNumberFormat="1" applyFont="1" applyFill="1" applyBorder="1" applyAlignment="1">
      <alignment horizontal="right"/>
    </xf>
    <xf numFmtId="0" fontId="3" fillId="20" borderId="15" xfId="0" quotePrefix="1" applyFont="1" applyFill="1" applyBorder="1" applyAlignment="1">
      <alignment horizontal="left" wrapText="1"/>
    </xf>
    <xf numFmtId="0" fontId="3" fillId="0" borderId="15" xfId="0" quotePrefix="1" applyFont="1" applyBorder="1" applyAlignment="1">
      <alignment horizontal="left" vertical="center" wrapText="1"/>
    </xf>
    <xf numFmtId="0" fontId="3" fillId="20" borderId="15" xfId="0" quotePrefix="1" applyFont="1" applyFill="1" applyBorder="1" applyAlignment="1">
      <alignment horizontal="left" vertical="center"/>
    </xf>
    <xf numFmtId="0" fontId="3" fillId="20" borderId="15" xfId="0" quotePrefix="1" applyFont="1" applyFill="1" applyBorder="1" applyAlignment="1">
      <alignment horizontal="justify" vertical="center"/>
    </xf>
    <xf numFmtId="0" fontId="3" fillId="20" borderId="15" xfId="0" quotePrefix="1" applyFont="1" applyFill="1" applyBorder="1" applyAlignment="1">
      <alignment horizontal="left"/>
    </xf>
    <xf numFmtId="0" fontId="3" fillId="20" borderId="15" xfId="0" quotePrefix="1" applyFont="1" applyFill="1" applyBorder="1" applyAlignment="1">
      <alignment horizontal="justify" vertical="center" wrapText="1"/>
    </xf>
    <xf numFmtId="0" fontId="24" fillId="0" borderId="19" xfId="10" applyFont="1" applyBorder="1" applyAlignment="1">
      <alignment horizontal="center" vertical="center" wrapText="1"/>
    </xf>
    <xf numFmtId="0" fontId="25" fillId="21" borderId="20" xfId="10" applyFont="1" applyFill="1" applyBorder="1" applyAlignment="1">
      <alignment horizontal="center" vertical="center" wrapText="1"/>
    </xf>
    <xf numFmtId="0" fontId="25" fillId="22" borderId="20" xfId="10" applyFont="1" applyFill="1" applyBorder="1" applyAlignment="1">
      <alignment horizontal="center" vertical="center" wrapText="1"/>
    </xf>
    <xf numFmtId="0" fontId="25" fillId="23" borderId="20" xfId="10" applyFont="1" applyFill="1" applyBorder="1" applyAlignment="1">
      <alignment horizontal="center" vertical="center" wrapText="1"/>
    </xf>
    <xf numFmtId="0" fontId="25" fillId="24" borderId="20" xfId="10" applyFont="1" applyFill="1" applyBorder="1" applyAlignment="1">
      <alignment horizontal="center" vertical="center" wrapText="1"/>
    </xf>
    <xf numFmtId="0" fontId="25" fillId="25" borderId="20" xfId="10" applyFont="1" applyFill="1" applyBorder="1" applyAlignment="1">
      <alignment horizontal="center" vertical="center" wrapText="1"/>
    </xf>
    <xf numFmtId="0" fontId="25" fillId="26" borderId="20" xfId="10" applyFont="1" applyFill="1" applyBorder="1" applyAlignment="1">
      <alignment horizontal="center" vertical="center" wrapText="1"/>
    </xf>
    <xf numFmtId="0" fontId="25" fillId="27" borderId="20" xfId="10" applyFont="1" applyFill="1" applyBorder="1" applyAlignment="1">
      <alignment horizontal="center" vertical="center" wrapText="1"/>
    </xf>
    <xf numFmtId="0" fontId="25" fillId="28" borderId="20" xfId="10" applyFont="1" applyFill="1" applyBorder="1" applyAlignment="1">
      <alignment horizontal="center" vertical="center" wrapText="1"/>
    </xf>
    <xf numFmtId="0" fontId="25" fillId="29" borderId="20" xfId="10" applyFont="1" applyFill="1" applyBorder="1" applyAlignment="1">
      <alignment horizontal="center" vertical="center" wrapText="1"/>
    </xf>
    <xf numFmtId="43" fontId="0" fillId="0" borderId="0" xfId="0" applyNumberFormat="1"/>
    <xf numFmtId="0" fontId="3" fillId="20" borderId="11" xfId="0" quotePrefix="1" applyFont="1" applyFill="1" applyBorder="1" applyAlignment="1">
      <alignment horizontal="left" wrapText="1"/>
    </xf>
    <xf numFmtId="0" fontId="25" fillId="30" borderId="22" xfId="10" applyFont="1" applyFill="1" applyBorder="1" applyAlignment="1">
      <alignment horizontal="center" vertical="center" wrapText="1"/>
    </xf>
    <xf numFmtId="0" fontId="26" fillId="21" borderId="22" xfId="10" applyFont="1" applyFill="1" applyBorder="1" applyAlignment="1">
      <alignment horizontal="center" vertical="center" wrapText="1"/>
    </xf>
    <xf numFmtId="0" fontId="25" fillId="31" borderId="22" xfId="10" applyFont="1" applyFill="1" applyBorder="1" applyAlignment="1">
      <alignment horizontal="center" vertical="center" wrapText="1"/>
    </xf>
    <xf numFmtId="0" fontId="27" fillId="0" borderId="20" xfId="10" applyFont="1" applyBorder="1" applyAlignment="1">
      <alignment horizontal="center" vertical="center" wrapText="1"/>
    </xf>
    <xf numFmtId="0" fontId="27" fillId="28" borderId="20" xfId="10" applyFont="1" applyFill="1" applyBorder="1" applyAlignment="1">
      <alignment horizontal="center" vertical="center" wrapText="1"/>
    </xf>
    <xf numFmtId="168" fontId="5" fillId="0" borderId="23" xfId="0" applyNumberFormat="1" applyFont="1" applyBorder="1" applyAlignment="1">
      <alignment horizontal="right" vertical="center"/>
    </xf>
    <xf numFmtId="3" fontId="6" fillId="12" borderId="4" xfId="0" applyNumberFormat="1" applyFont="1" applyFill="1" applyBorder="1" applyAlignment="1">
      <alignment horizontal="right" vertical="center" wrapText="1"/>
    </xf>
    <xf numFmtId="0" fontId="28" fillId="0" borderId="8" xfId="0" applyFont="1" applyBorder="1"/>
    <xf numFmtId="0" fontId="29" fillId="0" borderId="21" xfId="0" applyFont="1" applyBorder="1"/>
    <xf numFmtId="166" fontId="0" fillId="0" borderId="0" xfId="0" applyNumberFormat="1"/>
    <xf numFmtId="169" fontId="8" fillId="32" borderId="24" xfId="4" applyNumberFormat="1" applyFont="1" applyFill="1" applyBorder="1" applyAlignment="1">
      <alignment horizontal="right" vertical="center"/>
    </xf>
    <xf numFmtId="9" fontId="8" fillId="32" borderId="24" xfId="11" applyFont="1" applyFill="1" applyBorder="1" applyAlignment="1">
      <alignment horizontal="right" vertical="center"/>
    </xf>
    <xf numFmtId="169" fontId="8" fillId="0" borderId="24" xfId="4" applyNumberFormat="1" applyFont="1" applyFill="1" applyBorder="1" applyAlignment="1">
      <alignment horizontal="right" vertical="center"/>
    </xf>
    <xf numFmtId="0" fontId="8" fillId="32" borderId="24" xfId="2" applyFont="1" applyFill="1" applyBorder="1" applyAlignment="1">
      <alignment horizontal="left" vertical="center" wrapText="1"/>
    </xf>
    <xf numFmtId="0" fontId="8" fillId="32" borderId="24" xfId="2" applyFont="1" applyFill="1" applyBorder="1" applyAlignment="1">
      <alignment horizontal="left" vertical="center"/>
    </xf>
    <xf numFmtId="49" fontId="8" fillId="32" borderId="24" xfId="2" applyNumberFormat="1" applyFont="1" applyFill="1" applyBorder="1" applyAlignment="1">
      <alignment horizontal="center" vertical="center"/>
    </xf>
    <xf numFmtId="49" fontId="12" fillId="32" borderId="24" xfId="2" applyNumberFormat="1" applyFont="1" applyFill="1" applyBorder="1" applyAlignment="1">
      <alignment horizontal="center" vertical="center"/>
    </xf>
    <xf numFmtId="9" fontId="8" fillId="0" borderId="24" xfId="11" applyFont="1" applyFill="1" applyBorder="1" applyAlignment="1">
      <alignment horizontal="right" vertical="center"/>
    </xf>
    <xf numFmtId="169" fontId="8" fillId="33" borderId="24" xfId="4" applyNumberFormat="1" applyFont="1" applyFill="1" applyBorder="1" applyAlignment="1">
      <alignment horizontal="right" vertical="center"/>
    </xf>
    <xf numFmtId="9" fontId="8" fillId="33" borderId="24" xfId="11" applyFont="1" applyFill="1" applyBorder="1" applyAlignment="1">
      <alignment horizontal="right" vertical="center"/>
    </xf>
    <xf numFmtId="0" fontId="8" fillId="33" borderId="24" xfId="2" applyFont="1" applyFill="1" applyBorder="1" applyAlignment="1">
      <alignment horizontal="left" vertical="center" wrapText="1"/>
    </xf>
    <xf numFmtId="49" fontId="8" fillId="33" borderId="24" xfId="2" applyNumberFormat="1" applyFont="1" applyFill="1" applyBorder="1" applyAlignment="1">
      <alignment horizontal="center" vertical="center"/>
    </xf>
    <xf numFmtId="49" fontId="12" fillId="33" borderId="24" xfId="2" applyNumberFormat="1" applyFont="1" applyFill="1" applyBorder="1" applyAlignment="1">
      <alignment horizontal="center" vertical="center"/>
    </xf>
    <xf numFmtId="0" fontId="12" fillId="33" borderId="24" xfId="2" applyFont="1" applyFill="1" applyBorder="1" applyAlignment="1">
      <alignment horizontal="center" vertical="center"/>
    </xf>
    <xf numFmtId="169" fontId="12" fillId="0" borderId="24" xfId="4" applyNumberFormat="1" applyFont="1" applyFill="1" applyBorder="1" applyAlignment="1">
      <alignment horizontal="right" vertical="center"/>
    </xf>
    <xf numFmtId="9" fontId="12" fillId="0" borderId="24" xfId="11" applyFont="1" applyFill="1" applyBorder="1" applyAlignment="1">
      <alignment horizontal="right" vertical="center"/>
    </xf>
    <xf numFmtId="0" fontId="12" fillId="0" borderId="24" xfId="2" applyFont="1" applyBorder="1" applyAlignment="1">
      <alignment horizontal="left" vertical="center" wrapText="1"/>
    </xf>
    <xf numFmtId="49" fontId="12" fillId="0" borderId="24" xfId="2" applyNumberFormat="1" applyFont="1" applyBorder="1" applyAlignment="1">
      <alignment horizontal="center" vertical="center"/>
    </xf>
    <xf numFmtId="0" fontId="12" fillId="0" borderId="24" xfId="2" applyFont="1" applyBorder="1" applyAlignment="1">
      <alignment horizontal="center" vertical="center"/>
    </xf>
    <xf numFmtId="0" fontId="2" fillId="0" borderId="0" xfId="0" applyFont="1"/>
    <xf numFmtId="169" fontId="12" fillId="34" borderId="24" xfId="4" applyNumberFormat="1" applyFont="1" applyFill="1" applyBorder="1" applyAlignment="1">
      <alignment horizontal="right" vertical="center"/>
    </xf>
    <xf numFmtId="0" fontId="12" fillId="34" borderId="24" xfId="2" applyFont="1" applyFill="1" applyBorder="1" applyAlignment="1">
      <alignment horizontal="left" vertical="center" wrapText="1"/>
    </xf>
    <xf numFmtId="49" fontId="12" fillId="34" borderId="24" xfId="2" applyNumberFormat="1" applyFont="1" applyFill="1" applyBorder="1" applyAlignment="1">
      <alignment horizontal="center" vertical="center"/>
    </xf>
    <xf numFmtId="0" fontId="12" fillId="34" borderId="24" xfId="2" applyFont="1" applyFill="1" applyBorder="1" applyAlignment="1">
      <alignment horizontal="center" vertical="center"/>
    </xf>
    <xf numFmtId="169" fontId="8" fillId="35" borderId="24" xfId="4" applyNumberFormat="1" applyFont="1" applyFill="1" applyBorder="1" applyAlignment="1">
      <alignment horizontal="right" vertical="center"/>
    </xf>
    <xf numFmtId="9" fontId="8" fillId="35" borderId="24" xfId="11" applyFont="1" applyFill="1" applyBorder="1" applyAlignment="1">
      <alignment horizontal="right" vertical="center"/>
    </xf>
    <xf numFmtId="0" fontId="8" fillId="35" borderId="24" xfId="2" applyFont="1" applyFill="1" applyBorder="1" applyAlignment="1">
      <alignment horizontal="left" vertical="center" wrapText="1"/>
    </xf>
    <xf numFmtId="49" fontId="8" fillId="35" borderId="24" xfId="2" applyNumberFormat="1" applyFont="1" applyFill="1" applyBorder="1" applyAlignment="1">
      <alignment horizontal="center" vertical="center"/>
    </xf>
    <xf numFmtId="49" fontId="12" fillId="35" borderId="24" xfId="2" applyNumberFormat="1" applyFont="1" applyFill="1" applyBorder="1" applyAlignment="1">
      <alignment horizontal="center" vertical="center"/>
    </xf>
    <xf numFmtId="0" fontId="12" fillId="35" borderId="24" xfId="2" applyFont="1" applyFill="1" applyBorder="1" applyAlignment="1">
      <alignment horizontal="center" vertical="center"/>
    </xf>
    <xf numFmtId="43" fontId="8" fillId="0" borderId="24" xfId="4" applyFont="1" applyFill="1" applyBorder="1" applyAlignment="1">
      <alignment horizontal="right" vertical="center"/>
    </xf>
    <xf numFmtId="169" fontId="12" fillId="36" borderId="24" xfId="4" applyNumberFormat="1" applyFont="1" applyFill="1" applyBorder="1" applyAlignment="1">
      <alignment horizontal="right" vertical="center"/>
    </xf>
    <xf numFmtId="0" fontId="12" fillId="36" borderId="24" xfId="2" applyFont="1" applyFill="1" applyBorder="1" applyAlignment="1">
      <alignment horizontal="left" vertical="center" wrapText="1"/>
    </xf>
    <xf numFmtId="49" fontId="12" fillId="36" borderId="24" xfId="2" applyNumberFormat="1" applyFont="1" applyFill="1" applyBorder="1" applyAlignment="1">
      <alignment horizontal="center" vertical="center"/>
    </xf>
    <xf numFmtId="0" fontId="12" fillId="36" borderId="24" xfId="2" applyFont="1" applyFill="1" applyBorder="1" applyAlignment="1">
      <alignment horizontal="center" vertical="center"/>
    </xf>
    <xf numFmtId="169" fontId="8" fillId="34" borderId="24" xfId="4" applyNumberFormat="1" applyFont="1" applyFill="1" applyBorder="1" applyAlignment="1">
      <alignment horizontal="right" vertical="center"/>
    </xf>
    <xf numFmtId="9" fontId="8" fillId="34" borderId="24" xfId="11" applyFont="1" applyFill="1" applyBorder="1" applyAlignment="1">
      <alignment horizontal="right" vertical="center"/>
    </xf>
    <xf numFmtId="0" fontId="8" fillId="34" borderId="24" xfId="2" applyFont="1" applyFill="1" applyBorder="1" applyAlignment="1">
      <alignment horizontal="left" vertical="center" wrapText="1"/>
    </xf>
    <xf numFmtId="49" fontId="8" fillId="34" borderId="24" xfId="2" applyNumberFormat="1" applyFont="1" applyFill="1" applyBorder="1" applyAlignment="1">
      <alignment horizontal="center" vertical="center"/>
    </xf>
    <xf numFmtId="0" fontId="8" fillId="0" borderId="24" xfId="2" applyFont="1" applyBorder="1" applyAlignment="1">
      <alignment horizontal="left" vertical="center" wrapText="1"/>
    </xf>
    <xf numFmtId="49" fontId="8" fillId="0" borderId="24" xfId="2" applyNumberFormat="1" applyFont="1" applyBorder="1" applyAlignment="1">
      <alignment horizontal="center" vertical="center"/>
    </xf>
    <xf numFmtId="0" fontId="8" fillId="0" borderId="24" xfId="2" applyFont="1" applyBorder="1" applyAlignment="1">
      <alignment horizontal="center" vertical="center"/>
    </xf>
    <xf numFmtId="169" fontId="8" fillId="36" borderId="24" xfId="4" applyNumberFormat="1" applyFont="1" applyFill="1" applyBorder="1" applyAlignment="1">
      <alignment horizontal="right" vertical="center"/>
    </xf>
    <xf numFmtId="0" fontId="12" fillId="0" borderId="24" xfId="2" applyFont="1" applyBorder="1" applyAlignment="1">
      <alignment horizontal="left" vertical="center"/>
    </xf>
    <xf numFmtId="9" fontId="8" fillId="36" borderId="24" xfId="11" applyFont="1" applyFill="1" applyBorder="1" applyAlignment="1">
      <alignment horizontal="right" vertical="center"/>
    </xf>
    <xf numFmtId="0" fontId="8" fillId="36" borderId="24" xfId="2" applyFont="1" applyFill="1" applyBorder="1" applyAlignment="1">
      <alignment horizontal="left" vertical="center" wrapText="1"/>
    </xf>
    <xf numFmtId="49" fontId="8" fillId="36" borderId="24" xfId="2" applyNumberFormat="1" applyFont="1" applyFill="1" applyBorder="1" applyAlignment="1">
      <alignment horizontal="center" vertical="center"/>
    </xf>
    <xf numFmtId="1" fontId="8" fillId="36" borderId="24" xfId="2" applyNumberFormat="1" applyFont="1" applyFill="1" applyBorder="1" applyAlignment="1">
      <alignment horizontal="center" vertical="center"/>
    </xf>
    <xf numFmtId="0" fontId="8" fillId="36" borderId="24" xfId="2" applyFont="1" applyFill="1" applyBorder="1" applyAlignment="1">
      <alignment horizontal="center" vertical="center"/>
    </xf>
    <xf numFmtId="1" fontId="8" fillId="34" borderId="24" xfId="2" applyNumberFormat="1" applyFont="1" applyFill="1" applyBorder="1" applyAlignment="1">
      <alignment horizontal="center" vertical="center"/>
    </xf>
    <xf numFmtId="0" fontId="8" fillId="34" borderId="24" xfId="2" applyFont="1" applyFill="1" applyBorder="1" applyAlignment="1">
      <alignment horizontal="center" vertical="center"/>
    </xf>
    <xf numFmtId="1" fontId="12" fillId="0" borderId="24" xfId="2" applyNumberFormat="1" applyFont="1" applyBorder="1" applyAlignment="1">
      <alignment horizontal="center" vertical="center"/>
    </xf>
    <xf numFmtId="164" fontId="12" fillId="0" borderId="24" xfId="4" applyNumberFormat="1" applyFont="1" applyFill="1" applyBorder="1" applyAlignment="1">
      <alignment horizontal="right" vertical="center"/>
    </xf>
    <xf numFmtId="164" fontId="8" fillId="0" borderId="24" xfId="4" applyNumberFormat="1" applyFont="1" applyFill="1" applyBorder="1" applyAlignment="1">
      <alignment horizontal="right" vertical="center"/>
    </xf>
    <xf numFmtId="0" fontId="10" fillId="0" borderId="0" xfId="8" applyFont="1"/>
    <xf numFmtId="169" fontId="12" fillId="37" borderId="24" xfId="4" applyNumberFormat="1" applyFont="1" applyFill="1" applyBorder="1" applyAlignment="1">
      <alignment horizontal="right" vertical="center"/>
    </xf>
    <xf numFmtId="169" fontId="8" fillId="23" borderId="24" xfId="4" applyNumberFormat="1" applyFont="1" applyFill="1" applyBorder="1" applyAlignment="1">
      <alignment horizontal="right" vertical="center"/>
    </xf>
    <xf numFmtId="1" fontId="8" fillId="0" borderId="24" xfId="2" applyNumberFormat="1" applyFont="1" applyBorder="1" applyAlignment="1">
      <alignment horizontal="center" vertical="center"/>
    </xf>
    <xf numFmtId="169" fontId="8" fillId="37" borderId="24" xfId="4" applyNumberFormat="1" applyFont="1" applyFill="1" applyBorder="1" applyAlignment="1">
      <alignment horizontal="right" vertical="center"/>
    </xf>
    <xf numFmtId="1" fontId="12" fillId="35" borderId="24" xfId="2" applyNumberFormat="1" applyFont="1" applyFill="1" applyBorder="1" applyAlignment="1">
      <alignment horizontal="center" vertical="center"/>
    </xf>
    <xf numFmtId="43" fontId="12" fillId="0" borderId="24" xfId="4" applyFont="1" applyFill="1" applyBorder="1" applyAlignment="1">
      <alignment horizontal="right" vertical="center"/>
    </xf>
    <xf numFmtId="164" fontId="8" fillId="32" borderId="24" xfId="4" applyNumberFormat="1" applyFont="1" applyFill="1" applyBorder="1" applyAlignment="1">
      <alignment horizontal="right" vertical="center"/>
    </xf>
    <xf numFmtId="169" fontId="30" fillId="38" borderId="24" xfId="4" applyNumberFormat="1" applyFont="1" applyFill="1" applyBorder="1" applyAlignment="1">
      <alignment horizontal="right" vertical="center"/>
    </xf>
    <xf numFmtId="9" fontId="30" fillId="38" borderId="24" xfId="11" applyFont="1" applyFill="1" applyBorder="1" applyAlignment="1">
      <alignment horizontal="right" vertical="center"/>
    </xf>
    <xf numFmtId="164" fontId="30" fillId="38" borderId="24" xfId="4" applyNumberFormat="1" applyFont="1" applyFill="1" applyBorder="1" applyAlignment="1">
      <alignment horizontal="right" vertical="center"/>
    </xf>
    <xf numFmtId="164" fontId="30" fillId="23" borderId="24" xfId="4" applyNumberFormat="1" applyFont="1" applyFill="1" applyBorder="1" applyAlignment="1">
      <alignment horizontal="right" vertical="center"/>
    </xf>
    <xf numFmtId="0" fontId="30" fillId="38" borderId="24" xfId="2" applyFont="1" applyFill="1" applyBorder="1" applyAlignment="1">
      <alignment horizontal="left" vertical="center" wrapText="1"/>
    </xf>
    <xf numFmtId="0" fontId="30" fillId="38" borderId="24" xfId="2" applyFont="1" applyFill="1" applyBorder="1" applyAlignment="1">
      <alignment horizontal="left" vertical="center"/>
    </xf>
    <xf numFmtId="49" fontId="30" fillId="38" borderId="24" xfId="2" applyNumberFormat="1" applyFont="1" applyFill="1" applyBorder="1" applyAlignment="1">
      <alignment horizontal="center" vertical="center"/>
    </xf>
    <xf numFmtId="49" fontId="31" fillId="38" borderId="24" xfId="2" applyNumberFormat="1" applyFont="1" applyFill="1" applyBorder="1" applyAlignment="1">
      <alignment horizontal="center" vertical="center"/>
    </xf>
    <xf numFmtId="49" fontId="8" fillId="39" borderId="24" xfId="2" applyNumberFormat="1" applyFont="1" applyFill="1" applyBorder="1" applyAlignment="1">
      <alignment horizontal="center" vertical="center" wrapText="1"/>
    </xf>
    <xf numFmtId="49" fontId="8" fillId="0" borderId="24" xfId="2" applyNumberFormat="1" applyFont="1" applyBorder="1" applyAlignment="1">
      <alignment horizontal="center" vertical="center" wrapText="1"/>
    </xf>
    <xf numFmtId="49" fontId="7" fillId="0" borderId="24" xfId="2" applyNumberFormat="1" applyFont="1" applyBorder="1" applyAlignment="1">
      <alignment horizontal="center" vertical="center" wrapText="1"/>
    </xf>
    <xf numFmtId="0" fontId="8" fillId="0" borderId="26" xfId="2" applyFont="1" applyBorder="1" applyAlignment="1">
      <alignment vertical="center" wrapText="1"/>
    </xf>
    <xf numFmtId="49" fontId="8" fillId="0" borderId="26" xfId="2" applyNumberFormat="1" applyFont="1" applyBorder="1" applyAlignment="1">
      <alignment vertical="center" wrapText="1"/>
    </xf>
    <xf numFmtId="49" fontId="12" fillId="0" borderId="26" xfId="2" applyNumberFormat="1" applyFont="1" applyBorder="1" applyAlignment="1">
      <alignment vertical="center" wrapText="1"/>
    </xf>
    <xf numFmtId="49" fontId="12" fillId="0" borderId="26" xfId="2" quotePrefix="1" applyNumberFormat="1" applyFont="1" applyBorder="1" applyAlignment="1">
      <alignment vertical="center" wrapText="1"/>
    </xf>
    <xf numFmtId="0" fontId="32" fillId="0" borderId="28" xfId="8" applyFont="1" applyBorder="1" applyAlignment="1">
      <alignment horizontal="center" vertical="center"/>
    </xf>
    <xf numFmtId="0" fontId="33" fillId="0" borderId="32" xfId="2" applyFont="1" applyBorder="1" applyAlignment="1">
      <alignment horizontal="center"/>
    </xf>
    <xf numFmtId="0" fontId="5" fillId="0" borderId="32" xfId="2" applyBorder="1" applyAlignment="1">
      <alignment horizontal="center"/>
    </xf>
    <xf numFmtId="0" fontId="33" fillId="0" borderId="33" xfId="2" applyFont="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49" fontId="8" fillId="0" borderId="25" xfId="2" applyNumberFormat="1" applyFont="1" applyBorder="1" applyAlignment="1">
      <alignment horizontal="center" vertical="center" wrapText="1"/>
    </xf>
    <xf numFmtId="49" fontId="8" fillId="0" borderId="24" xfId="2" applyNumberFormat="1" applyFont="1" applyBorder="1" applyAlignment="1">
      <alignment horizontal="center" vertical="center" wrapText="1"/>
    </xf>
    <xf numFmtId="49" fontId="8" fillId="0" borderId="30" xfId="2" applyNumberFormat="1" applyFont="1" applyBorder="1" applyAlignment="1">
      <alignment horizontal="center" vertical="center" wrapText="1"/>
    </xf>
    <xf numFmtId="49" fontId="8" fillId="0" borderId="29" xfId="2" applyNumberFormat="1" applyFont="1" applyBorder="1" applyAlignment="1">
      <alignment horizontal="center" vertical="center" wrapText="1"/>
    </xf>
    <xf numFmtId="49" fontId="8" fillId="0" borderId="28" xfId="2" applyNumberFormat="1" applyFont="1" applyBorder="1" applyAlignment="1">
      <alignment horizontal="center" vertical="center" wrapText="1"/>
    </xf>
    <xf numFmtId="49" fontId="8" fillId="0" borderId="27" xfId="2" applyNumberFormat="1" applyFont="1" applyBorder="1" applyAlignment="1">
      <alignment horizontal="center" vertical="center" wrapText="1"/>
    </xf>
    <xf numFmtId="0" fontId="33" fillId="0" borderId="36" xfId="2" applyFont="1" applyBorder="1" applyAlignment="1">
      <alignment horizontal="center"/>
    </xf>
    <xf numFmtId="0" fontId="33" fillId="0" borderId="19" xfId="2" applyFont="1" applyBorder="1" applyAlignment="1">
      <alignment horizontal="center"/>
    </xf>
    <xf numFmtId="0" fontId="5" fillId="0" borderId="19" xfId="2" applyBorder="1" applyAlignment="1">
      <alignment horizontal="center"/>
    </xf>
    <xf numFmtId="0" fontId="33" fillId="0" borderId="35" xfId="2" applyFont="1" applyBorder="1" applyAlignment="1">
      <alignment horizontal="center"/>
    </xf>
    <xf numFmtId="0" fontId="33" fillId="0" borderId="34" xfId="2" applyFont="1" applyBorder="1" applyAlignment="1">
      <alignment horizontal="center"/>
    </xf>
    <xf numFmtId="0" fontId="33" fillId="0" borderId="0" xfId="2" applyFont="1" applyAlignment="1">
      <alignment horizontal="center"/>
    </xf>
    <xf numFmtId="0" fontId="5" fillId="0" borderId="0" xfId="2" applyAlignment="1">
      <alignment horizontal="center"/>
    </xf>
    <xf numFmtId="0" fontId="33" fillId="0" borderId="21" xfId="2" applyFont="1" applyBorder="1" applyAlignment="1">
      <alignment horizontal="center"/>
    </xf>
    <xf numFmtId="0" fontId="33" fillId="0" borderId="33" xfId="2" applyFont="1" applyBorder="1" applyAlignment="1">
      <alignment horizontal="center"/>
    </xf>
    <xf numFmtId="0" fontId="33" fillId="0" borderId="32" xfId="2" applyFont="1" applyBorder="1" applyAlignment="1">
      <alignment horizontal="center"/>
    </xf>
    <xf numFmtId="0" fontId="5" fillId="0" borderId="32" xfId="2" applyBorder="1" applyAlignment="1">
      <alignment horizontal="center"/>
    </xf>
    <xf numFmtId="0" fontId="33" fillId="0" borderId="31" xfId="2" applyFont="1" applyBorder="1" applyAlignment="1">
      <alignment horizontal="center"/>
    </xf>
    <xf numFmtId="0" fontId="32" fillId="0" borderId="29" xfId="8" applyFont="1" applyBorder="1" applyAlignment="1">
      <alignment horizontal="center" vertical="center" wrapText="1"/>
    </xf>
    <xf numFmtId="0" fontId="32" fillId="0" borderId="29" xfId="8" applyFont="1" applyBorder="1" applyAlignment="1">
      <alignment horizontal="center" vertical="center"/>
    </xf>
    <xf numFmtId="0" fontId="32" fillId="0" borderId="28" xfId="8" applyFont="1" applyBorder="1" applyAlignment="1">
      <alignment horizontal="center" vertical="center"/>
    </xf>
    <xf numFmtId="49" fontId="7" fillId="0" borderId="25" xfId="2" applyNumberFormat="1" applyFont="1" applyBorder="1" applyAlignment="1">
      <alignment horizontal="center" vertical="center" wrapText="1"/>
    </xf>
    <xf numFmtId="49" fontId="8" fillId="0" borderId="11" xfId="0" quotePrefix="1" applyNumberFormat="1" applyFont="1" applyBorder="1" applyAlignment="1">
      <alignment horizontal="center" vertical="center" wrapText="1"/>
    </xf>
    <xf numFmtId="0" fontId="9" fillId="0" borderId="12" xfId="0" applyFont="1" applyBorder="1"/>
    <xf numFmtId="0" fontId="9" fillId="0" borderId="13" xfId="0" applyFont="1" applyBorder="1"/>
    <xf numFmtId="49" fontId="8" fillId="4" borderId="14" xfId="0" quotePrefix="1" applyNumberFormat="1" applyFont="1" applyFill="1" applyBorder="1" applyAlignment="1">
      <alignment horizontal="center" vertical="center" wrapText="1"/>
    </xf>
    <xf numFmtId="49" fontId="8" fillId="4" borderId="16" xfId="0" quotePrefix="1" applyNumberFormat="1" applyFont="1" applyFill="1" applyBorder="1" applyAlignment="1">
      <alignment horizontal="center" vertical="center" wrapText="1"/>
    </xf>
  </cellXfs>
  <cellStyles count="12">
    <cellStyle name="Millares" xfId="1" builtinId="3"/>
    <cellStyle name="Millares [0] 2" xfId="3"/>
    <cellStyle name="Millares [0] 2 2" xfId="6"/>
    <cellStyle name="Millares 2" xfId="4"/>
    <cellStyle name="Millares 2 2" xfId="7"/>
    <cellStyle name="Millares 3" xfId="5"/>
    <cellStyle name="Normal" xfId="0" builtinId="0"/>
    <cellStyle name="Normal 2" xfId="2"/>
    <cellStyle name="Normal 2 2" xfId="10"/>
    <cellStyle name="Normal 3" xfId="8"/>
    <cellStyle name="Normal 3 2" xfId="9"/>
    <cellStyle name="Porcentaje 2" xfId="11"/>
  </cellStyles>
  <dxfs count="0"/>
  <tableStyles count="0" defaultTableStyle="TableStyleMedium2" defaultPivotStyle="PivotStyleLight16"/>
  <colors>
    <mruColors>
      <color rgb="FF66FF66"/>
      <color rgb="FFE1FFE1"/>
      <color rgb="FFCCFFCC"/>
      <color rgb="FF99FF99"/>
      <color rgb="FFA8D08D"/>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0</xdr:rowOff>
    </xdr:from>
    <xdr:to>
      <xdr:col>6</xdr:col>
      <xdr:colOff>0</xdr:colOff>
      <xdr:row>1</xdr:row>
      <xdr:rowOff>0</xdr:rowOff>
    </xdr:to>
    <xdr:grpSp>
      <xdr:nvGrpSpPr>
        <xdr:cNvPr id="10" name="1 Grupo">
          <a:extLst>
            <a:ext uri="{FF2B5EF4-FFF2-40B4-BE49-F238E27FC236}">
              <a16:creationId xmlns:a16="http://schemas.microsoft.com/office/drawing/2014/main" id="{00000000-0008-0000-0000-00000A000000}"/>
            </a:ext>
          </a:extLst>
        </xdr:cNvPr>
        <xdr:cNvGrpSpPr>
          <a:grpSpLocks/>
        </xdr:cNvGrpSpPr>
      </xdr:nvGrpSpPr>
      <xdr:grpSpPr bwMode="auto">
        <a:xfrm>
          <a:off x="2" y="0"/>
          <a:ext cx="10332718" cy="1653540"/>
          <a:chOff x="57151" y="47625"/>
          <a:chExt cx="6181724" cy="1581150"/>
        </a:xfrm>
      </xdr:grpSpPr>
      <xdr:pic>
        <xdr:nvPicPr>
          <xdr:cNvPr id="11" name="1 Imagen" descr="ESCUDO-transp-lema-blanco.pn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1" y="47625"/>
            <a:ext cx="850209" cy="1581150"/>
          </a:xfrm>
          <a:prstGeom prst="rect">
            <a:avLst/>
          </a:prstGeom>
          <a:noFill/>
          <a:ln w="9525">
            <a:noFill/>
            <a:miter lim="800000"/>
            <a:headEnd/>
            <a:tailEnd/>
          </a:ln>
        </xdr:spPr>
      </xdr:pic>
      <xdr:sp macro="" textlink="">
        <xdr:nvSpPr>
          <xdr:cNvPr id="12" name="3 CuadroTexto">
            <a:extLst>
              <a:ext uri="{FF2B5EF4-FFF2-40B4-BE49-F238E27FC236}">
                <a16:creationId xmlns:a16="http://schemas.microsoft.com/office/drawing/2014/main" id="{00000000-0008-0000-0000-00000C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PLA04\Archivos%20Planeacion%20(OK)\2020\Informe%20de%20Gestion%20con%20corte%2031-Diciembre-2020\6.%20Formatos%20SINA%20-%20PAI%202020-2023%20seguimiento%20PAC%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arlos%20A\Documents\PC%20CARLOS\CORPAMAG\SEGUIMIENTO%20METAS%20PAI%202020-2023\INFORMES%20SEGUIMIENTO%202020%20PAI\SOPORTES%20INFORMES%20SS%202020\MATRIZ%20DE%20SEGUIMIENTO%20II%20SEM%202020%20ney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icminambiente-my.sharepoint.com/Carlos%20A/Documents/PC%20CARLOS/CORPAMAG/SEGUIMIENTO%20METAS%20PAI%202020-2023/INFORMES%20SEGUIMIENTO%202020%20PAI/SOPORTES%20INFORMES%20SS%202020/MATRIZ%20DE%20SEGUIMIENTO%20II%20SEM%202020%20neyl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rchivos\Documentos\MADS\2022\INFORMES%20DE%20GESTI&#211;N%202021\2_CRA\Revisiones\Ajustes_20042022\3.%20Formatos%20SINA%20-%20PAI%202021_CRA_20042022_en%20rev%20-Rafael%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uxiliar/Documents/ULTIMO%20INFORME%20PAI%202022%20FINAL_ajustado%200405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Tesoreria/Downloads/CORPORACINAUTNOMAREGIONALDELCESAR_AVANCEFINANCIERO_3007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rchivos\Documentos\MADS\2022\INFORMES%20DE%20GESTI&#211;N%202021\5_CORPAMAG\Ajustes%20Gestion_10052022\MATRIZ%20DE%20SEGUIMIENTO%20II%20SEM%202021%20CORPAMAG-MADS%20CARdinal%200405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3/INFORMES%202022/2_CORPAMAG/TERCER%20AJUSTE%20INFORME_29052023/MATRIZ%20DE%20SEGUIMIENTO%20II%20SEM%202022%20CORPAMAG%2029%20MAY%20202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PROTOCOLO INGRESOS"/>
      <sheetName val="Informe Ingresos"/>
      <sheetName val="PROTOCOLO GASTOS"/>
      <sheetName val="informe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3">
          <cell r="D33" t="str">
            <v>SI APLICA</v>
          </cell>
        </row>
        <row r="34">
          <cell r="D34" t="str">
            <v>NO APLICA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Anexo 5.1 INGRESOS (2)"/>
      <sheetName val="PROTOCOLO INGRESOS (2)"/>
      <sheetName val="Anexo 5.2. informe Gastos"/>
      <sheetName val="Anexo 5.2-A.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33">
          <cell r="D33" t="str">
            <v>SI APLICA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Hoja1"/>
      <sheetName val="METAS CON BAJO RENDIMIENTO"/>
      <sheetName val="Anexo 1 Matriz Inf Gestión-GD"/>
      <sheetName val="Anexo 1 Matriz Inf Gestión-REV"/>
      <sheetName val="Anexo 2 Matriz Inf Gastos"/>
      <sheetName val="Anexo 3 Matriz inf ingresos"/>
      <sheetName val="Anexo 5.2.A"/>
      <sheetName val="RESUMEN FISICO Y FINANCIERO"/>
      <sheetName val="GRAFICOS "/>
      <sheetName val="FORMULA"/>
      <sheetName val="16MIZC"/>
    </sheetNames>
    <sheetDataSet>
      <sheetData sheetId="0" refreshError="1">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refreshError="1"/>
      <sheetData sheetId="7">
        <row r="50">
          <cell r="Z50">
            <v>0</v>
          </cell>
        </row>
      </sheetData>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Hoja1"/>
      <sheetName val="Anexo 5.1 INGRESOS"/>
      <sheetName val="Protocolo Ingresos"/>
      <sheetName val="Anexo 5.2 Informe Gastos"/>
      <sheetName val="Anexo 5.2 A"/>
      <sheetName val="Anexo 5.1 INGRESOS (2)"/>
      <sheetName val="Protocolo Gast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Anexo 1 Matriz Inf Gestión CARd"/>
      <sheetName val="Anexo 2 Protocolo Inf Gestión"/>
      <sheetName val="Hoja1"/>
      <sheetName val="Informe Ingresos"/>
      <sheetName val="PROTOCOLO INGRESOS"/>
      <sheetName val="informe Gastos"/>
      <sheetName val="PROTOCOLO GASTOS"/>
      <sheetName val="Anexo 5.2A"/>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33">
          <cell r="D33" t="str">
            <v>SI APLICA</v>
          </cell>
          <cell r="F33" t="str">
            <v>SI SE REPORTA</v>
          </cell>
        </row>
        <row r="34">
          <cell r="D34" t="str">
            <v>NO APLICA</v>
          </cell>
          <cell r="F34" t="str">
            <v>NO SE REPORTA</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CARd"/>
      <sheetName val="Anexo 2 Protocolo Inf Gestión"/>
      <sheetName val="Anexo 5.1 INGRESOS"/>
      <sheetName val="Anexo 5.2. informe Gastos"/>
      <sheetName val="Anexo 5.2A_REV"/>
      <sheetName val="Hoja1"/>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38">
          <cell r="H38" t="str">
            <v>2020-I</v>
          </cell>
        </row>
        <row r="39">
          <cell r="H39" t="str">
            <v>2020-II</v>
          </cell>
        </row>
        <row r="40">
          <cell r="H40" t="str">
            <v>2021-I</v>
          </cell>
        </row>
        <row r="41">
          <cell r="H41" t="str">
            <v>2021-II</v>
          </cell>
        </row>
        <row r="42">
          <cell r="H42" t="str">
            <v>2022-I</v>
          </cell>
        </row>
        <row r="43">
          <cell r="H43" t="str">
            <v>2022-II</v>
          </cell>
        </row>
        <row r="44">
          <cell r="H44" t="str">
            <v>2023-I</v>
          </cell>
        </row>
        <row r="45">
          <cell r="H45" t="str">
            <v>2023-II</v>
          </cell>
        </row>
      </sheetData>
      <sheetData sheetId="1"/>
      <sheetData sheetId="2"/>
      <sheetData sheetId="3"/>
      <sheetData sheetId="4">
        <row r="55">
          <cell r="I55">
            <v>807297000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58"/>
  <sheetViews>
    <sheetView workbookViewId="0">
      <selection activeCell="J9" sqref="J9"/>
    </sheetView>
  </sheetViews>
  <sheetFormatPr baseColWidth="10" defaultColWidth="10.7109375" defaultRowHeight="15"/>
  <cols>
    <col min="1" max="1" width="5.85546875" customWidth="1"/>
    <col min="2" max="2" width="44.28515625" customWidth="1"/>
    <col min="3" max="3" width="68.42578125" customWidth="1"/>
    <col min="7" max="7" width="0" hidden="1" customWidth="1"/>
    <col min="8" max="8" width="15.42578125" hidden="1" customWidth="1"/>
    <col min="9" max="9" width="11.42578125" hidden="1" customWidth="1"/>
  </cols>
  <sheetData>
    <row r="1" spans="1:18" s="1" customFormat="1" ht="130.5" customHeight="1" thickBot="1">
      <c r="A1" s="10"/>
      <c r="B1" s="11"/>
      <c r="C1" s="12"/>
      <c r="D1"/>
      <c r="E1"/>
      <c r="F1"/>
      <c r="G1"/>
      <c r="H1"/>
      <c r="I1"/>
      <c r="J1"/>
      <c r="K1"/>
      <c r="L1"/>
      <c r="M1"/>
      <c r="N1"/>
      <c r="O1"/>
      <c r="P1"/>
      <c r="Q1"/>
      <c r="R1"/>
    </row>
    <row r="2" spans="1:18" s="2" customFormat="1" ht="39.75" customHeight="1" thickBot="1">
      <c r="A2" s="214" t="s">
        <v>93</v>
      </c>
      <c r="B2" s="215"/>
      <c r="C2" s="216"/>
      <c r="D2"/>
      <c r="E2"/>
      <c r="F2"/>
      <c r="G2"/>
      <c r="H2"/>
      <c r="I2"/>
      <c r="J2"/>
      <c r="K2"/>
      <c r="L2"/>
      <c r="M2"/>
      <c r="N2"/>
      <c r="O2"/>
      <c r="P2"/>
      <c r="Q2"/>
      <c r="R2"/>
    </row>
    <row r="4" spans="1:18" ht="15.75" thickBot="1"/>
    <row r="5" spans="1:18" s="3" customFormat="1" ht="23.25" customHeight="1">
      <c r="B5" s="4" t="s">
        <v>0</v>
      </c>
      <c r="C5" s="5" t="s">
        <v>23</v>
      </c>
      <c r="H5" s="3" t="s">
        <v>1</v>
      </c>
    </row>
    <row r="6" spans="1:18" s="3" customFormat="1" ht="23.25" customHeight="1">
      <c r="B6" s="6" t="s">
        <v>2</v>
      </c>
      <c r="C6" s="7" t="s">
        <v>56</v>
      </c>
      <c r="H6" s="3" t="s">
        <v>3</v>
      </c>
    </row>
    <row r="7" spans="1:18" s="3" customFormat="1" ht="23.25" customHeight="1">
      <c r="B7" s="6" t="s">
        <v>4</v>
      </c>
      <c r="C7" s="7" t="s">
        <v>305</v>
      </c>
      <c r="H7" s="3" t="s">
        <v>5</v>
      </c>
    </row>
    <row r="8" spans="1:18" s="3" customFormat="1" ht="23.25" customHeight="1">
      <c r="B8" s="6" t="s">
        <v>6</v>
      </c>
      <c r="C8" s="130" t="s">
        <v>307</v>
      </c>
      <c r="H8" s="3" t="s">
        <v>7</v>
      </c>
    </row>
    <row r="9" spans="1:18" s="3" customFormat="1" ht="23.25" customHeight="1">
      <c r="B9" s="6" t="s">
        <v>8</v>
      </c>
      <c r="C9" s="130" t="s">
        <v>306</v>
      </c>
      <c r="H9" s="3" t="s">
        <v>9</v>
      </c>
    </row>
    <row r="10" spans="1:18" s="3" customFormat="1" ht="23.25" customHeight="1">
      <c r="B10" s="6" t="s">
        <v>10</v>
      </c>
      <c r="C10" s="131" t="s">
        <v>308</v>
      </c>
      <c r="H10" s="3" t="s">
        <v>11</v>
      </c>
    </row>
    <row r="11" spans="1:18" s="3" customFormat="1" ht="23.25" customHeight="1" thickBot="1">
      <c r="B11" s="8" t="s">
        <v>12</v>
      </c>
      <c r="C11" s="9"/>
      <c r="H11" s="3" t="s">
        <v>13</v>
      </c>
    </row>
    <row r="12" spans="1:18">
      <c r="H12" t="s">
        <v>14</v>
      </c>
    </row>
    <row r="13" spans="1:18">
      <c r="H13" t="s">
        <v>15</v>
      </c>
    </row>
    <row r="14" spans="1:18">
      <c r="H14" t="s">
        <v>16</v>
      </c>
    </row>
    <row r="15" spans="1:18">
      <c r="H15" t="s">
        <v>17</v>
      </c>
    </row>
    <row r="16" spans="1:18">
      <c r="H16" t="s">
        <v>18</v>
      </c>
    </row>
    <row r="17" spans="8:8">
      <c r="H17" t="s">
        <v>19</v>
      </c>
    </row>
    <row r="18" spans="8:8">
      <c r="H18" t="s">
        <v>20</v>
      </c>
    </row>
    <row r="19" spans="8:8">
      <c r="H19" t="s">
        <v>21</v>
      </c>
    </row>
    <row r="20" spans="8:8">
      <c r="H20" t="s">
        <v>22</v>
      </c>
    </row>
    <row r="21" spans="8:8">
      <c r="H21" t="s">
        <v>23</v>
      </c>
    </row>
    <row r="22" spans="8:8">
      <c r="H22" t="s">
        <v>24</v>
      </c>
    </row>
    <row r="23" spans="8:8">
      <c r="H23" t="s">
        <v>25</v>
      </c>
    </row>
    <row r="24" spans="8:8">
      <c r="H24" t="s">
        <v>26</v>
      </c>
    </row>
    <row r="25" spans="8:8">
      <c r="H25" t="s">
        <v>27</v>
      </c>
    </row>
    <row r="26" spans="8:8">
      <c r="H26" t="s">
        <v>28</v>
      </c>
    </row>
    <row r="27" spans="8:8">
      <c r="H27" t="s">
        <v>29</v>
      </c>
    </row>
    <row r="28" spans="8:8">
      <c r="H28" t="s">
        <v>30</v>
      </c>
    </row>
    <row r="29" spans="8:8">
      <c r="H29" t="s">
        <v>31</v>
      </c>
    </row>
    <row r="30" spans="8:8">
      <c r="H30" t="s">
        <v>32</v>
      </c>
    </row>
    <row r="31" spans="8:8">
      <c r="H31" t="s">
        <v>33</v>
      </c>
    </row>
    <row r="32" spans="8:8">
      <c r="H32" t="s">
        <v>34</v>
      </c>
    </row>
    <row r="33" spans="8:8">
      <c r="H33" t="s">
        <v>35</v>
      </c>
    </row>
    <row r="34" spans="8:8">
      <c r="H34" t="s">
        <v>36</v>
      </c>
    </row>
    <row r="35" spans="8:8">
      <c r="H35" t="s">
        <v>37</v>
      </c>
    </row>
    <row r="36" spans="8:8">
      <c r="H36" t="s">
        <v>38</v>
      </c>
    </row>
    <row r="37" spans="8:8">
      <c r="H37" t="s">
        <v>39</v>
      </c>
    </row>
    <row r="39" spans="8:8">
      <c r="H39" t="s">
        <v>40</v>
      </c>
    </row>
    <row r="40" spans="8:8">
      <c r="H40" t="s">
        <v>41</v>
      </c>
    </row>
    <row r="41" spans="8:8">
      <c r="H41" t="s">
        <v>42</v>
      </c>
    </row>
    <row r="42" spans="8:8">
      <c r="H42" t="s">
        <v>43</v>
      </c>
    </row>
    <row r="43" spans="8:8">
      <c r="H43" t="s">
        <v>44</v>
      </c>
    </row>
    <row r="44" spans="8:8">
      <c r="H44" t="s">
        <v>45</v>
      </c>
    </row>
    <row r="45" spans="8:8">
      <c r="H45" t="s">
        <v>46</v>
      </c>
    </row>
    <row r="46" spans="8:8">
      <c r="H46" t="s">
        <v>47</v>
      </c>
    </row>
    <row r="47" spans="8:8">
      <c r="H47" t="s">
        <v>48</v>
      </c>
    </row>
    <row r="48" spans="8:8">
      <c r="H48" t="s">
        <v>49</v>
      </c>
    </row>
    <row r="49" spans="8:8">
      <c r="H49" t="s">
        <v>50</v>
      </c>
    </row>
    <row r="50" spans="8:8">
      <c r="H50" t="s">
        <v>51</v>
      </c>
    </row>
    <row r="51" spans="8:8">
      <c r="H51" t="s">
        <v>52</v>
      </c>
    </row>
    <row r="52" spans="8:8">
      <c r="H52" t="s">
        <v>53</v>
      </c>
    </row>
    <row r="53" spans="8:8">
      <c r="H53" t="s">
        <v>54</v>
      </c>
    </row>
    <row r="54" spans="8:8">
      <c r="H54" t="s">
        <v>55</v>
      </c>
    </row>
    <row r="55" spans="8:8">
      <c r="H55" t="s">
        <v>56</v>
      </c>
    </row>
    <row r="56" spans="8:8">
      <c r="H56" t="s">
        <v>57</v>
      </c>
    </row>
    <row r="57" spans="8:8">
      <c r="H57" t="s">
        <v>58</v>
      </c>
    </row>
    <row r="58" spans="8:8">
      <c r="H58" t="s">
        <v>59</v>
      </c>
    </row>
  </sheetData>
  <mergeCells count="1">
    <mergeCell ref="A2:C2"/>
  </mergeCells>
  <dataValidations count="2">
    <dataValidation type="list" allowBlank="1" showInputMessage="1" showErrorMessage="1" prompt="Seleccione la CAR de la cual incorporara la información" sqref="C5">
      <formula1>Lista_CAR</formula1>
    </dataValidation>
    <dataValidation type="list" allowBlank="1" showInputMessage="1" showErrorMessage="1" prompt="Seleccione el perido a reportar" sqref="C6">
      <formula1>$H$39:$H$58</formula1>
    </dataValidation>
  </dataValidation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28"/>
  <sheetViews>
    <sheetView topLeftCell="U1" zoomScale="95" zoomScaleNormal="95" workbookViewId="0">
      <pane xSplit="1" ySplit="5" topLeftCell="Z6" activePane="bottomRight" state="frozen"/>
      <selection activeCell="U1" sqref="U1"/>
      <selection pane="topRight" activeCell="V1" sqref="V1"/>
      <selection pane="bottomLeft" activeCell="U6" sqref="U6"/>
      <selection pane="bottomRight" activeCell="AD48" sqref="AD48"/>
    </sheetView>
  </sheetViews>
  <sheetFormatPr baseColWidth="10" defaultColWidth="11.42578125" defaultRowHeight="15"/>
  <cols>
    <col min="1" max="20" width="0" hidden="1" customWidth="1"/>
    <col min="21" max="21" width="56" customWidth="1"/>
    <col min="22" max="23" width="22.5703125" bestFit="1" customWidth="1"/>
    <col min="24" max="24" width="17.5703125" bestFit="1" customWidth="1"/>
    <col min="25" max="25" width="25.140625" bestFit="1" customWidth="1"/>
    <col min="26" max="26" width="24.28515625" bestFit="1" customWidth="1"/>
    <col min="27" max="27" width="28.28515625" customWidth="1"/>
    <col min="28" max="28" width="19.28515625" bestFit="1" customWidth="1"/>
    <col min="29" max="29" width="20.28515625" customWidth="1"/>
    <col min="30" max="30" width="21.5703125" customWidth="1"/>
    <col min="31" max="31" width="19.28515625" bestFit="1" customWidth="1"/>
    <col min="32" max="32" width="14" customWidth="1"/>
    <col min="33" max="33" width="26.85546875" customWidth="1"/>
  </cols>
  <sheetData>
    <row r="1" spans="1:33">
      <c r="A1" s="223" t="s">
        <v>868</v>
      </c>
      <c r="B1" s="224"/>
      <c r="C1" s="224"/>
      <c r="D1" s="224"/>
      <c r="E1" s="224"/>
      <c r="F1" s="225"/>
      <c r="G1" s="225"/>
      <c r="H1" s="225"/>
      <c r="I1" s="224"/>
      <c r="J1" s="224"/>
      <c r="K1" s="224"/>
      <c r="L1" s="224"/>
      <c r="M1" s="224"/>
      <c r="N1" s="224"/>
      <c r="O1" s="224"/>
      <c r="P1" s="224"/>
      <c r="Q1" s="224"/>
      <c r="R1" s="224"/>
      <c r="S1" s="224"/>
      <c r="T1" s="224"/>
      <c r="U1" s="224"/>
      <c r="V1" s="224"/>
      <c r="W1" s="226"/>
      <c r="X1" s="187"/>
      <c r="Y1" s="187"/>
      <c r="Z1" s="187"/>
    </row>
    <row r="2" spans="1:33">
      <c r="A2" s="227" t="s">
        <v>867</v>
      </c>
      <c r="B2" s="228"/>
      <c r="C2" s="228"/>
      <c r="D2" s="228"/>
      <c r="E2" s="228"/>
      <c r="F2" s="229"/>
      <c r="G2" s="229"/>
      <c r="H2" s="229"/>
      <c r="I2" s="228"/>
      <c r="J2" s="228"/>
      <c r="K2" s="228"/>
      <c r="L2" s="228"/>
      <c r="M2" s="228"/>
      <c r="N2" s="228"/>
      <c r="O2" s="228"/>
      <c r="P2" s="228"/>
      <c r="Q2" s="228"/>
      <c r="R2" s="228"/>
      <c r="S2" s="228"/>
      <c r="T2" s="228"/>
      <c r="U2" s="228"/>
      <c r="V2" s="228"/>
      <c r="W2" s="230"/>
      <c r="X2" s="187"/>
      <c r="Y2" s="187"/>
      <c r="Z2" s="187"/>
    </row>
    <row r="3" spans="1:33" ht="15.75" thickBot="1">
      <c r="A3" s="213" t="s">
        <v>866</v>
      </c>
      <c r="B3" s="211"/>
      <c r="C3" s="211"/>
      <c r="D3" s="211"/>
      <c r="E3" s="211"/>
      <c r="F3" s="212"/>
      <c r="G3" s="212"/>
      <c r="H3" s="212"/>
      <c r="I3" s="211"/>
      <c r="J3" s="211"/>
      <c r="K3" s="231" t="s">
        <v>865</v>
      </c>
      <c r="L3" s="232"/>
      <c r="M3" s="232"/>
      <c r="N3" s="232"/>
      <c r="O3" s="232"/>
      <c r="P3" s="233"/>
      <c r="Q3" s="233"/>
      <c r="R3" s="233"/>
      <c r="S3" s="232"/>
      <c r="T3" s="232"/>
      <c r="U3" s="232"/>
      <c r="V3" s="232"/>
      <c r="W3" s="232"/>
      <c r="X3" s="232"/>
      <c r="Y3" s="232"/>
      <c r="Z3" s="232"/>
      <c r="AA3" s="232"/>
      <c r="AB3" s="232"/>
      <c r="AC3" s="232"/>
      <c r="AD3" s="232"/>
      <c r="AE3" s="232"/>
      <c r="AF3" s="232"/>
      <c r="AG3" s="234"/>
    </row>
    <row r="4" spans="1:33" ht="17.25" customHeight="1" thickBot="1">
      <c r="K4" s="235" t="s">
        <v>864</v>
      </c>
      <c r="L4" s="236"/>
      <c r="M4" s="236"/>
      <c r="N4" s="236"/>
      <c r="O4" s="236"/>
      <c r="P4" s="236"/>
      <c r="Q4" s="236"/>
      <c r="R4" s="236"/>
      <c r="S4" s="237"/>
      <c r="T4" s="210"/>
      <c r="U4" s="217" t="s">
        <v>863</v>
      </c>
      <c r="V4" s="217" t="s">
        <v>862</v>
      </c>
      <c r="W4" s="238" t="s">
        <v>861</v>
      </c>
      <c r="X4" s="238"/>
      <c r="Y4" s="217" t="s">
        <v>860</v>
      </c>
      <c r="Z4" s="219" t="s">
        <v>859</v>
      </c>
      <c r="AA4" s="220"/>
      <c r="AB4" s="220"/>
      <c r="AC4" s="221"/>
      <c r="AD4" s="222" t="s">
        <v>858</v>
      </c>
      <c r="AE4" s="217" t="s">
        <v>857</v>
      </c>
      <c r="AF4" s="222" t="s">
        <v>856</v>
      </c>
      <c r="AG4" s="217" t="s">
        <v>855</v>
      </c>
    </row>
    <row r="5" spans="1:33" ht="46.5" customHeight="1" thickTop="1" thickBot="1">
      <c r="K5" s="208" t="s">
        <v>854</v>
      </c>
      <c r="L5" s="208" t="s">
        <v>853</v>
      </c>
      <c r="M5" s="209" t="s">
        <v>852</v>
      </c>
      <c r="N5" s="208" t="s">
        <v>851</v>
      </c>
      <c r="O5" s="208" t="s">
        <v>850</v>
      </c>
      <c r="P5" s="208" t="s">
        <v>849</v>
      </c>
      <c r="Q5" s="208" t="s">
        <v>848</v>
      </c>
      <c r="R5" s="207" t="s">
        <v>847</v>
      </c>
      <c r="S5" s="206" t="s">
        <v>846</v>
      </c>
      <c r="T5" s="206"/>
      <c r="U5" s="218"/>
      <c r="V5" s="218"/>
      <c r="W5" s="204" t="s">
        <v>845</v>
      </c>
      <c r="X5" s="205" t="s">
        <v>844</v>
      </c>
      <c r="Y5" s="218"/>
      <c r="Z5" s="203" t="s">
        <v>843</v>
      </c>
      <c r="AA5" s="204" t="s">
        <v>842</v>
      </c>
      <c r="AB5" s="204" t="s">
        <v>841</v>
      </c>
      <c r="AC5" s="203" t="s">
        <v>840</v>
      </c>
      <c r="AD5" s="217"/>
      <c r="AE5" s="218"/>
      <c r="AF5" s="217"/>
      <c r="AG5" s="218"/>
    </row>
    <row r="6" spans="1:33" ht="16.5" thickTop="1" thickBot="1">
      <c r="K6" s="202" t="s">
        <v>316</v>
      </c>
      <c r="L6" s="202"/>
      <c r="M6" s="202"/>
      <c r="N6" s="202"/>
      <c r="O6" s="202"/>
      <c r="P6" s="202"/>
      <c r="Q6" s="202"/>
      <c r="R6" s="201"/>
      <c r="S6" s="200"/>
      <c r="T6" s="200"/>
      <c r="U6" s="199" t="s">
        <v>839</v>
      </c>
      <c r="V6" s="195">
        <f>+V7+V511+V518+V524</f>
        <v>29796106600.029999</v>
      </c>
      <c r="W6" s="195">
        <f>+W7+W511+W518+W524+W525</f>
        <v>203623234.53999999</v>
      </c>
      <c r="X6" s="195">
        <f>+X7+X511+X518+X524+X525</f>
        <v>0</v>
      </c>
      <c r="Y6" s="197">
        <f>V6+W6-X6</f>
        <v>29999729834.57</v>
      </c>
      <c r="Z6" s="197">
        <f>+Z7+Z511+Z518+Z524+Z525</f>
        <v>12814624602.469997</v>
      </c>
      <c r="AA6" s="198">
        <f>+AA7+AA511+AA518+AA524+V525</f>
        <v>16731057281.140001</v>
      </c>
      <c r="AB6" s="197">
        <f>+AB7+AB511+AB518+AB524+AB525</f>
        <v>454047950.96000004</v>
      </c>
      <c r="AC6" s="197">
        <f>+AC7+AC511+AC518+AC524+AC525</f>
        <v>0</v>
      </c>
      <c r="AD6" s="195">
        <f>+AD7+AD511+AD518+AD524+AD525</f>
        <v>17631175580.529999</v>
      </c>
      <c r="AE6" s="195">
        <f>+AE7+AE511+AE518+AE524+AE525</f>
        <v>16221076295.679998</v>
      </c>
      <c r="AF6" s="196">
        <f t="shared" ref="AF6:AF13" si="0">AE6/AD6</f>
        <v>0.92002238997567665</v>
      </c>
      <c r="AG6" s="195">
        <f>+AD6-AE6</f>
        <v>1410099284.8500004</v>
      </c>
    </row>
    <row r="7" spans="1:33" ht="16.5" thickTop="1" thickBot="1">
      <c r="K7" s="139" t="s">
        <v>316</v>
      </c>
      <c r="L7" s="139" t="s">
        <v>316</v>
      </c>
      <c r="M7" s="139"/>
      <c r="N7" s="139"/>
      <c r="O7" s="139"/>
      <c r="P7" s="139"/>
      <c r="Q7" s="139"/>
      <c r="R7" s="138"/>
      <c r="S7" s="137"/>
      <c r="T7" s="137"/>
      <c r="U7" s="136" t="s">
        <v>838</v>
      </c>
      <c r="V7" s="133">
        <f t="shared" ref="V7:AE7" si="1">+V8+V226</f>
        <v>26160000000</v>
      </c>
      <c r="W7" s="133">
        <f t="shared" si="1"/>
        <v>203623234.53999999</v>
      </c>
      <c r="X7" s="133">
        <f t="shared" si="1"/>
        <v>0</v>
      </c>
      <c r="Y7" s="133">
        <f t="shared" si="1"/>
        <v>26363623234.540001</v>
      </c>
      <c r="Z7" s="133">
        <f t="shared" si="1"/>
        <v>9178518002.4399986</v>
      </c>
      <c r="AA7" s="194">
        <f t="shared" si="1"/>
        <v>16731057281.140001</v>
      </c>
      <c r="AB7" s="133">
        <f t="shared" si="1"/>
        <v>454047950.96000004</v>
      </c>
      <c r="AC7" s="133">
        <f t="shared" si="1"/>
        <v>0</v>
      </c>
      <c r="AD7" s="133">
        <f t="shared" si="1"/>
        <v>15591175580.529999</v>
      </c>
      <c r="AE7" s="133">
        <f t="shared" si="1"/>
        <v>14181076295.679998</v>
      </c>
      <c r="AF7" s="134">
        <f t="shared" si="0"/>
        <v>0.90955785998517591</v>
      </c>
      <c r="AG7" s="133"/>
    </row>
    <row r="8" spans="1:33" ht="16.5" thickTop="1" thickBot="1">
      <c r="K8" s="146">
        <v>1</v>
      </c>
      <c r="L8" s="145" t="s">
        <v>316</v>
      </c>
      <c r="M8" s="145" t="s">
        <v>316</v>
      </c>
      <c r="N8" s="145"/>
      <c r="O8" s="145"/>
      <c r="P8" s="145"/>
      <c r="Q8" s="145"/>
      <c r="R8" s="144"/>
      <c r="S8" s="144"/>
      <c r="T8" s="144"/>
      <c r="U8" s="143" t="s">
        <v>837</v>
      </c>
      <c r="V8" s="141">
        <f t="shared" ref="V8:AE8" si="2">+V9+V24</f>
        <v>26010000000</v>
      </c>
      <c r="W8" s="141">
        <f t="shared" si="2"/>
        <v>145968608</v>
      </c>
      <c r="X8" s="141">
        <f t="shared" si="2"/>
        <v>0</v>
      </c>
      <c r="Y8" s="141">
        <f t="shared" si="2"/>
        <v>26155968608</v>
      </c>
      <c r="Z8" s="141">
        <f t="shared" si="2"/>
        <v>9163372231.7999992</v>
      </c>
      <c r="AA8" s="141">
        <f t="shared" si="2"/>
        <v>16553402654.6</v>
      </c>
      <c r="AB8" s="141">
        <f t="shared" si="2"/>
        <v>439193721.60000002</v>
      </c>
      <c r="AC8" s="141">
        <f t="shared" si="2"/>
        <v>0</v>
      </c>
      <c r="AD8" s="141">
        <f t="shared" si="2"/>
        <v>15463149256.82</v>
      </c>
      <c r="AE8" s="141">
        <f t="shared" si="2"/>
        <v>14053049971.969999</v>
      </c>
      <c r="AF8" s="142">
        <f t="shared" si="0"/>
        <v>0.90880904908629279</v>
      </c>
      <c r="AG8" s="141"/>
    </row>
    <row r="9" spans="1:33" ht="16.5" thickTop="1" thickBot="1">
      <c r="K9" s="162">
        <v>1</v>
      </c>
      <c r="L9" s="161" t="s">
        <v>316</v>
      </c>
      <c r="M9" s="161" t="s">
        <v>316</v>
      </c>
      <c r="N9" s="161" t="s">
        <v>320</v>
      </c>
      <c r="O9" s="161"/>
      <c r="P9" s="161"/>
      <c r="Q9" s="161"/>
      <c r="R9" s="160"/>
      <c r="S9" s="160"/>
      <c r="T9" s="160"/>
      <c r="U9" s="159" t="s">
        <v>836</v>
      </c>
      <c r="V9" s="157">
        <f t="shared" ref="V9:AE9" si="3">+V10</f>
        <v>22000000000</v>
      </c>
      <c r="W9" s="157">
        <f t="shared" si="3"/>
        <v>0</v>
      </c>
      <c r="X9" s="157">
        <f t="shared" si="3"/>
        <v>0</v>
      </c>
      <c r="Y9" s="157">
        <f t="shared" si="3"/>
        <v>22000000000</v>
      </c>
      <c r="Z9" s="157">
        <f t="shared" si="3"/>
        <v>8323775371</v>
      </c>
      <c r="AA9" s="157">
        <f t="shared" si="3"/>
        <v>13676224629</v>
      </c>
      <c r="AB9" s="157">
        <f t="shared" si="3"/>
        <v>0</v>
      </c>
      <c r="AC9" s="157">
        <f t="shared" si="3"/>
        <v>0</v>
      </c>
      <c r="AD9" s="157">
        <f t="shared" si="3"/>
        <v>12988990275.119999</v>
      </c>
      <c r="AE9" s="157">
        <f t="shared" si="3"/>
        <v>12988990275.119999</v>
      </c>
      <c r="AF9" s="158">
        <f t="shared" si="0"/>
        <v>1</v>
      </c>
      <c r="AG9" s="157"/>
    </row>
    <row r="10" spans="1:33" ht="16.5" thickTop="1" thickBot="1">
      <c r="K10" s="156">
        <v>1</v>
      </c>
      <c r="L10" s="155" t="s">
        <v>316</v>
      </c>
      <c r="M10" s="155" t="s">
        <v>316</v>
      </c>
      <c r="N10" s="155" t="s">
        <v>320</v>
      </c>
      <c r="O10" s="155" t="s">
        <v>320</v>
      </c>
      <c r="P10" s="155"/>
      <c r="Q10" s="155"/>
      <c r="R10" s="171"/>
      <c r="S10" s="171"/>
      <c r="T10" s="171"/>
      <c r="U10" s="170" t="s">
        <v>835</v>
      </c>
      <c r="V10" s="168">
        <f t="shared" ref="V10:AE10" si="4">+V11+V20</f>
        <v>22000000000</v>
      </c>
      <c r="W10" s="168">
        <f t="shared" si="4"/>
        <v>0</v>
      </c>
      <c r="X10" s="168">
        <f t="shared" si="4"/>
        <v>0</v>
      </c>
      <c r="Y10" s="168">
        <f t="shared" si="4"/>
        <v>22000000000</v>
      </c>
      <c r="Z10" s="168">
        <f t="shared" si="4"/>
        <v>8323775371</v>
      </c>
      <c r="AA10" s="168">
        <f t="shared" si="4"/>
        <v>13676224629</v>
      </c>
      <c r="AB10" s="168">
        <f t="shared" si="4"/>
        <v>0</v>
      </c>
      <c r="AC10" s="168">
        <f t="shared" si="4"/>
        <v>0</v>
      </c>
      <c r="AD10" s="168">
        <f t="shared" si="4"/>
        <v>12988990275.119999</v>
      </c>
      <c r="AE10" s="168">
        <f t="shared" si="4"/>
        <v>12988990275.119999</v>
      </c>
      <c r="AF10" s="169">
        <f t="shared" si="0"/>
        <v>1</v>
      </c>
      <c r="AG10" s="168"/>
    </row>
    <row r="11" spans="1:33" ht="16.5" thickTop="1" thickBot="1">
      <c r="K11" s="167">
        <v>1</v>
      </c>
      <c r="L11" s="167">
        <v>1</v>
      </c>
      <c r="M11" s="167">
        <v>1</v>
      </c>
      <c r="N11" s="166" t="s">
        <v>320</v>
      </c>
      <c r="O11" s="166" t="s">
        <v>320</v>
      </c>
      <c r="P11" s="166" t="s">
        <v>826</v>
      </c>
      <c r="Q11" s="166"/>
      <c r="R11" s="179"/>
      <c r="S11" s="179"/>
      <c r="T11" s="179"/>
      <c r="U11" s="172" t="s">
        <v>834</v>
      </c>
      <c r="V11" s="135">
        <f t="shared" ref="V11:AE11" si="5">+V12+V16</f>
        <v>22000000000</v>
      </c>
      <c r="W11" s="135">
        <f t="shared" si="5"/>
        <v>0</v>
      </c>
      <c r="X11" s="135">
        <f t="shared" si="5"/>
        <v>0</v>
      </c>
      <c r="Y11" s="135">
        <f t="shared" si="5"/>
        <v>22000000000</v>
      </c>
      <c r="Z11" s="135">
        <f t="shared" si="5"/>
        <v>8323775371</v>
      </c>
      <c r="AA11" s="135">
        <f t="shared" si="5"/>
        <v>13676224629</v>
      </c>
      <c r="AB11" s="135">
        <f t="shared" si="5"/>
        <v>0</v>
      </c>
      <c r="AC11" s="135">
        <f t="shared" si="5"/>
        <v>0</v>
      </c>
      <c r="AD11" s="135">
        <f t="shared" si="5"/>
        <v>12988990275.119999</v>
      </c>
      <c r="AE11" s="135">
        <f t="shared" si="5"/>
        <v>12988990275.119999</v>
      </c>
      <c r="AF11" s="140">
        <f t="shared" si="0"/>
        <v>1</v>
      </c>
      <c r="AG11" s="135"/>
    </row>
    <row r="12" spans="1:33" ht="16.5" thickTop="1" thickBot="1">
      <c r="K12" s="174">
        <v>1</v>
      </c>
      <c r="L12" s="174">
        <v>1</v>
      </c>
      <c r="M12" s="174">
        <v>1</v>
      </c>
      <c r="N12" s="173" t="s">
        <v>320</v>
      </c>
      <c r="O12" s="173" t="s">
        <v>320</v>
      </c>
      <c r="P12" s="173" t="s">
        <v>826</v>
      </c>
      <c r="Q12" s="173" t="s">
        <v>320</v>
      </c>
      <c r="R12" s="173"/>
      <c r="S12" s="173"/>
      <c r="T12" s="173"/>
      <c r="U12" s="172" t="s">
        <v>833</v>
      </c>
      <c r="V12" s="135">
        <f t="shared" ref="V12:AE12" si="6">SUBTOTAL(9,V13:V15)</f>
        <v>9000000000</v>
      </c>
      <c r="W12" s="135">
        <f t="shared" si="6"/>
        <v>0</v>
      </c>
      <c r="X12" s="135">
        <f t="shared" si="6"/>
        <v>0</v>
      </c>
      <c r="Y12" s="135">
        <f t="shared" si="6"/>
        <v>9000000000</v>
      </c>
      <c r="Z12" s="135">
        <f t="shared" si="6"/>
        <v>3400000000</v>
      </c>
      <c r="AA12" s="135">
        <f t="shared" si="6"/>
        <v>5600000000</v>
      </c>
      <c r="AB12" s="135">
        <f t="shared" si="6"/>
        <v>0</v>
      </c>
      <c r="AC12" s="135">
        <f t="shared" si="6"/>
        <v>0</v>
      </c>
      <c r="AD12" s="135">
        <f t="shared" si="6"/>
        <v>10608801883.15</v>
      </c>
      <c r="AE12" s="135">
        <f t="shared" si="6"/>
        <v>10608801883.15</v>
      </c>
      <c r="AF12" s="140">
        <f t="shared" si="0"/>
        <v>1</v>
      </c>
      <c r="AG12" s="135"/>
    </row>
    <row r="13" spans="1:33" ht="16.5" thickTop="1" thickBot="1">
      <c r="K13" s="151">
        <v>1</v>
      </c>
      <c r="L13" s="151">
        <v>1</v>
      </c>
      <c r="M13" s="151">
        <v>1</v>
      </c>
      <c r="N13" s="150" t="s">
        <v>320</v>
      </c>
      <c r="O13" s="150" t="s">
        <v>320</v>
      </c>
      <c r="P13" s="150" t="s">
        <v>826</v>
      </c>
      <c r="Q13" s="150" t="s">
        <v>320</v>
      </c>
      <c r="R13" s="150" t="s">
        <v>316</v>
      </c>
      <c r="S13" s="150"/>
      <c r="T13" s="150"/>
      <c r="U13" s="149" t="s">
        <v>832</v>
      </c>
      <c r="V13" s="135">
        <v>7000000000</v>
      </c>
      <c r="W13" s="135">
        <v>0</v>
      </c>
      <c r="X13" s="135"/>
      <c r="Y13" s="147">
        <f>+V13+W13-X13</f>
        <v>7000000000</v>
      </c>
      <c r="Z13" s="193">
        <v>2660000000</v>
      </c>
      <c r="AA13" s="193">
        <f>Y13-Z13</f>
        <v>4340000000</v>
      </c>
      <c r="AB13" s="135">
        <v>0</v>
      </c>
      <c r="AC13" s="135">
        <v>0</v>
      </c>
      <c r="AD13" s="147">
        <v>7235717434.1499996</v>
      </c>
      <c r="AE13" s="147">
        <v>7235717434.1499996</v>
      </c>
      <c r="AF13" s="140">
        <f t="shared" si="0"/>
        <v>1</v>
      </c>
      <c r="AG13" s="135"/>
    </row>
    <row r="14" spans="1:33" ht="16.5" thickTop="1" thickBot="1">
      <c r="K14" s="151">
        <v>1</v>
      </c>
      <c r="L14" s="151">
        <v>1</v>
      </c>
      <c r="M14" s="151">
        <v>1</v>
      </c>
      <c r="N14" s="150" t="s">
        <v>320</v>
      </c>
      <c r="O14" s="150" t="s">
        <v>320</v>
      </c>
      <c r="P14" s="150" t="s">
        <v>826</v>
      </c>
      <c r="Q14" s="150" t="s">
        <v>320</v>
      </c>
      <c r="R14" s="150" t="s">
        <v>313</v>
      </c>
      <c r="S14" s="150"/>
      <c r="T14" s="150"/>
      <c r="U14" s="149" t="s">
        <v>831</v>
      </c>
      <c r="V14" s="135">
        <v>0</v>
      </c>
      <c r="W14" s="135"/>
      <c r="X14" s="135"/>
      <c r="Y14" s="135">
        <f>+V14+W14-X14</f>
        <v>0</v>
      </c>
      <c r="Z14" s="135"/>
      <c r="AA14" s="135"/>
      <c r="AB14" s="135"/>
      <c r="AC14" s="135"/>
      <c r="AD14" s="135">
        <v>0</v>
      </c>
      <c r="AE14" s="135">
        <v>0</v>
      </c>
      <c r="AF14" s="140"/>
      <c r="AG14" s="135">
        <f>+AD14-AE14</f>
        <v>0</v>
      </c>
    </row>
    <row r="15" spans="1:33" ht="16.5" thickTop="1" thickBot="1">
      <c r="K15" s="151">
        <v>1</v>
      </c>
      <c r="L15" s="151">
        <v>1</v>
      </c>
      <c r="M15" s="151">
        <v>1</v>
      </c>
      <c r="N15" s="150" t="s">
        <v>320</v>
      </c>
      <c r="O15" s="150" t="s">
        <v>320</v>
      </c>
      <c r="P15" s="150" t="s">
        <v>826</v>
      </c>
      <c r="Q15" s="150" t="s">
        <v>320</v>
      </c>
      <c r="R15" s="150" t="s">
        <v>556</v>
      </c>
      <c r="S15" s="150"/>
      <c r="T15" s="150"/>
      <c r="U15" s="149" t="s">
        <v>830</v>
      </c>
      <c r="V15" s="147">
        <v>2000000000</v>
      </c>
      <c r="W15" s="147"/>
      <c r="X15" s="147"/>
      <c r="Y15" s="147">
        <f>+V15+W15-X15</f>
        <v>2000000000</v>
      </c>
      <c r="Z15" s="147">
        <v>740000000</v>
      </c>
      <c r="AA15" s="147">
        <f>Y15-Z15</f>
        <v>1260000000</v>
      </c>
      <c r="AB15" s="147"/>
      <c r="AC15" s="147"/>
      <c r="AD15" s="147">
        <v>3373084449</v>
      </c>
      <c r="AE15" s="147">
        <v>3373084449</v>
      </c>
      <c r="AF15" s="148">
        <f>AE15/AD15</f>
        <v>1</v>
      </c>
      <c r="AG15" s="147"/>
    </row>
    <row r="16" spans="1:33" ht="16.5" thickTop="1" thickBot="1">
      <c r="K16" s="174">
        <v>1</v>
      </c>
      <c r="L16" s="174">
        <v>1</v>
      </c>
      <c r="M16" s="174">
        <v>1</v>
      </c>
      <c r="N16" s="173" t="s">
        <v>320</v>
      </c>
      <c r="O16" s="173" t="s">
        <v>320</v>
      </c>
      <c r="P16" s="173" t="s">
        <v>826</v>
      </c>
      <c r="Q16" s="173" t="s">
        <v>318</v>
      </c>
      <c r="R16" s="173"/>
      <c r="S16" s="173"/>
      <c r="T16" s="173"/>
      <c r="U16" s="172" t="s">
        <v>829</v>
      </c>
      <c r="V16" s="135">
        <f t="shared" ref="V16:AE16" si="7">SUBTOTAL(9,V17:V19)</f>
        <v>13000000000</v>
      </c>
      <c r="W16" s="135">
        <f t="shared" si="7"/>
        <v>0</v>
      </c>
      <c r="X16" s="135">
        <f t="shared" si="7"/>
        <v>0</v>
      </c>
      <c r="Y16" s="135">
        <f t="shared" si="7"/>
        <v>13000000000</v>
      </c>
      <c r="Z16" s="135">
        <f t="shared" si="7"/>
        <v>4923775371</v>
      </c>
      <c r="AA16" s="135">
        <f t="shared" si="7"/>
        <v>8076224629</v>
      </c>
      <c r="AB16" s="135">
        <f t="shared" si="7"/>
        <v>0</v>
      </c>
      <c r="AC16" s="135">
        <f t="shared" si="7"/>
        <v>0</v>
      </c>
      <c r="AD16" s="135">
        <f t="shared" si="7"/>
        <v>2380188391.9699998</v>
      </c>
      <c r="AE16" s="135">
        <f t="shared" si="7"/>
        <v>2380188391.9699998</v>
      </c>
      <c r="AF16" s="140">
        <f>AE16/AD16</f>
        <v>1</v>
      </c>
      <c r="AG16" s="135"/>
    </row>
    <row r="17" spans="11:33" ht="16.5" thickTop="1" thickBot="1">
      <c r="K17" s="151">
        <v>1</v>
      </c>
      <c r="L17" s="151">
        <v>1</v>
      </c>
      <c r="M17" s="151">
        <v>1</v>
      </c>
      <c r="N17" s="150" t="s">
        <v>320</v>
      </c>
      <c r="O17" s="150" t="s">
        <v>320</v>
      </c>
      <c r="P17" s="150" t="s">
        <v>826</v>
      </c>
      <c r="Q17" s="150" t="s">
        <v>318</v>
      </c>
      <c r="R17" s="150" t="s">
        <v>316</v>
      </c>
      <c r="S17" s="150"/>
      <c r="T17" s="150"/>
      <c r="U17" s="149" t="s">
        <v>828</v>
      </c>
      <c r="V17" s="147">
        <v>9000000000</v>
      </c>
      <c r="W17" s="147"/>
      <c r="X17" s="147"/>
      <c r="Y17" s="135">
        <f>+V17+W17-X17</f>
        <v>9000000000</v>
      </c>
      <c r="Z17" s="147">
        <v>3443775371</v>
      </c>
      <c r="AA17" s="147">
        <f>Y17-Z17</f>
        <v>5556224629</v>
      </c>
      <c r="AB17" s="147"/>
      <c r="AC17" s="147"/>
      <c r="AD17" s="147">
        <v>1964877631.5599999</v>
      </c>
      <c r="AE17" s="147">
        <v>1964877631.5599999</v>
      </c>
      <c r="AF17" s="140">
        <f>AE17/AD17</f>
        <v>1</v>
      </c>
      <c r="AG17" s="147"/>
    </row>
    <row r="18" spans="11:33" ht="16.5" thickTop="1" thickBot="1">
      <c r="K18" s="151">
        <v>1</v>
      </c>
      <c r="L18" s="151">
        <v>1</v>
      </c>
      <c r="M18" s="151">
        <v>1</v>
      </c>
      <c r="N18" s="150" t="s">
        <v>320</v>
      </c>
      <c r="O18" s="150" t="s">
        <v>320</v>
      </c>
      <c r="P18" s="150" t="s">
        <v>826</v>
      </c>
      <c r="Q18" s="150" t="s">
        <v>318</v>
      </c>
      <c r="R18" s="150" t="s">
        <v>313</v>
      </c>
      <c r="S18" s="150"/>
      <c r="T18" s="150"/>
      <c r="U18" s="149" t="s">
        <v>827</v>
      </c>
      <c r="V18" s="147"/>
      <c r="W18" s="147"/>
      <c r="X18" s="147"/>
      <c r="Y18" s="135">
        <f>+V18+W18-X18</f>
        <v>0</v>
      </c>
      <c r="Z18" s="147"/>
      <c r="AA18" s="147"/>
      <c r="AB18" s="147"/>
      <c r="AC18" s="147"/>
      <c r="AD18" s="147"/>
      <c r="AE18" s="147"/>
      <c r="AF18" s="140"/>
      <c r="AG18" s="147">
        <f>+AD18-AE18</f>
        <v>0</v>
      </c>
    </row>
    <row r="19" spans="11:33" ht="16.5" thickTop="1" thickBot="1">
      <c r="K19" s="151">
        <v>1</v>
      </c>
      <c r="L19" s="151">
        <v>1</v>
      </c>
      <c r="M19" s="151">
        <v>1</v>
      </c>
      <c r="N19" s="150" t="s">
        <v>320</v>
      </c>
      <c r="O19" s="150" t="s">
        <v>320</v>
      </c>
      <c r="P19" s="150" t="s">
        <v>826</v>
      </c>
      <c r="Q19" s="150" t="s">
        <v>318</v>
      </c>
      <c r="R19" s="150" t="s">
        <v>556</v>
      </c>
      <c r="S19" s="150"/>
      <c r="T19" s="150"/>
      <c r="U19" s="149" t="s">
        <v>825</v>
      </c>
      <c r="V19" s="147">
        <v>4000000000</v>
      </c>
      <c r="W19" s="147"/>
      <c r="X19" s="147">
        <v>0</v>
      </c>
      <c r="Y19" s="135">
        <f>+V19+W19-X19</f>
        <v>4000000000</v>
      </c>
      <c r="Z19" s="147">
        <v>1480000000</v>
      </c>
      <c r="AA19" s="147">
        <f>Y19-Z19</f>
        <v>2520000000</v>
      </c>
      <c r="AB19" s="147"/>
      <c r="AC19" s="147"/>
      <c r="AD19" s="147">
        <v>415310760.41000003</v>
      </c>
      <c r="AE19" s="147">
        <v>415310760.41000003</v>
      </c>
      <c r="AF19" s="140"/>
      <c r="AG19" s="147"/>
    </row>
    <row r="20" spans="11:33" ht="16.5" thickTop="1" thickBot="1">
      <c r="K20" s="174">
        <v>1</v>
      </c>
      <c r="L20" s="174">
        <v>1</v>
      </c>
      <c r="M20" s="174">
        <v>1</v>
      </c>
      <c r="N20" s="173" t="s">
        <v>320</v>
      </c>
      <c r="O20" s="173" t="s">
        <v>320</v>
      </c>
      <c r="P20" s="173" t="s">
        <v>821</v>
      </c>
      <c r="Q20" s="190"/>
      <c r="R20" s="173"/>
      <c r="S20" s="173"/>
      <c r="T20" s="173"/>
      <c r="U20" s="172" t="s">
        <v>824</v>
      </c>
      <c r="V20" s="135">
        <f t="shared" ref="V20:AF20" si="8">SUBTOTAL(9,V21:V23)</f>
        <v>0</v>
      </c>
      <c r="W20" s="135">
        <f t="shared" si="8"/>
        <v>0</v>
      </c>
      <c r="X20" s="135">
        <f t="shared" si="8"/>
        <v>0</v>
      </c>
      <c r="Y20" s="135">
        <f t="shared" si="8"/>
        <v>0</v>
      </c>
      <c r="Z20" s="135">
        <f t="shared" si="8"/>
        <v>0</v>
      </c>
      <c r="AA20" s="135">
        <f t="shared" si="8"/>
        <v>0</v>
      </c>
      <c r="AB20" s="135">
        <f t="shared" si="8"/>
        <v>0</v>
      </c>
      <c r="AC20" s="135">
        <f t="shared" si="8"/>
        <v>0</v>
      </c>
      <c r="AD20" s="135">
        <f t="shared" si="8"/>
        <v>0</v>
      </c>
      <c r="AE20" s="135">
        <f t="shared" si="8"/>
        <v>0</v>
      </c>
      <c r="AF20" s="135">
        <f t="shared" si="8"/>
        <v>0</v>
      </c>
      <c r="AG20" s="135">
        <f>+AD20-AE20</f>
        <v>0</v>
      </c>
    </row>
    <row r="21" spans="11:33" ht="16.5" thickTop="1" thickBot="1">
      <c r="K21" s="151">
        <v>1</v>
      </c>
      <c r="L21" s="151">
        <v>1</v>
      </c>
      <c r="M21" s="151">
        <v>1</v>
      </c>
      <c r="N21" s="150" t="s">
        <v>320</v>
      </c>
      <c r="O21" s="150" t="s">
        <v>320</v>
      </c>
      <c r="P21" s="150" t="s">
        <v>821</v>
      </c>
      <c r="Q21" s="184">
        <v>1</v>
      </c>
      <c r="R21" s="150"/>
      <c r="S21" s="150"/>
      <c r="T21" s="150"/>
      <c r="U21" s="149" t="s">
        <v>823</v>
      </c>
      <c r="V21" s="147"/>
      <c r="W21" s="147"/>
      <c r="X21" s="147"/>
      <c r="Y21" s="135">
        <f>+V21+W21-X21</f>
        <v>0</v>
      </c>
      <c r="Z21" s="147"/>
      <c r="AA21" s="147"/>
      <c r="AB21" s="147"/>
      <c r="AC21" s="147"/>
      <c r="AD21" s="147"/>
      <c r="AE21" s="147"/>
      <c r="AF21" s="147"/>
      <c r="AG21" s="147">
        <f>+AD21-AE21</f>
        <v>0</v>
      </c>
    </row>
    <row r="22" spans="11:33" ht="24" thickTop="1" thickBot="1">
      <c r="K22" s="151">
        <v>1</v>
      </c>
      <c r="L22" s="151">
        <v>1</v>
      </c>
      <c r="M22" s="151">
        <v>1</v>
      </c>
      <c r="N22" s="150" t="s">
        <v>320</v>
      </c>
      <c r="O22" s="150" t="s">
        <v>320</v>
      </c>
      <c r="P22" s="150" t="s">
        <v>821</v>
      </c>
      <c r="Q22" s="184">
        <v>2</v>
      </c>
      <c r="R22" s="150"/>
      <c r="S22" s="150"/>
      <c r="T22" s="150"/>
      <c r="U22" s="149" t="s">
        <v>822</v>
      </c>
      <c r="V22" s="147"/>
      <c r="W22" s="147"/>
      <c r="X22" s="147"/>
      <c r="Y22" s="135">
        <f>+V22+W22-X22</f>
        <v>0</v>
      </c>
      <c r="Z22" s="147"/>
      <c r="AA22" s="147"/>
      <c r="AB22" s="147"/>
      <c r="AC22" s="147"/>
      <c r="AD22" s="147"/>
      <c r="AE22" s="147"/>
      <c r="AF22" s="147"/>
      <c r="AG22" s="147">
        <f>+AD22-AE22</f>
        <v>0</v>
      </c>
    </row>
    <row r="23" spans="11:33" ht="24" thickTop="1" thickBot="1">
      <c r="K23" s="151">
        <v>1</v>
      </c>
      <c r="L23" s="151">
        <v>1</v>
      </c>
      <c r="M23" s="151">
        <v>1</v>
      </c>
      <c r="N23" s="150" t="s">
        <v>320</v>
      </c>
      <c r="O23" s="150" t="s">
        <v>320</v>
      </c>
      <c r="P23" s="150" t="s">
        <v>821</v>
      </c>
      <c r="Q23" s="184">
        <v>3</v>
      </c>
      <c r="R23" s="150"/>
      <c r="S23" s="150"/>
      <c r="T23" s="150"/>
      <c r="U23" s="149" t="s">
        <v>820</v>
      </c>
      <c r="V23" s="147"/>
      <c r="W23" s="147"/>
      <c r="X23" s="147"/>
      <c r="Y23" s="135">
        <f>+V23+W23-X23</f>
        <v>0</v>
      </c>
      <c r="Z23" s="147"/>
      <c r="AA23" s="147"/>
      <c r="AB23" s="147"/>
      <c r="AC23" s="147"/>
      <c r="AD23" s="147"/>
      <c r="AE23" s="147"/>
      <c r="AF23" s="147"/>
      <c r="AG23" s="147">
        <f>+AD23-AE23</f>
        <v>0</v>
      </c>
    </row>
    <row r="24" spans="11:33" ht="16.5" thickTop="1" thickBot="1">
      <c r="K24" s="162">
        <v>1</v>
      </c>
      <c r="L24" s="161" t="s">
        <v>316</v>
      </c>
      <c r="M24" s="161" t="s">
        <v>316</v>
      </c>
      <c r="N24" s="161" t="s">
        <v>318</v>
      </c>
      <c r="O24" s="161"/>
      <c r="P24" s="161"/>
      <c r="Q24" s="192"/>
      <c r="R24" s="160"/>
      <c r="S24" s="160"/>
      <c r="T24" s="160"/>
      <c r="U24" s="159" t="s">
        <v>819</v>
      </c>
      <c r="V24" s="157">
        <f t="shared" ref="V24:AE24" si="9">+V25+V36+V77+V100+V186</f>
        <v>4010000000</v>
      </c>
      <c r="W24" s="157">
        <f t="shared" si="9"/>
        <v>145968608</v>
      </c>
      <c r="X24" s="157">
        <f t="shared" si="9"/>
        <v>0</v>
      </c>
      <c r="Y24" s="157">
        <f t="shared" si="9"/>
        <v>4155968608</v>
      </c>
      <c r="Z24" s="157">
        <f t="shared" si="9"/>
        <v>839596860.79999995</v>
      </c>
      <c r="AA24" s="157">
        <f t="shared" si="9"/>
        <v>2877178025.5999999</v>
      </c>
      <c r="AB24" s="157">
        <f t="shared" si="9"/>
        <v>439193721.60000002</v>
      </c>
      <c r="AC24" s="157">
        <f t="shared" si="9"/>
        <v>0</v>
      </c>
      <c r="AD24" s="157">
        <f t="shared" si="9"/>
        <v>2474158981.6999998</v>
      </c>
      <c r="AE24" s="157">
        <f t="shared" si="9"/>
        <v>1064059696.85</v>
      </c>
      <c r="AF24" s="158">
        <f t="shared" ref="AF24:AF29" si="10">AE24/AD24</f>
        <v>0.43006924968050453</v>
      </c>
      <c r="AG24" s="157"/>
    </row>
    <row r="25" spans="11:33" ht="16.5" thickTop="1" thickBot="1">
      <c r="K25" s="183">
        <v>1</v>
      </c>
      <c r="L25" s="171" t="s">
        <v>316</v>
      </c>
      <c r="M25" s="171" t="s">
        <v>316</v>
      </c>
      <c r="N25" s="171" t="s">
        <v>318</v>
      </c>
      <c r="O25" s="171" t="s">
        <v>320</v>
      </c>
      <c r="P25" s="171"/>
      <c r="Q25" s="182"/>
      <c r="R25" s="171"/>
      <c r="S25" s="171"/>
      <c r="T25" s="171"/>
      <c r="U25" s="170" t="s">
        <v>818</v>
      </c>
      <c r="V25" s="168">
        <f t="shared" ref="V25:AC26" si="11">+V26</f>
        <v>150000000</v>
      </c>
      <c r="W25" s="168">
        <f t="shared" si="11"/>
        <v>145968608</v>
      </c>
      <c r="X25" s="168">
        <f t="shared" si="11"/>
        <v>0</v>
      </c>
      <c r="Y25" s="168">
        <f t="shared" si="11"/>
        <v>295968608</v>
      </c>
      <c r="Z25" s="168">
        <f t="shared" si="11"/>
        <v>29596860.800000001</v>
      </c>
      <c r="AA25" s="168">
        <f t="shared" si="11"/>
        <v>207178025.59999999</v>
      </c>
      <c r="AB25" s="168">
        <f t="shared" si="11"/>
        <v>59193721.600000001</v>
      </c>
      <c r="AC25" s="168">
        <f t="shared" si="11"/>
        <v>0</v>
      </c>
      <c r="AD25" s="168">
        <f>+AD26+AD30+AD34+AD38+AD42+AD46+AD50+AD54+AD58+AD62</f>
        <v>1984529521.6999998</v>
      </c>
      <c r="AE25" s="135">
        <f>+AE26</f>
        <v>574430237</v>
      </c>
      <c r="AF25" s="169">
        <f t="shared" si="10"/>
        <v>0.28945411530483461</v>
      </c>
      <c r="AG25" s="168"/>
    </row>
    <row r="26" spans="11:33" ht="16.5" thickTop="1" thickBot="1">
      <c r="K26" s="181">
        <v>1</v>
      </c>
      <c r="L26" s="179" t="s">
        <v>316</v>
      </c>
      <c r="M26" s="179" t="s">
        <v>316</v>
      </c>
      <c r="N26" s="179" t="s">
        <v>318</v>
      </c>
      <c r="O26" s="179" t="s">
        <v>320</v>
      </c>
      <c r="P26" s="179" t="s">
        <v>386</v>
      </c>
      <c r="Q26" s="180"/>
      <c r="R26" s="179"/>
      <c r="S26" s="179"/>
      <c r="T26" s="179"/>
      <c r="U26" s="178" t="s">
        <v>817</v>
      </c>
      <c r="V26" s="175">
        <f t="shared" si="11"/>
        <v>150000000</v>
      </c>
      <c r="W26" s="175">
        <f t="shared" si="11"/>
        <v>145968608</v>
      </c>
      <c r="X26" s="175">
        <f t="shared" si="11"/>
        <v>0</v>
      </c>
      <c r="Y26" s="175">
        <f t="shared" si="11"/>
        <v>295968608</v>
      </c>
      <c r="Z26" s="175">
        <f t="shared" si="11"/>
        <v>29596860.800000001</v>
      </c>
      <c r="AA26" s="175">
        <f t="shared" si="11"/>
        <v>207178025.59999999</v>
      </c>
      <c r="AB26" s="175">
        <f t="shared" si="11"/>
        <v>59193721.600000001</v>
      </c>
      <c r="AC26" s="175">
        <f t="shared" si="11"/>
        <v>0</v>
      </c>
      <c r="AD26" s="168">
        <f>+AD27+AD31+AD35+AD39+AD43+AD47+AD51+AD55+AD59+AD63</f>
        <v>1738508979.3399999</v>
      </c>
      <c r="AE26" s="135">
        <f>+AE27</f>
        <v>574430237</v>
      </c>
      <c r="AF26" s="177">
        <f t="shared" si="10"/>
        <v>0.33041545590295096</v>
      </c>
      <c r="AG26" s="175"/>
    </row>
    <row r="27" spans="11:33" ht="16.5" thickTop="1" thickBot="1">
      <c r="K27" s="174">
        <v>1</v>
      </c>
      <c r="L27" s="173" t="s">
        <v>316</v>
      </c>
      <c r="M27" s="173" t="s">
        <v>316</v>
      </c>
      <c r="N27" s="173" t="s">
        <v>318</v>
      </c>
      <c r="O27" s="173" t="s">
        <v>320</v>
      </c>
      <c r="P27" s="173" t="s">
        <v>386</v>
      </c>
      <c r="Q27" s="190">
        <v>64</v>
      </c>
      <c r="R27" s="173"/>
      <c r="S27" s="173"/>
      <c r="T27" s="173"/>
      <c r="U27" s="172" t="s">
        <v>816</v>
      </c>
      <c r="V27" s="135">
        <f t="shared" ref="V27:AC27" si="12">+V28+V32</f>
        <v>150000000</v>
      </c>
      <c r="W27" s="135">
        <f t="shared" si="12"/>
        <v>145968608</v>
      </c>
      <c r="X27" s="135">
        <f t="shared" si="12"/>
        <v>0</v>
      </c>
      <c r="Y27" s="135">
        <f t="shared" si="12"/>
        <v>295968608</v>
      </c>
      <c r="Z27" s="135">
        <f t="shared" si="12"/>
        <v>29596860.800000001</v>
      </c>
      <c r="AA27" s="135">
        <f t="shared" si="12"/>
        <v>207178025.59999999</v>
      </c>
      <c r="AB27" s="135">
        <f t="shared" si="12"/>
        <v>59193721.600000001</v>
      </c>
      <c r="AC27" s="135">
        <f t="shared" si="12"/>
        <v>0</v>
      </c>
      <c r="AD27" s="168">
        <f>+AD28+AD32+AD36+AD40+AD44+AD48+AD52+AD56+AD60+AD64</f>
        <v>1682745579.3399999</v>
      </c>
      <c r="AE27" s="135">
        <f>+AE28+AE32</f>
        <v>574430237</v>
      </c>
      <c r="AF27" s="140">
        <f t="shared" si="10"/>
        <v>0.341364876575876</v>
      </c>
      <c r="AG27" s="135"/>
    </row>
    <row r="28" spans="11:33" ht="24" thickTop="1" thickBot="1">
      <c r="K28" s="174">
        <v>1</v>
      </c>
      <c r="L28" s="173" t="s">
        <v>316</v>
      </c>
      <c r="M28" s="173" t="s">
        <v>316</v>
      </c>
      <c r="N28" s="173" t="s">
        <v>318</v>
      </c>
      <c r="O28" s="173" t="s">
        <v>320</v>
      </c>
      <c r="P28" s="173" t="s">
        <v>386</v>
      </c>
      <c r="Q28" s="190">
        <v>64</v>
      </c>
      <c r="R28" s="173" t="s">
        <v>320</v>
      </c>
      <c r="S28" s="173"/>
      <c r="T28" s="173"/>
      <c r="U28" s="172" t="s">
        <v>815</v>
      </c>
      <c r="V28" s="135">
        <f t="shared" ref="V28:AA28" si="13">SUBTOTAL(9,V29:V31)</f>
        <v>150000000</v>
      </c>
      <c r="W28" s="135">
        <f t="shared" si="13"/>
        <v>145968608</v>
      </c>
      <c r="X28" s="135">
        <f t="shared" si="13"/>
        <v>0</v>
      </c>
      <c r="Y28" s="135">
        <f t="shared" si="13"/>
        <v>295968608</v>
      </c>
      <c r="Z28" s="135">
        <f t="shared" si="13"/>
        <v>29596860.800000001</v>
      </c>
      <c r="AA28" s="135">
        <f t="shared" si="13"/>
        <v>207178025.59999999</v>
      </c>
      <c r="AB28" s="135">
        <f>AB29</f>
        <v>59193721.600000001</v>
      </c>
      <c r="AC28" s="135">
        <f>SUBTOTAL(9,AC29:AC31)</f>
        <v>0</v>
      </c>
      <c r="AD28" s="168">
        <f>+AD29+AD33+AD37+AD41+AD45+AD49+AD53+AD57+AD61+AD65</f>
        <v>1044463331.85</v>
      </c>
      <c r="AE28" s="135">
        <f>SUBTOTAL(9,AE29:AE31)</f>
        <v>574430237</v>
      </c>
      <c r="AF28" s="140">
        <f t="shared" si="10"/>
        <v>0.54997645152610919</v>
      </c>
      <c r="AG28" s="135"/>
    </row>
    <row r="29" spans="11:33" ht="24" thickTop="1" thickBot="1">
      <c r="K29" s="151">
        <v>1</v>
      </c>
      <c r="L29" s="150" t="s">
        <v>316</v>
      </c>
      <c r="M29" s="150" t="s">
        <v>316</v>
      </c>
      <c r="N29" s="150" t="s">
        <v>318</v>
      </c>
      <c r="O29" s="150" t="s">
        <v>320</v>
      </c>
      <c r="P29" s="150" t="s">
        <v>386</v>
      </c>
      <c r="Q29" s="184">
        <v>64</v>
      </c>
      <c r="R29" s="150" t="s">
        <v>320</v>
      </c>
      <c r="S29" s="150" t="s">
        <v>316</v>
      </c>
      <c r="T29" s="150"/>
      <c r="U29" s="149" t="s">
        <v>814</v>
      </c>
      <c r="V29" s="147">
        <v>150000000</v>
      </c>
      <c r="W29" s="147">
        <v>145968608</v>
      </c>
      <c r="X29" s="147">
        <v>0</v>
      </c>
      <c r="Y29" s="147">
        <f>+V29+W29-X29</f>
        <v>295968608</v>
      </c>
      <c r="Z29" s="147">
        <f>Y29*10%</f>
        <v>29596860.800000001</v>
      </c>
      <c r="AA29" s="147">
        <f>Y29*70%</f>
        <v>207178025.59999999</v>
      </c>
      <c r="AB29" s="147">
        <f>Y29*20%</f>
        <v>59193721.600000001</v>
      </c>
      <c r="AC29" s="147">
        <v>0</v>
      </c>
      <c r="AD29" s="191">
        <v>574430237</v>
      </c>
      <c r="AE29" s="147">
        <v>574430237</v>
      </c>
      <c r="AF29" s="140">
        <f t="shared" si="10"/>
        <v>1</v>
      </c>
      <c r="AG29" s="147"/>
    </row>
    <row r="30" spans="11:33" ht="24" thickTop="1" thickBot="1">
      <c r="K30" s="151">
        <v>1</v>
      </c>
      <c r="L30" s="150" t="s">
        <v>316</v>
      </c>
      <c r="M30" s="150" t="s">
        <v>316</v>
      </c>
      <c r="N30" s="150" t="s">
        <v>318</v>
      </c>
      <c r="O30" s="150" t="s">
        <v>320</v>
      </c>
      <c r="P30" s="150" t="s">
        <v>386</v>
      </c>
      <c r="Q30" s="184">
        <v>64</v>
      </c>
      <c r="R30" s="150" t="s">
        <v>320</v>
      </c>
      <c r="S30" s="150" t="s">
        <v>313</v>
      </c>
      <c r="T30" s="150"/>
      <c r="U30" s="149" t="s">
        <v>813</v>
      </c>
      <c r="V30" s="147"/>
      <c r="W30" s="147"/>
      <c r="X30" s="147"/>
      <c r="Y30" s="135">
        <f>+V30+W30-X30</f>
        <v>0</v>
      </c>
      <c r="Z30" s="147"/>
      <c r="AA30" s="147"/>
      <c r="AB30" s="147"/>
      <c r="AC30" s="147"/>
      <c r="AD30" s="147"/>
      <c r="AE30" s="147"/>
      <c r="AF30" s="147"/>
      <c r="AG30" s="147">
        <f t="shared" ref="AG30:AG35" si="14">+AD30-AE30</f>
        <v>0</v>
      </c>
    </row>
    <row r="31" spans="11:33" ht="24" thickTop="1" thickBot="1">
      <c r="K31" s="151">
        <v>1</v>
      </c>
      <c r="L31" s="150" t="s">
        <v>316</v>
      </c>
      <c r="M31" s="150" t="s">
        <v>316</v>
      </c>
      <c r="N31" s="150" t="s">
        <v>318</v>
      </c>
      <c r="O31" s="150" t="s">
        <v>320</v>
      </c>
      <c r="P31" s="150" t="s">
        <v>386</v>
      </c>
      <c r="Q31" s="184">
        <v>64</v>
      </c>
      <c r="R31" s="150" t="s">
        <v>320</v>
      </c>
      <c r="S31" s="150" t="s">
        <v>556</v>
      </c>
      <c r="T31" s="150"/>
      <c r="U31" s="149" t="s">
        <v>812</v>
      </c>
      <c r="V31" s="147"/>
      <c r="W31" s="147"/>
      <c r="X31" s="147"/>
      <c r="Y31" s="135">
        <f>+V31+W31-X31</f>
        <v>0</v>
      </c>
      <c r="Z31" s="147"/>
      <c r="AA31" s="147"/>
      <c r="AB31" s="147"/>
      <c r="AC31" s="147"/>
      <c r="AD31" s="147"/>
      <c r="AE31" s="147"/>
      <c r="AF31" s="147"/>
      <c r="AG31" s="147">
        <f t="shared" si="14"/>
        <v>0</v>
      </c>
    </row>
    <row r="32" spans="11:33" ht="24" thickTop="1" thickBot="1">
      <c r="K32" s="174">
        <v>1</v>
      </c>
      <c r="L32" s="173" t="s">
        <v>316</v>
      </c>
      <c r="M32" s="173" t="s">
        <v>316</v>
      </c>
      <c r="N32" s="173" t="s">
        <v>318</v>
      </c>
      <c r="O32" s="173" t="s">
        <v>320</v>
      </c>
      <c r="P32" s="173" t="s">
        <v>386</v>
      </c>
      <c r="Q32" s="190">
        <v>64</v>
      </c>
      <c r="R32" s="173" t="s">
        <v>318</v>
      </c>
      <c r="S32" s="173"/>
      <c r="T32" s="173"/>
      <c r="U32" s="172" t="s">
        <v>811</v>
      </c>
      <c r="V32" s="135">
        <f t="shared" ref="V32:AF32" si="15">SUBTOTAL(9,V33:V35)</f>
        <v>0</v>
      </c>
      <c r="W32" s="135">
        <f t="shared" si="15"/>
        <v>0</v>
      </c>
      <c r="X32" s="135">
        <f t="shared" si="15"/>
        <v>0</v>
      </c>
      <c r="Y32" s="135">
        <f t="shared" si="15"/>
        <v>0</v>
      </c>
      <c r="Z32" s="135">
        <f t="shared" si="15"/>
        <v>0</v>
      </c>
      <c r="AA32" s="135">
        <f t="shared" si="15"/>
        <v>0</v>
      </c>
      <c r="AB32" s="135">
        <f t="shared" si="15"/>
        <v>0</v>
      </c>
      <c r="AC32" s="135">
        <f t="shared" si="15"/>
        <v>0</v>
      </c>
      <c r="AD32" s="135">
        <f t="shared" si="15"/>
        <v>0</v>
      </c>
      <c r="AE32" s="135">
        <f t="shared" si="15"/>
        <v>0</v>
      </c>
      <c r="AF32" s="135">
        <f t="shared" si="15"/>
        <v>0</v>
      </c>
      <c r="AG32" s="135">
        <f t="shared" si="14"/>
        <v>0</v>
      </c>
    </row>
    <row r="33" spans="11:33" ht="24" thickTop="1" thickBot="1">
      <c r="K33" s="151">
        <v>1</v>
      </c>
      <c r="L33" s="150" t="s">
        <v>316</v>
      </c>
      <c r="M33" s="150" t="s">
        <v>316</v>
      </c>
      <c r="N33" s="150" t="s">
        <v>318</v>
      </c>
      <c r="O33" s="150" t="s">
        <v>320</v>
      </c>
      <c r="P33" s="150" t="s">
        <v>386</v>
      </c>
      <c r="Q33" s="184">
        <v>64</v>
      </c>
      <c r="R33" s="150" t="s">
        <v>318</v>
      </c>
      <c r="S33" s="150" t="s">
        <v>316</v>
      </c>
      <c r="T33" s="150"/>
      <c r="U33" s="149" t="s">
        <v>810</v>
      </c>
      <c r="V33" s="147"/>
      <c r="W33" s="147"/>
      <c r="X33" s="147"/>
      <c r="Y33" s="135">
        <f>+V33+W33-X33</f>
        <v>0</v>
      </c>
      <c r="Z33" s="147"/>
      <c r="AA33" s="147"/>
      <c r="AB33" s="147"/>
      <c r="AC33" s="147"/>
      <c r="AD33" s="147"/>
      <c r="AE33" s="147"/>
      <c r="AF33" s="147"/>
      <c r="AG33" s="147">
        <f t="shared" si="14"/>
        <v>0</v>
      </c>
    </row>
    <row r="34" spans="11:33" ht="24" thickTop="1" thickBot="1">
      <c r="K34" s="151">
        <v>1</v>
      </c>
      <c r="L34" s="150" t="s">
        <v>316</v>
      </c>
      <c r="M34" s="150" t="s">
        <v>316</v>
      </c>
      <c r="N34" s="150" t="s">
        <v>318</v>
      </c>
      <c r="O34" s="150" t="s">
        <v>320</v>
      </c>
      <c r="P34" s="150" t="s">
        <v>386</v>
      </c>
      <c r="Q34" s="184">
        <v>64</v>
      </c>
      <c r="R34" s="150" t="s">
        <v>318</v>
      </c>
      <c r="S34" s="150" t="s">
        <v>313</v>
      </c>
      <c r="T34" s="150"/>
      <c r="U34" s="149" t="s">
        <v>809</v>
      </c>
      <c r="V34" s="147"/>
      <c r="W34" s="147"/>
      <c r="X34" s="147"/>
      <c r="Y34" s="135">
        <f>+V34+W34-X34</f>
        <v>0</v>
      </c>
      <c r="Z34" s="147"/>
      <c r="AA34" s="147"/>
      <c r="AB34" s="147"/>
      <c r="AC34" s="147"/>
      <c r="AD34" s="147"/>
      <c r="AE34" s="147"/>
      <c r="AF34" s="147"/>
      <c r="AG34" s="147">
        <f t="shared" si="14"/>
        <v>0</v>
      </c>
    </row>
    <row r="35" spans="11:33" ht="24" thickTop="1" thickBot="1">
      <c r="K35" s="151">
        <v>1</v>
      </c>
      <c r="L35" s="150" t="s">
        <v>316</v>
      </c>
      <c r="M35" s="150" t="s">
        <v>316</v>
      </c>
      <c r="N35" s="150" t="s">
        <v>318</v>
      </c>
      <c r="O35" s="150" t="s">
        <v>320</v>
      </c>
      <c r="P35" s="150" t="s">
        <v>386</v>
      </c>
      <c r="Q35" s="184">
        <v>64</v>
      </c>
      <c r="R35" s="150" t="s">
        <v>318</v>
      </c>
      <c r="S35" s="150" t="s">
        <v>556</v>
      </c>
      <c r="T35" s="150"/>
      <c r="U35" s="149" t="s">
        <v>808</v>
      </c>
      <c r="V35" s="147"/>
      <c r="W35" s="147"/>
      <c r="X35" s="147"/>
      <c r="Y35" s="135">
        <f>+V35+W35-X35</f>
        <v>0</v>
      </c>
      <c r="Z35" s="147"/>
      <c r="AA35" s="147"/>
      <c r="AB35" s="147"/>
      <c r="AC35" s="147"/>
      <c r="AD35" s="147"/>
      <c r="AE35" s="147"/>
      <c r="AF35" s="147"/>
      <c r="AG35" s="147">
        <f t="shared" si="14"/>
        <v>0</v>
      </c>
    </row>
    <row r="36" spans="11:33" ht="16.5" thickTop="1" thickBot="1">
      <c r="K36" s="183">
        <v>1</v>
      </c>
      <c r="L36" s="171" t="s">
        <v>316</v>
      </c>
      <c r="M36" s="171" t="s">
        <v>316</v>
      </c>
      <c r="N36" s="171" t="s">
        <v>318</v>
      </c>
      <c r="O36" s="171" t="s">
        <v>318</v>
      </c>
      <c r="P36" s="171"/>
      <c r="Q36" s="182"/>
      <c r="R36" s="171"/>
      <c r="S36" s="171"/>
      <c r="T36" s="171"/>
      <c r="U36" s="170" t="s">
        <v>807</v>
      </c>
      <c r="V36" s="168">
        <f t="shared" ref="V36:AC36" si="16">+V37+V41+V45+V49+V53+V57+V61+V65+V69+V73</f>
        <v>3700000000</v>
      </c>
      <c r="W36" s="168">
        <f t="shared" si="16"/>
        <v>0</v>
      </c>
      <c r="X36" s="168">
        <f t="shared" si="16"/>
        <v>0</v>
      </c>
      <c r="Y36" s="168">
        <f t="shared" si="16"/>
        <v>3700000000</v>
      </c>
      <c r="Z36" s="168">
        <f t="shared" si="16"/>
        <v>660000000</v>
      </c>
      <c r="AA36" s="168">
        <f t="shared" si="16"/>
        <v>2670000000</v>
      </c>
      <c r="AB36" s="168">
        <f t="shared" si="16"/>
        <v>370000000</v>
      </c>
      <c r="AC36" s="168">
        <f t="shared" si="16"/>
        <v>0</v>
      </c>
      <c r="AD36" s="189">
        <v>470033095</v>
      </c>
      <c r="AE36" s="135">
        <f>+AE37+AE41+AE45+AE49+AE53+AE57+AE61+AE65+AE69+AE73</f>
        <v>470033094.85000002</v>
      </c>
      <c r="AF36" s="169">
        <f>AE36/AD36</f>
        <v>0.99999999968087361</v>
      </c>
      <c r="AG36" s="168"/>
    </row>
    <row r="37" spans="11:33" ht="16.5" thickTop="1" thickBot="1">
      <c r="K37" s="181">
        <v>1</v>
      </c>
      <c r="L37" s="179" t="s">
        <v>316</v>
      </c>
      <c r="M37" s="179" t="s">
        <v>316</v>
      </c>
      <c r="N37" s="179" t="s">
        <v>318</v>
      </c>
      <c r="O37" s="179" t="s">
        <v>318</v>
      </c>
      <c r="P37" s="179" t="s">
        <v>803</v>
      </c>
      <c r="Q37" s="180"/>
      <c r="R37" s="179"/>
      <c r="S37" s="179"/>
      <c r="T37" s="179"/>
      <c r="U37" s="178" t="s">
        <v>806</v>
      </c>
      <c r="V37" s="175">
        <f t="shared" ref="V37:AE37" si="17">SUBTOTAL(9,V38:V40)</f>
        <v>0</v>
      </c>
      <c r="W37" s="175">
        <f t="shared" si="17"/>
        <v>0</v>
      </c>
      <c r="X37" s="175">
        <f t="shared" si="17"/>
        <v>0</v>
      </c>
      <c r="Y37" s="175">
        <f t="shared" si="17"/>
        <v>0</v>
      </c>
      <c r="Z37" s="175">
        <f t="shared" si="17"/>
        <v>0</v>
      </c>
      <c r="AA37" s="175">
        <f t="shared" si="17"/>
        <v>0</v>
      </c>
      <c r="AB37" s="175">
        <f t="shared" si="17"/>
        <v>0</v>
      </c>
      <c r="AC37" s="175">
        <f t="shared" si="17"/>
        <v>0</v>
      </c>
      <c r="AD37" s="175">
        <f t="shared" si="17"/>
        <v>0</v>
      </c>
      <c r="AE37" s="135">
        <f t="shared" si="17"/>
        <v>0</v>
      </c>
      <c r="AF37" s="177"/>
      <c r="AG37" s="175">
        <f>+AD37-AE37</f>
        <v>0</v>
      </c>
    </row>
    <row r="38" spans="11:33" ht="16.5" thickTop="1" thickBot="1">
      <c r="K38" s="151">
        <v>1</v>
      </c>
      <c r="L38" s="150" t="s">
        <v>316</v>
      </c>
      <c r="M38" s="150" t="s">
        <v>316</v>
      </c>
      <c r="N38" s="150" t="s">
        <v>318</v>
      </c>
      <c r="O38" s="150" t="s">
        <v>318</v>
      </c>
      <c r="P38" s="150" t="s">
        <v>803</v>
      </c>
      <c r="Q38" s="184">
        <v>1</v>
      </c>
      <c r="R38" s="150"/>
      <c r="S38" s="150"/>
      <c r="T38" s="150"/>
      <c r="U38" s="149" t="s">
        <v>805</v>
      </c>
      <c r="V38" s="147"/>
      <c r="W38" s="147"/>
      <c r="X38" s="147"/>
      <c r="Y38" s="135">
        <f>+V38+W38-X38</f>
        <v>0</v>
      </c>
      <c r="Z38" s="147"/>
      <c r="AA38" s="147"/>
      <c r="AB38" s="147"/>
      <c r="AC38" s="147"/>
      <c r="AD38" s="147"/>
      <c r="AE38" s="147"/>
      <c r="AF38" s="140"/>
      <c r="AG38" s="147">
        <f>+AD38-AE38</f>
        <v>0</v>
      </c>
    </row>
    <row r="39" spans="11:33" ht="16.5" thickTop="1" thickBot="1">
      <c r="K39" s="151">
        <v>1</v>
      </c>
      <c r="L39" s="150" t="s">
        <v>316</v>
      </c>
      <c r="M39" s="150" t="s">
        <v>316</v>
      </c>
      <c r="N39" s="150" t="s">
        <v>318</v>
      </c>
      <c r="O39" s="150" t="s">
        <v>318</v>
      </c>
      <c r="P39" s="150" t="s">
        <v>803</v>
      </c>
      <c r="Q39" s="184">
        <v>2</v>
      </c>
      <c r="R39" s="150"/>
      <c r="S39" s="150"/>
      <c r="T39" s="150"/>
      <c r="U39" s="149" t="s">
        <v>804</v>
      </c>
      <c r="V39" s="147"/>
      <c r="W39" s="147"/>
      <c r="X39" s="147"/>
      <c r="Y39" s="135">
        <f>+V39+W39-X39</f>
        <v>0</v>
      </c>
      <c r="Z39" s="147"/>
      <c r="AA39" s="147"/>
      <c r="AB39" s="147"/>
      <c r="AC39" s="147"/>
      <c r="AD39" s="147"/>
      <c r="AE39" s="147"/>
      <c r="AF39" s="140"/>
      <c r="AG39" s="147">
        <f>+AD39-AE39</f>
        <v>0</v>
      </c>
    </row>
    <row r="40" spans="11:33" ht="16.5" thickTop="1" thickBot="1">
      <c r="K40" s="151">
        <v>1</v>
      </c>
      <c r="L40" s="150" t="s">
        <v>316</v>
      </c>
      <c r="M40" s="150" t="s">
        <v>316</v>
      </c>
      <c r="N40" s="150" t="s">
        <v>318</v>
      </c>
      <c r="O40" s="150" t="s">
        <v>318</v>
      </c>
      <c r="P40" s="150" t="s">
        <v>803</v>
      </c>
      <c r="Q40" s="184">
        <v>3</v>
      </c>
      <c r="R40" s="150"/>
      <c r="S40" s="150"/>
      <c r="T40" s="150"/>
      <c r="U40" s="149" t="s">
        <v>802</v>
      </c>
      <c r="V40" s="147"/>
      <c r="W40" s="147"/>
      <c r="X40" s="147"/>
      <c r="Y40" s="135">
        <f>+V40+W40-X40</f>
        <v>0</v>
      </c>
      <c r="Z40" s="147"/>
      <c r="AA40" s="147"/>
      <c r="AB40" s="147"/>
      <c r="AC40" s="147"/>
      <c r="AD40" s="147"/>
      <c r="AE40" s="147"/>
      <c r="AF40" s="140"/>
      <c r="AG40" s="147">
        <f>+AD40-AE40</f>
        <v>0</v>
      </c>
    </row>
    <row r="41" spans="11:33" ht="16.5" thickTop="1" thickBot="1">
      <c r="K41" s="181">
        <v>1</v>
      </c>
      <c r="L41" s="179" t="s">
        <v>316</v>
      </c>
      <c r="M41" s="179" t="s">
        <v>316</v>
      </c>
      <c r="N41" s="179" t="s">
        <v>318</v>
      </c>
      <c r="O41" s="179" t="s">
        <v>318</v>
      </c>
      <c r="P41" s="179" t="s">
        <v>798</v>
      </c>
      <c r="Q41" s="180"/>
      <c r="R41" s="179"/>
      <c r="S41" s="179"/>
      <c r="T41" s="179"/>
      <c r="U41" s="178" t="s">
        <v>801</v>
      </c>
      <c r="V41" s="175">
        <f t="shared" ref="V41:AE41" si="18">SUBTOTAL(9,V42:V44)</f>
        <v>500000000</v>
      </c>
      <c r="W41" s="175">
        <f t="shared" si="18"/>
        <v>0</v>
      </c>
      <c r="X41" s="175">
        <f t="shared" si="18"/>
        <v>0</v>
      </c>
      <c r="Y41" s="135">
        <f t="shared" si="18"/>
        <v>500000000</v>
      </c>
      <c r="Z41" s="175">
        <f t="shared" si="18"/>
        <v>200000000</v>
      </c>
      <c r="AA41" s="175">
        <f t="shared" si="18"/>
        <v>250000000</v>
      </c>
      <c r="AB41" s="175">
        <f t="shared" si="18"/>
        <v>50000000</v>
      </c>
      <c r="AC41" s="175">
        <f t="shared" si="18"/>
        <v>0</v>
      </c>
      <c r="AD41" s="175">
        <f t="shared" si="18"/>
        <v>227640252</v>
      </c>
      <c r="AE41" s="135">
        <f t="shared" si="18"/>
        <v>227640252</v>
      </c>
      <c r="AF41" s="177">
        <f>AE41/AD41</f>
        <v>1</v>
      </c>
      <c r="AG41" s="175"/>
    </row>
    <row r="42" spans="11:33" ht="24" thickTop="1" thickBot="1">
      <c r="K42" s="151">
        <v>1</v>
      </c>
      <c r="L42" s="150" t="s">
        <v>316</v>
      </c>
      <c r="M42" s="150" t="s">
        <v>316</v>
      </c>
      <c r="N42" s="150" t="s">
        <v>318</v>
      </c>
      <c r="O42" s="150" t="s">
        <v>318</v>
      </c>
      <c r="P42" s="150" t="s">
        <v>798</v>
      </c>
      <c r="Q42" s="184">
        <v>1</v>
      </c>
      <c r="R42" s="150"/>
      <c r="S42" s="150"/>
      <c r="T42" s="150"/>
      <c r="U42" s="149" t="s">
        <v>800</v>
      </c>
      <c r="V42" s="147">
        <v>500000000</v>
      </c>
      <c r="W42" s="147"/>
      <c r="X42" s="147"/>
      <c r="Y42" s="147">
        <f>+V42+W42-X42</f>
        <v>500000000</v>
      </c>
      <c r="Z42" s="147">
        <v>200000000</v>
      </c>
      <c r="AA42" s="147">
        <v>250000000</v>
      </c>
      <c r="AB42" s="147">
        <v>50000000</v>
      </c>
      <c r="AC42" s="147">
        <v>0</v>
      </c>
      <c r="AD42" s="147">
        <v>227640252</v>
      </c>
      <c r="AE42" s="147">
        <v>227640252</v>
      </c>
      <c r="AF42" s="140">
        <f>AE42/AD42</f>
        <v>1</v>
      </c>
      <c r="AG42" s="147"/>
    </row>
    <row r="43" spans="11:33" ht="24" thickTop="1" thickBot="1">
      <c r="K43" s="151">
        <v>1</v>
      </c>
      <c r="L43" s="150" t="s">
        <v>316</v>
      </c>
      <c r="M43" s="150" t="s">
        <v>316</v>
      </c>
      <c r="N43" s="150" t="s">
        <v>318</v>
      </c>
      <c r="O43" s="150" t="s">
        <v>318</v>
      </c>
      <c r="P43" s="150" t="s">
        <v>798</v>
      </c>
      <c r="Q43" s="184">
        <v>2</v>
      </c>
      <c r="R43" s="150"/>
      <c r="S43" s="150"/>
      <c r="T43" s="150"/>
      <c r="U43" s="149" t="s">
        <v>799</v>
      </c>
      <c r="V43" s="147"/>
      <c r="W43" s="147"/>
      <c r="X43" s="147"/>
      <c r="Y43" s="135">
        <f>+V43+W43-X43</f>
        <v>0</v>
      </c>
      <c r="Z43" s="147"/>
      <c r="AA43" s="147"/>
      <c r="AB43" s="147"/>
      <c r="AC43" s="147"/>
      <c r="AD43" s="147"/>
      <c r="AE43" s="147"/>
      <c r="AF43" s="147"/>
      <c r="AG43" s="147">
        <f>+AD43-AE43</f>
        <v>0</v>
      </c>
    </row>
    <row r="44" spans="11:33" ht="24" thickTop="1" thickBot="1">
      <c r="K44" s="151">
        <v>1</v>
      </c>
      <c r="L44" s="150" t="s">
        <v>316</v>
      </c>
      <c r="M44" s="150" t="s">
        <v>316</v>
      </c>
      <c r="N44" s="150" t="s">
        <v>318</v>
      </c>
      <c r="O44" s="150" t="s">
        <v>318</v>
      </c>
      <c r="P44" s="150" t="s">
        <v>798</v>
      </c>
      <c r="Q44" s="184">
        <v>3</v>
      </c>
      <c r="R44" s="150"/>
      <c r="S44" s="150"/>
      <c r="T44" s="150"/>
      <c r="U44" s="149" t="s">
        <v>797</v>
      </c>
      <c r="V44" s="147"/>
      <c r="W44" s="147"/>
      <c r="X44" s="147"/>
      <c r="Y44" s="135">
        <f>+V44+W44-X44</f>
        <v>0</v>
      </c>
      <c r="Z44" s="147"/>
      <c r="AA44" s="147"/>
      <c r="AB44" s="147"/>
      <c r="AC44" s="147"/>
      <c r="AD44" s="147"/>
      <c r="AE44" s="147"/>
      <c r="AF44" s="147"/>
      <c r="AG44" s="147">
        <f>+AD44-AE44</f>
        <v>0</v>
      </c>
    </row>
    <row r="45" spans="11:33" ht="16.5" thickTop="1" thickBot="1">
      <c r="K45" s="181">
        <v>1</v>
      </c>
      <c r="L45" s="179" t="s">
        <v>316</v>
      </c>
      <c r="M45" s="179" t="s">
        <v>316</v>
      </c>
      <c r="N45" s="179" t="s">
        <v>318</v>
      </c>
      <c r="O45" s="179" t="s">
        <v>318</v>
      </c>
      <c r="P45" s="179" t="s">
        <v>794</v>
      </c>
      <c r="Q45" s="180"/>
      <c r="R45" s="179"/>
      <c r="S45" s="179"/>
      <c r="T45" s="179"/>
      <c r="U45" s="178" t="s">
        <v>796</v>
      </c>
      <c r="V45" s="175">
        <f t="shared" ref="V45:AC45" si="19">SUBTOTAL(9,V46:V48)</f>
        <v>400000000</v>
      </c>
      <c r="W45" s="175">
        <f t="shared" si="19"/>
        <v>0</v>
      </c>
      <c r="X45" s="175">
        <f t="shared" si="19"/>
        <v>0</v>
      </c>
      <c r="Y45" s="135">
        <f t="shared" si="19"/>
        <v>400000000</v>
      </c>
      <c r="Z45" s="175">
        <f t="shared" si="19"/>
        <v>180000000</v>
      </c>
      <c r="AA45" s="135">
        <f t="shared" si="19"/>
        <v>180000000</v>
      </c>
      <c r="AB45" s="135">
        <f t="shared" si="19"/>
        <v>40000000</v>
      </c>
      <c r="AC45" s="175">
        <f t="shared" si="19"/>
        <v>0</v>
      </c>
      <c r="AD45" s="189">
        <v>62690163</v>
      </c>
      <c r="AE45" s="135">
        <f>SUBTOTAL(9,AE46:AE48)</f>
        <v>62690163</v>
      </c>
      <c r="AF45" s="177">
        <f>AE45/AD45</f>
        <v>1</v>
      </c>
      <c r="AG45" s="175"/>
    </row>
    <row r="46" spans="11:33" ht="24" thickTop="1" thickBot="1">
      <c r="K46" s="151">
        <v>1</v>
      </c>
      <c r="L46" s="150" t="s">
        <v>316</v>
      </c>
      <c r="M46" s="150" t="s">
        <v>316</v>
      </c>
      <c r="N46" s="150" t="s">
        <v>318</v>
      </c>
      <c r="O46" s="150" t="s">
        <v>318</v>
      </c>
      <c r="P46" s="150" t="s">
        <v>794</v>
      </c>
      <c r="Q46" s="184">
        <v>1</v>
      </c>
      <c r="R46" s="150"/>
      <c r="S46" s="150"/>
      <c r="T46" s="150"/>
      <c r="U46" s="149" t="s">
        <v>795</v>
      </c>
      <c r="V46" s="147">
        <v>340000000</v>
      </c>
      <c r="W46" s="135"/>
      <c r="X46" s="135"/>
      <c r="Y46" s="147">
        <f>+V46+W46-X46</f>
        <v>340000000</v>
      </c>
      <c r="Z46" s="135">
        <v>160000000</v>
      </c>
      <c r="AA46" s="147">
        <v>146000000</v>
      </c>
      <c r="AB46" s="147">
        <f>Y46*10%</f>
        <v>34000000</v>
      </c>
      <c r="AC46" s="135">
        <v>0</v>
      </c>
      <c r="AD46" s="147">
        <v>6926763</v>
      </c>
      <c r="AE46" s="147">
        <v>6926763</v>
      </c>
      <c r="AF46" s="140">
        <f>AE46/AD46</f>
        <v>1</v>
      </c>
      <c r="AG46" s="135"/>
    </row>
    <row r="47" spans="11:33" ht="24" thickTop="1" thickBot="1">
      <c r="K47" s="151">
        <v>1</v>
      </c>
      <c r="L47" s="150" t="s">
        <v>316</v>
      </c>
      <c r="M47" s="150" t="s">
        <v>316</v>
      </c>
      <c r="N47" s="150" t="s">
        <v>318</v>
      </c>
      <c r="O47" s="150" t="s">
        <v>318</v>
      </c>
      <c r="P47" s="150" t="s">
        <v>794</v>
      </c>
      <c r="Q47" s="184">
        <v>2</v>
      </c>
      <c r="R47" s="150"/>
      <c r="S47" s="150"/>
      <c r="T47" s="150"/>
      <c r="U47" s="149" t="s">
        <v>634</v>
      </c>
      <c r="V47" s="147">
        <v>60000000</v>
      </c>
      <c r="W47" s="147"/>
      <c r="X47" s="147"/>
      <c r="Y47" s="147">
        <f>+V47+W47-X47</f>
        <v>60000000</v>
      </c>
      <c r="Z47" s="147">
        <v>20000000</v>
      </c>
      <c r="AA47" s="147">
        <v>34000000</v>
      </c>
      <c r="AB47" s="147">
        <f>Y47*10%</f>
        <v>6000000</v>
      </c>
      <c r="AC47" s="147"/>
      <c r="AD47" s="188">
        <v>55763400</v>
      </c>
      <c r="AE47" s="147">
        <v>55763400</v>
      </c>
      <c r="AF47" s="148">
        <f>AE47/AD47</f>
        <v>1</v>
      </c>
      <c r="AG47" s="147"/>
    </row>
    <row r="48" spans="11:33" ht="24" thickTop="1" thickBot="1">
      <c r="K48" s="151">
        <v>1</v>
      </c>
      <c r="L48" s="150" t="s">
        <v>316</v>
      </c>
      <c r="M48" s="150" t="s">
        <v>316</v>
      </c>
      <c r="N48" s="150" t="s">
        <v>318</v>
      </c>
      <c r="O48" s="150" t="s">
        <v>318</v>
      </c>
      <c r="P48" s="150" t="s">
        <v>794</v>
      </c>
      <c r="Q48" s="184">
        <v>3</v>
      </c>
      <c r="R48" s="150"/>
      <c r="S48" s="150"/>
      <c r="T48" s="150"/>
      <c r="U48" s="149" t="s">
        <v>793</v>
      </c>
      <c r="V48" s="135"/>
      <c r="W48" s="135"/>
      <c r="X48" s="135"/>
      <c r="Y48" s="135">
        <f>+V48+W48-X48</f>
        <v>0</v>
      </c>
      <c r="Z48" s="135"/>
      <c r="AA48" s="135"/>
      <c r="AB48" s="135"/>
      <c r="AC48" s="135"/>
      <c r="AD48" s="135"/>
      <c r="AE48" s="135"/>
      <c r="AF48" s="140"/>
      <c r="AG48" s="135">
        <f>+AD48-AE48</f>
        <v>0</v>
      </c>
    </row>
    <row r="49" spans="11:33" ht="16.5" thickTop="1" thickBot="1">
      <c r="K49" s="181">
        <v>1</v>
      </c>
      <c r="L49" s="179" t="s">
        <v>316</v>
      </c>
      <c r="M49" s="179" t="s">
        <v>316</v>
      </c>
      <c r="N49" s="179" t="s">
        <v>318</v>
      </c>
      <c r="O49" s="179" t="s">
        <v>318</v>
      </c>
      <c r="P49" s="179" t="s">
        <v>789</v>
      </c>
      <c r="Q49" s="180"/>
      <c r="R49" s="179"/>
      <c r="S49" s="179"/>
      <c r="T49" s="179"/>
      <c r="U49" s="178" t="s">
        <v>792</v>
      </c>
      <c r="V49" s="175">
        <f t="shared" ref="V49:AE49" si="20">SUBTOTAL(9,V50:V52)</f>
        <v>500000000</v>
      </c>
      <c r="W49" s="175">
        <f t="shared" si="20"/>
        <v>0</v>
      </c>
      <c r="X49" s="175">
        <f t="shared" si="20"/>
        <v>0</v>
      </c>
      <c r="Y49" s="135">
        <f t="shared" si="20"/>
        <v>500000000</v>
      </c>
      <c r="Z49" s="175">
        <f t="shared" si="20"/>
        <v>50000000</v>
      </c>
      <c r="AA49" s="135">
        <f t="shared" si="20"/>
        <v>400000000</v>
      </c>
      <c r="AB49" s="135">
        <f t="shared" si="20"/>
        <v>50000000</v>
      </c>
      <c r="AC49" s="175">
        <f t="shared" si="20"/>
        <v>0</v>
      </c>
      <c r="AD49" s="175">
        <f t="shared" si="20"/>
        <v>115627030</v>
      </c>
      <c r="AE49" s="135">
        <f t="shared" si="20"/>
        <v>115627030</v>
      </c>
      <c r="AF49" s="177">
        <f>AE49/AD49</f>
        <v>1</v>
      </c>
      <c r="AG49" s="175"/>
    </row>
    <row r="50" spans="11:33" ht="16.5" thickTop="1" thickBot="1">
      <c r="K50" s="151">
        <v>1</v>
      </c>
      <c r="L50" s="150" t="s">
        <v>316</v>
      </c>
      <c r="M50" s="150" t="s">
        <v>316</v>
      </c>
      <c r="N50" s="150" t="s">
        <v>318</v>
      </c>
      <c r="O50" s="150" t="s">
        <v>318</v>
      </c>
      <c r="P50" s="150" t="s">
        <v>789</v>
      </c>
      <c r="Q50" s="184">
        <v>1</v>
      </c>
      <c r="R50" s="150"/>
      <c r="S50" s="150"/>
      <c r="T50" s="150"/>
      <c r="U50" s="149" t="s">
        <v>791</v>
      </c>
      <c r="V50" s="147">
        <v>350000000</v>
      </c>
      <c r="W50" s="147"/>
      <c r="X50" s="147"/>
      <c r="Y50" s="147">
        <f>+V50+W50-X50</f>
        <v>350000000</v>
      </c>
      <c r="Z50" s="147">
        <f>Y50*10%</f>
        <v>35000000</v>
      </c>
      <c r="AA50" s="147">
        <f>Y50*80%</f>
        <v>280000000</v>
      </c>
      <c r="AB50" s="147">
        <f>Y50*10%</f>
        <v>35000000</v>
      </c>
      <c r="AC50" s="147">
        <v>0</v>
      </c>
      <c r="AD50" s="147">
        <v>6504953</v>
      </c>
      <c r="AE50" s="147">
        <v>6504953</v>
      </c>
      <c r="AF50" s="140">
        <f>AE50/AD50</f>
        <v>1</v>
      </c>
      <c r="AG50" s="147"/>
    </row>
    <row r="51" spans="11:33" ht="16.5" thickTop="1" thickBot="1">
      <c r="K51" s="151">
        <v>1</v>
      </c>
      <c r="L51" s="150" t="s">
        <v>316</v>
      </c>
      <c r="M51" s="150" t="s">
        <v>316</v>
      </c>
      <c r="N51" s="150" t="s">
        <v>318</v>
      </c>
      <c r="O51" s="150" t="s">
        <v>318</v>
      </c>
      <c r="P51" s="150" t="s">
        <v>789</v>
      </c>
      <c r="Q51" s="184">
        <v>2</v>
      </c>
      <c r="R51" s="150"/>
      <c r="S51" s="150"/>
      <c r="T51" s="150"/>
      <c r="U51" s="149" t="s">
        <v>790</v>
      </c>
      <c r="V51" s="147"/>
      <c r="W51" s="147"/>
      <c r="X51" s="147"/>
      <c r="Y51" s="135">
        <f>+V51+W51-X51</f>
        <v>0</v>
      </c>
      <c r="Z51" s="147"/>
      <c r="AA51" s="147"/>
      <c r="AB51" s="147"/>
      <c r="AC51" s="147"/>
      <c r="AD51" s="147"/>
      <c r="AE51" s="147"/>
      <c r="AF51" s="140"/>
      <c r="AG51" s="147">
        <f>+AD51-AE51</f>
        <v>0</v>
      </c>
    </row>
    <row r="52" spans="11:33" ht="16.5" thickTop="1" thickBot="1">
      <c r="K52" s="151">
        <v>1</v>
      </c>
      <c r="L52" s="150" t="s">
        <v>316</v>
      </c>
      <c r="M52" s="150" t="s">
        <v>316</v>
      </c>
      <c r="N52" s="150" t="s">
        <v>318</v>
      </c>
      <c r="O52" s="150" t="s">
        <v>318</v>
      </c>
      <c r="P52" s="150" t="s">
        <v>789</v>
      </c>
      <c r="Q52" s="184">
        <v>3</v>
      </c>
      <c r="R52" s="150"/>
      <c r="S52" s="150"/>
      <c r="T52" s="150"/>
      <c r="U52" s="149" t="s">
        <v>788</v>
      </c>
      <c r="V52" s="147">
        <v>150000000</v>
      </c>
      <c r="W52" s="147"/>
      <c r="X52" s="147"/>
      <c r="Y52" s="135">
        <f>+V52+W52-X52</f>
        <v>150000000</v>
      </c>
      <c r="Z52" s="147">
        <f>Y52*10%</f>
        <v>15000000</v>
      </c>
      <c r="AA52" s="147">
        <f>Y52*80%</f>
        <v>120000000</v>
      </c>
      <c r="AB52" s="147">
        <f>Y52*10%</f>
        <v>15000000</v>
      </c>
      <c r="AC52" s="147"/>
      <c r="AD52" s="147">
        <v>109122077</v>
      </c>
      <c r="AE52" s="147">
        <v>109122077</v>
      </c>
      <c r="AF52" s="140">
        <f>AE52/AD52</f>
        <v>1</v>
      </c>
      <c r="AG52" s="147"/>
    </row>
    <row r="53" spans="11:33" ht="16.5" thickTop="1" thickBot="1">
      <c r="K53" s="181">
        <v>1</v>
      </c>
      <c r="L53" s="179" t="s">
        <v>316</v>
      </c>
      <c r="M53" s="179" t="s">
        <v>316</v>
      </c>
      <c r="N53" s="179" t="s">
        <v>318</v>
      </c>
      <c r="O53" s="179" t="s">
        <v>318</v>
      </c>
      <c r="P53" s="179" t="s">
        <v>784</v>
      </c>
      <c r="Q53" s="180"/>
      <c r="R53" s="179"/>
      <c r="S53" s="179"/>
      <c r="T53" s="179"/>
      <c r="U53" s="178" t="s">
        <v>787</v>
      </c>
      <c r="V53" s="175">
        <f t="shared" ref="V53:AE53" si="21">SUBTOTAL(9,V54:V56)</f>
        <v>1300000000</v>
      </c>
      <c r="W53" s="175">
        <f t="shared" si="21"/>
        <v>0</v>
      </c>
      <c r="X53" s="175">
        <f t="shared" si="21"/>
        <v>0</v>
      </c>
      <c r="Y53" s="135">
        <f t="shared" si="21"/>
        <v>1300000000</v>
      </c>
      <c r="Z53" s="175">
        <f t="shared" si="21"/>
        <v>130000000</v>
      </c>
      <c r="AA53" s="135">
        <f t="shared" si="21"/>
        <v>1040000000</v>
      </c>
      <c r="AB53" s="135">
        <f t="shared" si="21"/>
        <v>130000000</v>
      </c>
      <c r="AC53" s="175">
        <f t="shared" si="21"/>
        <v>0</v>
      </c>
      <c r="AD53" s="175">
        <f t="shared" si="21"/>
        <v>50357985.490000002</v>
      </c>
      <c r="AE53" s="135">
        <f t="shared" si="21"/>
        <v>50357985.490000002</v>
      </c>
      <c r="AF53" s="177">
        <f>AE53/AD53</f>
        <v>1</v>
      </c>
      <c r="AG53" s="175"/>
    </row>
    <row r="54" spans="11:33" ht="16.5" thickTop="1" thickBot="1">
      <c r="K54" s="151">
        <v>1</v>
      </c>
      <c r="L54" s="150" t="s">
        <v>316</v>
      </c>
      <c r="M54" s="150" t="s">
        <v>316</v>
      </c>
      <c r="N54" s="150" t="s">
        <v>318</v>
      </c>
      <c r="O54" s="150" t="s">
        <v>318</v>
      </c>
      <c r="P54" s="150" t="s">
        <v>784</v>
      </c>
      <c r="Q54" s="184">
        <v>1</v>
      </c>
      <c r="R54" s="150"/>
      <c r="S54" s="150"/>
      <c r="T54" s="150"/>
      <c r="U54" s="149" t="s">
        <v>786</v>
      </c>
      <c r="V54" s="147">
        <v>250000000</v>
      </c>
      <c r="W54" s="147"/>
      <c r="X54" s="147">
        <v>0</v>
      </c>
      <c r="Y54" s="147">
        <f>+V54+W54-X54</f>
        <v>250000000</v>
      </c>
      <c r="Z54" s="147">
        <f>Y54*10%</f>
        <v>25000000</v>
      </c>
      <c r="AA54" s="147">
        <f>Y54*80%</f>
        <v>200000000</v>
      </c>
      <c r="AB54" s="147">
        <f>Y54*10%</f>
        <v>25000000</v>
      </c>
      <c r="AC54" s="147">
        <v>0</v>
      </c>
      <c r="AD54" s="147">
        <v>0</v>
      </c>
      <c r="AE54" s="147">
        <v>0</v>
      </c>
      <c r="AF54" s="140" t="e">
        <f>AE54/AD54</f>
        <v>#DIV/0!</v>
      </c>
      <c r="AG54" s="147"/>
    </row>
    <row r="55" spans="11:33" ht="16.5" thickTop="1" thickBot="1">
      <c r="K55" s="151">
        <v>1</v>
      </c>
      <c r="L55" s="150" t="s">
        <v>316</v>
      </c>
      <c r="M55" s="150" t="s">
        <v>316</v>
      </c>
      <c r="N55" s="150" t="s">
        <v>318</v>
      </c>
      <c r="O55" s="150" t="s">
        <v>318</v>
      </c>
      <c r="P55" s="150" t="s">
        <v>784</v>
      </c>
      <c r="Q55" s="184">
        <v>2</v>
      </c>
      <c r="R55" s="150"/>
      <c r="S55" s="150"/>
      <c r="T55" s="150"/>
      <c r="U55" s="149" t="s">
        <v>785</v>
      </c>
      <c r="V55" s="147">
        <v>0</v>
      </c>
      <c r="W55" s="147"/>
      <c r="X55" s="147"/>
      <c r="Y55" s="135">
        <f>+V55+W55-X55</f>
        <v>0</v>
      </c>
      <c r="Z55" s="147"/>
      <c r="AA55" s="147"/>
      <c r="AB55" s="147"/>
      <c r="AC55" s="147"/>
      <c r="AD55" s="147"/>
      <c r="AE55" s="187"/>
      <c r="AF55" s="147"/>
      <c r="AG55" s="147">
        <f>+AD55-AE55</f>
        <v>0</v>
      </c>
    </row>
    <row r="56" spans="11:33" ht="16.5" thickTop="1" thickBot="1">
      <c r="K56" s="151">
        <v>1</v>
      </c>
      <c r="L56" s="150" t="s">
        <v>316</v>
      </c>
      <c r="M56" s="150" t="s">
        <v>316</v>
      </c>
      <c r="N56" s="150" t="s">
        <v>318</v>
      </c>
      <c r="O56" s="150" t="s">
        <v>318</v>
      </c>
      <c r="P56" s="150" t="s">
        <v>784</v>
      </c>
      <c r="Q56" s="184">
        <v>3</v>
      </c>
      <c r="R56" s="150"/>
      <c r="S56" s="150"/>
      <c r="T56" s="150"/>
      <c r="U56" s="149" t="s">
        <v>783</v>
      </c>
      <c r="V56" s="147">
        <v>1050000000</v>
      </c>
      <c r="W56" s="147"/>
      <c r="X56" s="147"/>
      <c r="Y56" s="135">
        <f>+V56+W56-X56</f>
        <v>1050000000</v>
      </c>
      <c r="Z56" s="147">
        <f>Y56*10%</f>
        <v>105000000</v>
      </c>
      <c r="AA56" s="147">
        <f>Y56*80%</f>
        <v>840000000</v>
      </c>
      <c r="AB56" s="147">
        <f>Y56*10%</f>
        <v>105000000</v>
      </c>
      <c r="AC56" s="147"/>
      <c r="AD56" s="147">
        <v>50357985.490000002</v>
      </c>
      <c r="AE56" s="147">
        <v>50357985.490000002</v>
      </c>
      <c r="AF56" s="140">
        <f>AE56/AD56</f>
        <v>1</v>
      </c>
      <c r="AG56" s="147"/>
    </row>
    <row r="57" spans="11:33" ht="16.5" thickTop="1" thickBot="1">
      <c r="K57" s="181">
        <v>1</v>
      </c>
      <c r="L57" s="179" t="s">
        <v>316</v>
      </c>
      <c r="M57" s="179" t="s">
        <v>316</v>
      </c>
      <c r="N57" s="179" t="s">
        <v>318</v>
      </c>
      <c r="O57" s="179" t="s">
        <v>318</v>
      </c>
      <c r="P57" s="179" t="s">
        <v>780</v>
      </c>
      <c r="Q57" s="180"/>
      <c r="R57" s="179"/>
      <c r="S57" s="179"/>
      <c r="T57" s="179"/>
      <c r="U57" s="178" t="s">
        <v>782</v>
      </c>
      <c r="V57" s="175">
        <f t="shared" ref="V57:AE57" si="22">SUBTOTAL(9,V58:V60)</f>
        <v>1000000000</v>
      </c>
      <c r="W57" s="175">
        <f t="shared" si="22"/>
        <v>0</v>
      </c>
      <c r="X57" s="175">
        <f t="shared" si="22"/>
        <v>0</v>
      </c>
      <c r="Y57" s="135">
        <f t="shared" si="22"/>
        <v>1000000000</v>
      </c>
      <c r="Z57" s="175">
        <f t="shared" si="22"/>
        <v>100000000</v>
      </c>
      <c r="AA57" s="135">
        <f t="shared" si="22"/>
        <v>800000000</v>
      </c>
      <c r="AB57" s="135">
        <f t="shared" si="22"/>
        <v>100000000</v>
      </c>
      <c r="AC57" s="175">
        <f t="shared" si="22"/>
        <v>0</v>
      </c>
      <c r="AD57" s="175">
        <f t="shared" si="22"/>
        <v>13717664.359999999</v>
      </c>
      <c r="AE57" s="135">
        <f t="shared" si="22"/>
        <v>13717664.359999999</v>
      </c>
      <c r="AF57" s="177">
        <f>AE57/AD57</f>
        <v>1</v>
      </c>
      <c r="AG57" s="175"/>
    </row>
    <row r="58" spans="11:33" ht="16.5" thickTop="1" thickBot="1">
      <c r="K58" s="151">
        <v>1</v>
      </c>
      <c r="L58" s="150" t="s">
        <v>316</v>
      </c>
      <c r="M58" s="150" t="s">
        <v>316</v>
      </c>
      <c r="N58" s="150" t="s">
        <v>318</v>
      </c>
      <c r="O58" s="150" t="s">
        <v>318</v>
      </c>
      <c r="P58" s="150" t="s">
        <v>780</v>
      </c>
      <c r="Q58" s="184">
        <v>1</v>
      </c>
      <c r="R58" s="150"/>
      <c r="S58" s="150"/>
      <c r="T58" s="150"/>
      <c r="U58" s="149" t="s">
        <v>781</v>
      </c>
      <c r="V58" s="147">
        <v>800000000</v>
      </c>
      <c r="W58" s="147">
        <v>0</v>
      </c>
      <c r="X58" s="147"/>
      <c r="Y58" s="186">
        <f>+V58+W58-X58</f>
        <v>800000000</v>
      </c>
      <c r="Z58" s="147">
        <f>Y58*10%</f>
        <v>80000000</v>
      </c>
      <c r="AA58" s="185">
        <f>Y58*80%</f>
        <v>640000000</v>
      </c>
      <c r="AB58" s="185">
        <f>Y58*10%</f>
        <v>80000000</v>
      </c>
      <c r="AC58" s="147">
        <v>0</v>
      </c>
      <c r="AD58" s="147">
        <v>4948574.3600000003</v>
      </c>
      <c r="AE58" s="147">
        <v>4948574.3600000003</v>
      </c>
      <c r="AF58" s="140">
        <f>AE58/AD58</f>
        <v>1</v>
      </c>
      <c r="AG58" s="185"/>
    </row>
    <row r="59" spans="11:33" ht="16.5" thickTop="1" thickBot="1">
      <c r="K59" s="151">
        <v>1</v>
      </c>
      <c r="L59" s="150" t="s">
        <v>316</v>
      </c>
      <c r="M59" s="150" t="s">
        <v>316</v>
      </c>
      <c r="N59" s="150" t="s">
        <v>318</v>
      </c>
      <c r="O59" s="150" t="s">
        <v>318</v>
      </c>
      <c r="P59" s="150" t="s">
        <v>780</v>
      </c>
      <c r="Q59" s="184">
        <v>2</v>
      </c>
      <c r="R59" s="150"/>
      <c r="S59" s="150"/>
      <c r="T59" s="150"/>
      <c r="U59" s="149" t="s">
        <v>631</v>
      </c>
      <c r="V59" s="147"/>
      <c r="W59" s="147"/>
      <c r="X59" s="147"/>
      <c r="Y59" s="135">
        <f>+V59+W59-X59</f>
        <v>0</v>
      </c>
      <c r="Z59" s="147"/>
      <c r="AA59" s="147"/>
      <c r="AB59" s="147"/>
      <c r="AC59" s="147"/>
      <c r="AD59" s="147"/>
      <c r="AE59" s="147"/>
      <c r="AF59" s="147"/>
      <c r="AG59" s="147">
        <f>+AD59-AE59</f>
        <v>0</v>
      </c>
    </row>
    <row r="60" spans="11:33" ht="16.5" thickTop="1" thickBot="1">
      <c r="K60" s="151">
        <v>1</v>
      </c>
      <c r="L60" s="150" t="s">
        <v>316</v>
      </c>
      <c r="M60" s="150" t="s">
        <v>316</v>
      </c>
      <c r="N60" s="150" t="s">
        <v>318</v>
      </c>
      <c r="O60" s="150" t="s">
        <v>318</v>
      </c>
      <c r="P60" s="150" t="s">
        <v>780</v>
      </c>
      <c r="Q60" s="184">
        <v>3</v>
      </c>
      <c r="R60" s="150"/>
      <c r="S60" s="150"/>
      <c r="T60" s="150"/>
      <c r="U60" s="149" t="s">
        <v>779</v>
      </c>
      <c r="V60" s="147">
        <v>200000000</v>
      </c>
      <c r="W60" s="147"/>
      <c r="X60" s="147"/>
      <c r="Y60" s="135">
        <f>+V60+W60-X60</f>
        <v>200000000</v>
      </c>
      <c r="Z60" s="147">
        <f>Y60*10%</f>
        <v>20000000</v>
      </c>
      <c r="AA60" s="147">
        <f>Y60*80%</f>
        <v>160000000</v>
      </c>
      <c r="AB60" s="147">
        <f>Y60*10%</f>
        <v>20000000</v>
      </c>
      <c r="AC60" s="147"/>
      <c r="AD60" s="147">
        <v>8769090</v>
      </c>
      <c r="AE60" s="147">
        <v>8769090</v>
      </c>
      <c r="AF60" s="140">
        <f>AE60/AD60</f>
        <v>1</v>
      </c>
      <c r="AG60" s="147"/>
    </row>
    <row r="61" spans="11:33" ht="16.5" thickTop="1" thickBot="1">
      <c r="K61" s="181">
        <v>1</v>
      </c>
      <c r="L61" s="179" t="s">
        <v>316</v>
      </c>
      <c r="M61" s="179" t="s">
        <v>316</v>
      </c>
      <c r="N61" s="179" t="s">
        <v>318</v>
      </c>
      <c r="O61" s="179" t="s">
        <v>318</v>
      </c>
      <c r="P61" s="179" t="s">
        <v>775</v>
      </c>
      <c r="Q61" s="180"/>
      <c r="R61" s="179"/>
      <c r="S61" s="179"/>
      <c r="T61" s="179"/>
      <c r="U61" s="178" t="s">
        <v>778</v>
      </c>
      <c r="V61" s="175">
        <f t="shared" ref="V61:AF61" si="23">SUBTOTAL(9,V62:V64)</f>
        <v>0</v>
      </c>
      <c r="W61" s="175">
        <f t="shared" si="23"/>
        <v>0</v>
      </c>
      <c r="X61" s="175">
        <f t="shared" si="23"/>
        <v>0</v>
      </c>
      <c r="Y61" s="175">
        <f t="shared" si="23"/>
        <v>0</v>
      </c>
      <c r="Z61" s="175">
        <f t="shared" si="23"/>
        <v>0</v>
      </c>
      <c r="AA61" s="175">
        <f t="shared" si="23"/>
        <v>0</v>
      </c>
      <c r="AB61" s="175">
        <f t="shared" si="23"/>
        <v>0</v>
      </c>
      <c r="AC61" s="175">
        <f t="shared" si="23"/>
        <v>0</v>
      </c>
      <c r="AD61" s="175">
        <f t="shared" si="23"/>
        <v>0</v>
      </c>
      <c r="AE61" s="135">
        <f t="shared" si="23"/>
        <v>0</v>
      </c>
      <c r="AF61" s="177">
        <f t="shared" si="23"/>
        <v>0</v>
      </c>
      <c r="AG61" s="175">
        <f t="shared" ref="AG61:AG76" si="24">+AD61-AE61</f>
        <v>0</v>
      </c>
    </row>
    <row r="62" spans="11:33" ht="24" thickTop="1" thickBot="1">
      <c r="K62" s="151">
        <v>1</v>
      </c>
      <c r="L62" s="150" t="s">
        <v>316</v>
      </c>
      <c r="M62" s="150" t="s">
        <v>316</v>
      </c>
      <c r="N62" s="150" t="s">
        <v>318</v>
      </c>
      <c r="O62" s="150" t="s">
        <v>318</v>
      </c>
      <c r="P62" s="150" t="s">
        <v>775</v>
      </c>
      <c r="Q62" s="184">
        <v>1</v>
      </c>
      <c r="R62" s="150"/>
      <c r="S62" s="150"/>
      <c r="T62" s="150"/>
      <c r="U62" s="149" t="s">
        <v>777</v>
      </c>
      <c r="V62" s="147"/>
      <c r="W62" s="147"/>
      <c r="X62" s="147"/>
      <c r="Y62" s="135">
        <f>+V62+W62-X62</f>
        <v>0</v>
      </c>
      <c r="Z62" s="147"/>
      <c r="AA62" s="147"/>
      <c r="AB62" s="147"/>
      <c r="AC62" s="147"/>
      <c r="AD62" s="147"/>
      <c r="AE62" s="147"/>
      <c r="AF62" s="147"/>
      <c r="AG62" s="147">
        <f t="shared" si="24"/>
        <v>0</v>
      </c>
    </row>
    <row r="63" spans="11:33" ht="24" thickTop="1" thickBot="1">
      <c r="K63" s="151">
        <v>1</v>
      </c>
      <c r="L63" s="150" t="s">
        <v>316</v>
      </c>
      <c r="M63" s="150" t="s">
        <v>316</v>
      </c>
      <c r="N63" s="150" t="s">
        <v>318</v>
      </c>
      <c r="O63" s="150" t="s">
        <v>318</v>
      </c>
      <c r="P63" s="150" t="s">
        <v>775</v>
      </c>
      <c r="Q63" s="184">
        <v>2</v>
      </c>
      <c r="R63" s="150"/>
      <c r="S63" s="150"/>
      <c r="T63" s="150"/>
      <c r="U63" s="149" t="s">
        <v>776</v>
      </c>
      <c r="V63" s="147"/>
      <c r="W63" s="147"/>
      <c r="X63" s="147"/>
      <c r="Y63" s="135">
        <f>+V63+W63-X63</f>
        <v>0</v>
      </c>
      <c r="Z63" s="147"/>
      <c r="AA63" s="147"/>
      <c r="AB63" s="147"/>
      <c r="AC63" s="147"/>
      <c r="AD63" s="147"/>
      <c r="AE63" s="147"/>
      <c r="AF63" s="147"/>
      <c r="AG63" s="147">
        <f t="shared" si="24"/>
        <v>0</v>
      </c>
    </row>
    <row r="64" spans="11:33" ht="24" thickTop="1" thickBot="1">
      <c r="K64" s="151">
        <v>1</v>
      </c>
      <c r="L64" s="150" t="s">
        <v>316</v>
      </c>
      <c r="M64" s="150" t="s">
        <v>316</v>
      </c>
      <c r="N64" s="150" t="s">
        <v>318</v>
      </c>
      <c r="O64" s="150" t="s">
        <v>318</v>
      </c>
      <c r="P64" s="150" t="s">
        <v>775</v>
      </c>
      <c r="Q64" s="184">
        <v>3</v>
      </c>
      <c r="R64" s="150"/>
      <c r="S64" s="150"/>
      <c r="T64" s="150"/>
      <c r="U64" s="149" t="s">
        <v>774</v>
      </c>
      <c r="V64" s="147"/>
      <c r="W64" s="147"/>
      <c r="X64" s="147"/>
      <c r="Y64" s="135">
        <f>+V64+W64-X64</f>
        <v>0</v>
      </c>
      <c r="Z64" s="147"/>
      <c r="AA64" s="147"/>
      <c r="AB64" s="147"/>
      <c r="AC64" s="147"/>
      <c r="AD64" s="147"/>
      <c r="AE64" s="147"/>
      <c r="AF64" s="147"/>
      <c r="AG64" s="147">
        <f t="shared" si="24"/>
        <v>0</v>
      </c>
    </row>
    <row r="65" spans="11:33" ht="16.5" thickTop="1" thickBot="1">
      <c r="K65" s="181">
        <v>1</v>
      </c>
      <c r="L65" s="179" t="s">
        <v>316</v>
      </c>
      <c r="M65" s="179" t="s">
        <v>316</v>
      </c>
      <c r="N65" s="179" t="s">
        <v>318</v>
      </c>
      <c r="O65" s="179" t="s">
        <v>318</v>
      </c>
      <c r="P65" s="179" t="s">
        <v>770</v>
      </c>
      <c r="Q65" s="180"/>
      <c r="R65" s="179"/>
      <c r="S65" s="179"/>
      <c r="T65" s="179"/>
      <c r="U65" s="178" t="s">
        <v>773</v>
      </c>
      <c r="V65" s="175">
        <f t="shared" ref="V65:AF65" si="25">SUBTOTAL(9,V66:V68)</f>
        <v>0</v>
      </c>
      <c r="W65" s="175">
        <f t="shared" si="25"/>
        <v>0</v>
      </c>
      <c r="X65" s="175">
        <f t="shared" si="25"/>
        <v>0</v>
      </c>
      <c r="Y65" s="175">
        <f t="shared" si="25"/>
        <v>0</v>
      </c>
      <c r="Z65" s="175">
        <f t="shared" si="25"/>
        <v>0</v>
      </c>
      <c r="AA65" s="175">
        <f t="shared" si="25"/>
        <v>0</v>
      </c>
      <c r="AB65" s="175">
        <f t="shared" si="25"/>
        <v>0</v>
      </c>
      <c r="AC65" s="175">
        <f t="shared" si="25"/>
        <v>0</v>
      </c>
      <c r="AD65" s="175">
        <f t="shared" si="25"/>
        <v>0</v>
      </c>
      <c r="AE65" s="135">
        <f t="shared" si="25"/>
        <v>0</v>
      </c>
      <c r="AF65" s="177">
        <f t="shared" si="25"/>
        <v>0</v>
      </c>
      <c r="AG65" s="175">
        <f t="shared" si="24"/>
        <v>0</v>
      </c>
    </row>
    <row r="66" spans="11:33" ht="16.5" thickTop="1" thickBot="1">
      <c r="K66" s="151">
        <v>1</v>
      </c>
      <c r="L66" s="150" t="s">
        <v>316</v>
      </c>
      <c r="M66" s="150" t="s">
        <v>316</v>
      </c>
      <c r="N66" s="150" t="s">
        <v>318</v>
      </c>
      <c r="O66" s="150" t="s">
        <v>318</v>
      </c>
      <c r="P66" s="150" t="s">
        <v>770</v>
      </c>
      <c r="Q66" s="184">
        <v>1</v>
      </c>
      <c r="R66" s="150"/>
      <c r="S66" s="150"/>
      <c r="T66" s="150"/>
      <c r="U66" s="149" t="s">
        <v>772</v>
      </c>
      <c r="V66" s="147"/>
      <c r="W66" s="147"/>
      <c r="X66" s="147"/>
      <c r="Y66" s="135">
        <f>+V66+W66-X66</f>
        <v>0</v>
      </c>
      <c r="Z66" s="147"/>
      <c r="AA66" s="147"/>
      <c r="AB66" s="147"/>
      <c r="AC66" s="147"/>
      <c r="AD66" s="147"/>
      <c r="AE66" s="147"/>
      <c r="AF66" s="147"/>
      <c r="AG66" s="147">
        <f t="shared" si="24"/>
        <v>0</v>
      </c>
    </row>
    <row r="67" spans="11:33" ht="16.5" thickTop="1" thickBot="1">
      <c r="K67" s="151">
        <v>1</v>
      </c>
      <c r="L67" s="150" t="s">
        <v>316</v>
      </c>
      <c r="M67" s="150" t="s">
        <v>316</v>
      </c>
      <c r="N67" s="150" t="s">
        <v>318</v>
      </c>
      <c r="O67" s="150" t="s">
        <v>318</v>
      </c>
      <c r="P67" s="150" t="s">
        <v>770</v>
      </c>
      <c r="Q67" s="184">
        <v>2</v>
      </c>
      <c r="R67" s="150"/>
      <c r="S67" s="150"/>
      <c r="T67" s="150"/>
      <c r="U67" s="149" t="s">
        <v>771</v>
      </c>
      <c r="V67" s="147"/>
      <c r="W67" s="147"/>
      <c r="X67" s="147"/>
      <c r="Y67" s="135">
        <f>+V67+W67-X67</f>
        <v>0</v>
      </c>
      <c r="Z67" s="147"/>
      <c r="AA67" s="147"/>
      <c r="AB67" s="147"/>
      <c r="AC67" s="147"/>
      <c r="AD67" s="147"/>
      <c r="AE67" s="147"/>
      <c r="AF67" s="147"/>
      <c r="AG67" s="147">
        <f t="shared" si="24"/>
        <v>0</v>
      </c>
    </row>
    <row r="68" spans="11:33" ht="16.5" thickTop="1" thickBot="1">
      <c r="K68" s="151">
        <v>1</v>
      </c>
      <c r="L68" s="150" t="s">
        <v>316</v>
      </c>
      <c r="M68" s="150" t="s">
        <v>316</v>
      </c>
      <c r="N68" s="150" t="s">
        <v>318</v>
      </c>
      <c r="O68" s="150" t="s">
        <v>318</v>
      </c>
      <c r="P68" s="150" t="s">
        <v>770</v>
      </c>
      <c r="Q68" s="184">
        <v>3</v>
      </c>
      <c r="R68" s="150"/>
      <c r="S68" s="150"/>
      <c r="T68" s="150"/>
      <c r="U68" s="149" t="s">
        <v>769</v>
      </c>
      <c r="V68" s="147"/>
      <c r="W68" s="147"/>
      <c r="X68" s="147"/>
      <c r="Y68" s="135">
        <f>+V68+W68-X68</f>
        <v>0</v>
      </c>
      <c r="Z68" s="147"/>
      <c r="AA68" s="147"/>
      <c r="AB68" s="147"/>
      <c r="AC68" s="147"/>
      <c r="AD68" s="147"/>
      <c r="AE68" s="147"/>
      <c r="AF68" s="147"/>
      <c r="AG68" s="147">
        <f t="shared" si="24"/>
        <v>0</v>
      </c>
    </row>
    <row r="69" spans="11:33" ht="24" thickTop="1" thickBot="1">
      <c r="K69" s="181">
        <v>1</v>
      </c>
      <c r="L69" s="179" t="s">
        <v>316</v>
      </c>
      <c r="M69" s="179" t="s">
        <v>316</v>
      </c>
      <c r="N69" s="179" t="s">
        <v>318</v>
      </c>
      <c r="O69" s="179" t="s">
        <v>318</v>
      </c>
      <c r="P69" s="179" t="s">
        <v>765</v>
      </c>
      <c r="Q69" s="180"/>
      <c r="R69" s="179"/>
      <c r="S69" s="179"/>
      <c r="T69" s="179"/>
      <c r="U69" s="178" t="s">
        <v>768</v>
      </c>
      <c r="V69" s="175">
        <f t="shared" ref="V69:AF69" si="26">SUBTOTAL(9,V70:V72)</f>
        <v>0</v>
      </c>
      <c r="W69" s="175">
        <f t="shared" si="26"/>
        <v>0</v>
      </c>
      <c r="X69" s="175">
        <f t="shared" si="26"/>
        <v>0</v>
      </c>
      <c r="Y69" s="175">
        <f t="shared" si="26"/>
        <v>0</v>
      </c>
      <c r="Z69" s="175">
        <f t="shared" si="26"/>
        <v>0</v>
      </c>
      <c r="AA69" s="175">
        <f t="shared" si="26"/>
        <v>0</v>
      </c>
      <c r="AB69" s="175">
        <f t="shared" si="26"/>
        <v>0</v>
      </c>
      <c r="AC69" s="175">
        <f t="shared" si="26"/>
        <v>0</v>
      </c>
      <c r="AD69" s="175">
        <f t="shared" si="26"/>
        <v>0</v>
      </c>
      <c r="AE69" s="135">
        <f t="shared" si="26"/>
        <v>0</v>
      </c>
      <c r="AF69" s="177">
        <f t="shared" si="26"/>
        <v>0</v>
      </c>
      <c r="AG69" s="175">
        <f t="shared" si="24"/>
        <v>0</v>
      </c>
    </row>
    <row r="70" spans="11:33" ht="35.25" thickTop="1" thickBot="1">
      <c r="K70" s="151">
        <v>1</v>
      </c>
      <c r="L70" s="150" t="s">
        <v>316</v>
      </c>
      <c r="M70" s="150" t="s">
        <v>316</v>
      </c>
      <c r="N70" s="150" t="s">
        <v>318</v>
      </c>
      <c r="O70" s="150" t="s">
        <v>318</v>
      </c>
      <c r="P70" s="150" t="s">
        <v>765</v>
      </c>
      <c r="Q70" s="184">
        <v>1</v>
      </c>
      <c r="R70" s="150"/>
      <c r="S70" s="150"/>
      <c r="T70" s="150"/>
      <c r="U70" s="149" t="s">
        <v>767</v>
      </c>
      <c r="V70" s="147"/>
      <c r="W70" s="147"/>
      <c r="X70" s="147"/>
      <c r="Y70" s="135">
        <f>+V70+W70-X70</f>
        <v>0</v>
      </c>
      <c r="Z70" s="147"/>
      <c r="AA70" s="147"/>
      <c r="AB70" s="147"/>
      <c r="AC70" s="147"/>
      <c r="AD70" s="147"/>
      <c r="AE70" s="147"/>
      <c r="AF70" s="147"/>
      <c r="AG70" s="147">
        <f t="shared" si="24"/>
        <v>0</v>
      </c>
    </row>
    <row r="71" spans="11:33" ht="35.25" thickTop="1" thickBot="1">
      <c r="K71" s="151">
        <v>1</v>
      </c>
      <c r="L71" s="150" t="s">
        <v>316</v>
      </c>
      <c r="M71" s="150" t="s">
        <v>316</v>
      </c>
      <c r="N71" s="150" t="s">
        <v>318</v>
      </c>
      <c r="O71" s="150" t="s">
        <v>318</v>
      </c>
      <c r="P71" s="150" t="s">
        <v>765</v>
      </c>
      <c r="Q71" s="184">
        <v>2</v>
      </c>
      <c r="R71" s="150"/>
      <c r="S71" s="150"/>
      <c r="T71" s="150"/>
      <c r="U71" s="149" t="s">
        <v>766</v>
      </c>
      <c r="V71" s="147"/>
      <c r="W71" s="147"/>
      <c r="X71" s="147"/>
      <c r="Y71" s="135">
        <f>+V71+W71-X71</f>
        <v>0</v>
      </c>
      <c r="Z71" s="147"/>
      <c r="AA71" s="147"/>
      <c r="AB71" s="147"/>
      <c r="AC71" s="147"/>
      <c r="AD71" s="147"/>
      <c r="AE71" s="147"/>
      <c r="AF71" s="147"/>
      <c r="AG71" s="147">
        <f t="shared" si="24"/>
        <v>0</v>
      </c>
    </row>
    <row r="72" spans="11:33" ht="35.25" thickTop="1" thickBot="1">
      <c r="K72" s="151">
        <v>1</v>
      </c>
      <c r="L72" s="150" t="s">
        <v>316</v>
      </c>
      <c r="M72" s="150" t="s">
        <v>316</v>
      </c>
      <c r="N72" s="150" t="s">
        <v>318</v>
      </c>
      <c r="O72" s="150" t="s">
        <v>318</v>
      </c>
      <c r="P72" s="150" t="s">
        <v>765</v>
      </c>
      <c r="Q72" s="184">
        <v>3</v>
      </c>
      <c r="R72" s="150"/>
      <c r="S72" s="150"/>
      <c r="T72" s="150"/>
      <c r="U72" s="149" t="s">
        <v>764</v>
      </c>
      <c r="V72" s="147"/>
      <c r="W72" s="147"/>
      <c r="X72" s="147"/>
      <c r="Y72" s="135">
        <f>+V72+W72-X72</f>
        <v>0</v>
      </c>
      <c r="Z72" s="147"/>
      <c r="AA72" s="147"/>
      <c r="AB72" s="147"/>
      <c r="AC72" s="147"/>
      <c r="AD72" s="147"/>
      <c r="AE72" s="147"/>
      <c r="AF72" s="147"/>
      <c r="AG72" s="147">
        <f t="shared" si="24"/>
        <v>0</v>
      </c>
    </row>
    <row r="73" spans="11:33" ht="16.5" thickTop="1" thickBot="1">
      <c r="K73" s="181">
        <v>1</v>
      </c>
      <c r="L73" s="179" t="s">
        <v>316</v>
      </c>
      <c r="M73" s="179" t="s">
        <v>316</v>
      </c>
      <c r="N73" s="179" t="s">
        <v>318</v>
      </c>
      <c r="O73" s="179" t="s">
        <v>318</v>
      </c>
      <c r="P73" s="179" t="s">
        <v>760</v>
      </c>
      <c r="Q73" s="180"/>
      <c r="R73" s="179"/>
      <c r="S73" s="179"/>
      <c r="T73" s="179"/>
      <c r="U73" s="178" t="s">
        <v>763</v>
      </c>
      <c r="V73" s="175">
        <f t="shared" ref="V73:AF73" si="27">SUM(V74:V76)</f>
        <v>0</v>
      </c>
      <c r="W73" s="175">
        <f t="shared" si="27"/>
        <v>0</v>
      </c>
      <c r="X73" s="175">
        <f t="shared" si="27"/>
        <v>0</v>
      </c>
      <c r="Y73" s="175">
        <f t="shared" si="27"/>
        <v>0</v>
      </c>
      <c r="Z73" s="175">
        <f t="shared" si="27"/>
        <v>0</v>
      </c>
      <c r="AA73" s="175">
        <f t="shared" si="27"/>
        <v>0</v>
      </c>
      <c r="AB73" s="175">
        <f t="shared" si="27"/>
        <v>0</v>
      </c>
      <c r="AC73" s="175">
        <f t="shared" si="27"/>
        <v>0</v>
      </c>
      <c r="AD73" s="175">
        <f t="shared" si="27"/>
        <v>0</v>
      </c>
      <c r="AE73" s="135">
        <f t="shared" si="27"/>
        <v>0</v>
      </c>
      <c r="AF73" s="177">
        <f t="shared" si="27"/>
        <v>0</v>
      </c>
      <c r="AG73" s="175">
        <f t="shared" si="24"/>
        <v>0</v>
      </c>
    </row>
    <row r="74" spans="11:33" ht="16.5" thickTop="1" thickBot="1">
      <c r="K74" s="151">
        <v>1</v>
      </c>
      <c r="L74" s="150" t="s">
        <v>316</v>
      </c>
      <c r="M74" s="150" t="s">
        <v>316</v>
      </c>
      <c r="N74" s="150" t="s">
        <v>318</v>
      </c>
      <c r="O74" s="150" t="s">
        <v>318</v>
      </c>
      <c r="P74" s="150" t="s">
        <v>760</v>
      </c>
      <c r="Q74" s="184">
        <v>1</v>
      </c>
      <c r="R74" s="150"/>
      <c r="S74" s="150"/>
      <c r="T74" s="150"/>
      <c r="U74" s="149" t="s">
        <v>762</v>
      </c>
      <c r="V74" s="147"/>
      <c r="W74" s="147"/>
      <c r="X74" s="147"/>
      <c r="Y74" s="135">
        <f>+V74+W74-X74</f>
        <v>0</v>
      </c>
      <c r="Z74" s="147"/>
      <c r="AA74" s="147"/>
      <c r="AB74" s="147"/>
      <c r="AC74" s="147"/>
      <c r="AD74" s="147"/>
      <c r="AE74" s="147"/>
      <c r="AF74" s="147"/>
      <c r="AG74" s="147">
        <f t="shared" si="24"/>
        <v>0</v>
      </c>
    </row>
    <row r="75" spans="11:33" ht="16.5" thickTop="1" thickBot="1">
      <c r="K75" s="151">
        <v>1</v>
      </c>
      <c r="L75" s="150" t="s">
        <v>316</v>
      </c>
      <c r="M75" s="150" t="s">
        <v>316</v>
      </c>
      <c r="N75" s="150" t="s">
        <v>318</v>
      </c>
      <c r="O75" s="150" t="s">
        <v>318</v>
      </c>
      <c r="P75" s="150" t="s">
        <v>760</v>
      </c>
      <c r="Q75" s="184">
        <v>2</v>
      </c>
      <c r="R75" s="150"/>
      <c r="S75" s="150"/>
      <c r="T75" s="150"/>
      <c r="U75" s="149" t="s">
        <v>761</v>
      </c>
      <c r="V75" s="147"/>
      <c r="W75" s="147"/>
      <c r="X75" s="147"/>
      <c r="Y75" s="135">
        <f>+V75+W75-X75</f>
        <v>0</v>
      </c>
      <c r="Z75" s="147"/>
      <c r="AA75" s="147"/>
      <c r="AB75" s="147"/>
      <c r="AC75" s="147"/>
      <c r="AD75" s="147"/>
      <c r="AE75" s="147"/>
      <c r="AF75" s="147"/>
      <c r="AG75" s="147">
        <f t="shared" si="24"/>
        <v>0</v>
      </c>
    </row>
    <row r="76" spans="11:33" ht="16.5" thickTop="1" thickBot="1">
      <c r="K76" s="151">
        <v>1</v>
      </c>
      <c r="L76" s="150" t="s">
        <v>316</v>
      </c>
      <c r="M76" s="150" t="s">
        <v>316</v>
      </c>
      <c r="N76" s="150" t="s">
        <v>318</v>
      </c>
      <c r="O76" s="150" t="s">
        <v>318</v>
      </c>
      <c r="P76" s="150" t="s">
        <v>760</v>
      </c>
      <c r="Q76" s="184">
        <v>3</v>
      </c>
      <c r="R76" s="150"/>
      <c r="S76" s="150"/>
      <c r="T76" s="150"/>
      <c r="U76" s="149" t="s">
        <v>759</v>
      </c>
      <c r="V76" s="147"/>
      <c r="W76" s="147"/>
      <c r="X76" s="147"/>
      <c r="Y76" s="135">
        <f>+V76+W76-X76</f>
        <v>0</v>
      </c>
      <c r="Z76" s="147"/>
      <c r="AA76" s="147"/>
      <c r="AB76" s="147"/>
      <c r="AC76" s="147"/>
      <c r="AD76" s="147"/>
      <c r="AE76" s="147"/>
      <c r="AF76" s="147"/>
      <c r="AG76" s="147">
        <f t="shared" si="24"/>
        <v>0</v>
      </c>
    </row>
    <row r="77" spans="11:33" ht="16.5" thickTop="1" thickBot="1">
      <c r="K77" s="183">
        <v>1</v>
      </c>
      <c r="L77" s="171" t="s">
        <v>316</v>
      </c>
      <c r="M77" s="171" t="s">
        <v>316</v>
      </c>
      <c r="N77" s="171" t="s">
        <v>318</v>
      </c>
      <c r="O77" s="171" t="s">
        <v>315</v>
      </c>
      <c r="P77" s="171"/>
      <c r="Q77" s="182"/>
      <c r="R77" s="171"/>
      <c r="S77" s="171"/>
      <c r="T77" s="171"/>
      <c r="U77" s="170" t="s">
        <v>758</v>
      </c>
      <c r="V77" s="168">
        <f>+V78+V99</f>
        <v>160000000</v>
      </c>
      <c r="W77" s="168">
        <f>+W78+W99</f>
        <v>0</v>
      </c>
      <c r="X77" s="168">
        <v>0</v>
      </c>
      <c r="Y77" s="168">
        <f t="shared" ref="Y77:AE77" si="28">+Y78+Y99</f>
        <v>160000000</v>
      </c>
      <c r="Z77" s="168">
        <f t="shared" si="28"/>
        <v>150000000</v>
      </c>
      <c r="AA77" s="135">
        <f t="shared" si="28"/>
        <v>0</v>
      </c>
      <c r="AB77" s="135">
        <f t="shared" si="28"/>
        <v>10000000</v>
      </c>
      <c r="AC77" s="168">
        <f t="shared" si="28"/>
        <v>0</v>
      </c>
      <c r="AD77" s="168">
        <f t="shared" si="28"/>
        <v>19596365</v>
      </c>
      <c r="AE77" s="135">
        <f t="shared" si="28"/>
        <v>19596365</v>
      </c>
      <c r="AF77" s="169">
        <f>AE77/AD77</f>
        <v>1</v>
      </c>
      <c r="AG77" s="168"/>
    </row>
    <row r="78" spans="11:33" ht="16.5" thickTop="1" thickBot="1">
      <c r="K78" s="181">
        <v>1</v>
      </c>
      <c r="L78" s="179" t="s">
        <v>316</v>
      </c>
      <c r="M78" s="179" t="s">
        <v>316</v>
      </c>
      <c r="N78" s="179" t="s">
        <v>318</v>
      </c>
      <c r="O78" s="179" t="s">
        <v>315</v>
      </c>
      <c r="P78" s="179" t="s">
        <v>471</v>
      </c>
      <c r="Q78" s="180"/>
      <c r="R78" s="179"/>
      <c r="S78" s="179"/>
      <c r="T78" s="179"/>
      <c r="U78" s="178" t="s">
        <v>757</v>
      </c>
      <c r="V78" s="175">
        <f t="shared" ref="V78:AC78" si="29">+V79+V83+V87+V91+V95</f>
        <v>100000000</v>
      </c>
      <c r="W78" s="175">
        <f t="shared" si="29"/>
        <v>0</v>
      </c>
      <c r="X78" s="175">
        <f t="shared" si="29"/>
        <v>0</v>
      </c>
      <c r="Y78" s="175">
        <f t="shared" si="29"/>
        <v>100000000</v>
      </c>
      <c r="Z78" s="175">
        <f t="shared" si="29"/>
        <v>90000000</v>
      </c>
      <c r="AA78" s="135">
        <f t="shared" si="29"/>
        <v>0</v>
      </c>
      <c r="AB78" s="135">
        <f t="shared" si="29"/>
        <v>10000000</v>
      </c>
      <c r="AC78" s="175">
        <f t="shared" si="29"/>
        <v>0</v>
      </c>
      <c r="AD78" s="175">
        <v>16776477</v>
      </c>
      <c r="AE78" s="135">
        <f>+AE79+AE83+AE87+AE91+AE95</f>
        <v>16776477</v>
      </c>
      <c r="AF78" s="177">
        <f>AE78/AD78</f>
        <v>1</v>
      </c>
      <c r="AG78" s="175"/>
    </row>
    <row r="79" spans="11:33" ht="16.5" thickTop="1" thickBot="1">
      <c r="K79" s="174">
        <v>1</v>
      </c>
      <c r="L79" s="173" t="s">
        <v>316</v>
      </c>
      <c r="M79" s="173" t="s">
        <v>316</v>
      </c>
      <c r="N79" s="173" t="s">
        <v>318</v>
      </c>
      <c r="O79" s="173" t="s">
        <v>315</v>
      </c>
      <c r="P79" s="173" t="s">
        <v>471</v>
      </c>
      <c r="Q79" s="173" t="s">
        <v>315</v>
      </c>
      <c r="R79" s="173"/>
      <c r="S79" s="173"/>
      <c r="T79" s="173"/>
      <c r="U79" s="172" t="s">
        <v>756</v>
      </c>
      <c r="V79" s="135">
        <f t="shared" ref="V79:AE79" si="30">SUM(V80:V82)</f>
        <v>0</v>
      </c>
      <c r="W79" s="135">
        <f t="shared" si="30"/>
        <v>0</v>
      </c>
      <c r="X79" s="135">
        <f t="shared" si="30"/>
        <v>0</v>
      </c>
      <c r="Y79" s="135">
        <f t="shared" si="30"/>
        <v>0</v>
      </c>
      <c r="Z79" s="135">
        <f t="shared" si="30"/>
        <v>0</v>
      </c>
      <c r="AA79" s="135">
        <f t="shared" si="30"/>
        <v>0</v>
      </c>
      <c r="AB79" s="135">
        <f t="shared" si="30"/>
        <v>0</v>
      </c>
      <c r="AC79" s="135">
        <f t="shared" si="30"/>
        <v>0</v>
      </c>
      <c r="AD79" s="135">
        <f t="shared" si="30"/>
        <v>0</v>
      </c>
      <c r="AE79" s="135">
        <f t="shared" si="30"/>
        <v>0</v>
      </c>
      <c r="AF79" s="140"/>
      <c r="AG79" s="135">
        <f t="shared" ref="AG79:AG94" si="31">+AD79-AE79</f>
        <v>0</v>
      </c>
    </row>
    <row r="80" spans="11:33" ht="16.5" thickTop="1" thickBot="1">
      <c r="K80" s="151">
        <v>1</v>
      </c>
      <c r="L80" s="150" t="s">
        <v>316</v>
      </c>
      <c r="M80" s="150" t="s">
        <v>316</v>
      </c>
      <c r="N80" s="150" t="s">
        <v>318</v>
      </c>
      <c r="O80" s="150" t="s">
        <v>315</v>
      </c>
      <c r="P80" s="150" t="s">
        <v>471</v>
      </c>
      <c r="Q80" s="150" t="s">
        <v>315</v>
      </c>
      <c r="R80" s="150" t="s">
        <v>316</v>
      </c>
      <c r="S80" s="150"/>
      <c r="T80" s="150"/>
      <c r="U80" s="149" t="s">
        <v>755</v>
      </c>
      <c r="V80" s="147"/>
      <c r="W80" s="147"/>
      <c r="X80" s="147"/>
      <c r="Y80" s="135">
        <f>+V80+W80-X80</f>
        <v>0</v>
      </c>
      <c r="Z80" s="147"/>
      <c r="AA80" s="147"/>
      <c r="AB80" s="147"/>
      <c r="AC80" s="147"/>
      <c r="AD80" s="147"/>
      <c r="AE80" s="147"/>
      <c r="AF80" s="140"/>
      <c r="AG80" s="147">
        <f t="shared" si="31"/>
        <v>0</v>
      </c>
    </row>
    <row r="81" spans="11:33" ht="16.5" thickTop="1" thickBot="1">
      <c r="K81" s="151">
        <v>1</v>
      </c>
      <c r="L81" s="150" t="s">
        <v>316</v>
      </c>
      <c r="M81" s="150" t="s">
        <v>316</v>
      </c>
      <c r="N81" s="150" t="s">
        <v>318</v>
      </c>
      <c r="O81" s="150" t="s">
        <v>315</v>
      </c>
      <c r="P81" s="150" t="s">
        <v>471</v>
      </c>
      <c r="Q81" s="150" t="s">
        <v>315</v>
      </c>
      <c r="R81" s="150" t="s">
        <v>313</v>
      </c>
      <c r="S81" s="150"/>
      <c r="T81" s="150"/>
      <c r="U81" s="149" t="s">
        <v>754</v>
      </c>
      <c r="V81" s="147"/>
      <c r="W81" s="147"/>
      <c r="X81" s="147"/>
      <c r="Y81" s="135">
        <f>+V81+W81-X81</f>
        <v>0</v>
      </c>
      <c r="Z81" s="147"/>
      <c r="AA81" s="147"/>
      <c r="AB81" s="147"/>
      <c r="AC81" s="147"/>
      <c r="AD81" s="147"/>
      <c r="AE81" s="147"/>
      <c r="AF81" s="140"/>
      <c r="AG81" s="147">
        <f t="shared" si="31"/>
        <v>0</v>
      </c>
    </row>
    <row r="82" spans="11:33" ht="16.5" thickTop="1" thickBot="1">
      <c r="K82" s="151">
        <v>1</v>
      </c>
      <c r="L82" s="150" t="s">
        <v>316</v>
      </c>
      <c r="M82" s="150" t="s">
        <v>316</v>
      </c>
      <c r="N82" s="150" t="s">
        <v>318</v>
      </c>
      <c r="O82" s="150" t="s">
        <v>315</v>
      </c>
      <c r="P82" s="150" t="s">
        <v>471</v>
      </c>
      <c r="Q82" s="150" t="s">
        <v>315</v>
      </c>
      <c r="R82" s="150" t="s">
        <v>556</v>
      </c>
      <c r="S82" s="150"/>
      <c r="T82" s="150"/>
      <c r="U82" s="149" t="s">
        <v>753</v>
      </c>
      <c r="V82" s="147"/>
      <c r="W82" s="147"/>
      <c r="X82" s="147"/>
      <c r="Y82" s="135">
        <f>+V82+W82-X82</f>
        <v>0</v>
      </c>
      <c r="Z82" s="147"/>
      <c r="AA82" s="147"/>
      <c r="AB82" s="147"/>
      <c r="AC82" s="147"/>
      <c r="AD82" s="147"/>
      <c r="AE82" s="147"/>
      <c r="AF82" s="140"/>
      <c r="AG82" s="147">
        <f t="shared" si="31"/>
        <v>0</v>
      </c>
    </row>
    <row r="83" spans="11:33" ht="16.5" thickTop="1" thickBot="1">
      <c r="K83" s="174">
        <v>1</v>
      </c>
      <c r="L83" s="173" t="s">
        <v>316</v>
      </c>
      <c r="M83" s="173" t="s">
        <v>316</v>
      </c>
      <c r="N83" s="173" t="s">
        <v>318</v>
      </c>
      <c r="O83" s="173" t="s">
        <v>315</v>
      </c>
      <c r="P83" s="173" t="s">
        <v>471</v>
      </c>
      <c r="Q83" s="173" t="s">
        <v>388</v>
      </c>
      <c r="R83" s="173"/>
      <c r="S83" s="173"/>
      <c r="T83" s="173"/>
      <c r="U83" s="172" t="s">
        <v>752</v>
      </c>
      <c r="V83" s="135">
        <f t="shared" ref="V83:AE83" si="32">SUM(V84:V86)</f>
        <v>0</v>
      </c>
      <c r="W83" s="135">
        <f t="shared" si="32"/>
        <v>0</v>
      </c>
      <c r="X83" s="135">
        <f t="shared" si="32"/>
        <v>0</v>
      </c>
      <c r="Y83" s="135">
        <f t="shared" si="32"/>
        <v>0</v>
      </c>
      <c r="Z83" s="135">
        <f t="shared" si="32"/>
        <v>0</v>
      </c>
      <c r="AA83" s="135">
        <f t="shared" si="32"/>
        <v>0</v>
      </c>
      <c r="AB83" s="135">
        <f t="shared" si="32"/>
        <v>0</v>
      </c>
      <c r="AC83" s="135">
        <f t="shared" si="32"/>
        <v>0</v>
      </c>
      <c r="AD83" s="135">
        <f t="shared" si="32"/>
        <v>0</v>
      </c>
      <c r="AE83" s="135">
        <f t="shared" si="32"/>
        <v>0</v>
      </c>
      <c r="AF83" s="140"/>
      <c r="AG83" s="135">
        <f t="shared" si="31"/>
        <v>0</v>
      </c>
    </row>
    <row r="84" spans="11:33" ht="16.5" thickTop="1" thickBot="1">
      <c r="K84" s="151">
        <v>1</v>
      </c>
      <c r="L84" s="150" t="s">
        <v>316</v>
      </c>
      <c r="M84" s="150" t="s">
        <v>316</v>
      </c>
      <c r="N84" s="150" t="s">
        <v>318</v>
      </c>
      <c r="O84" s="150" t="s">
        <v>315</v>
      </c>
      <c r="P84" s="150" t="s">
        <v>471</v>
      </c>
      <c r="Q84" s="150" t="s">
        <v>388</v>
      </c>
      <c r="R84" s="150" t="s">
        <v>316</v>
      </c>
      <c r="S84" s="150"/>
      <c r="T84" s="150"/>
      <c r="U84" s="149" t="s">
        <v>751</v>
      </c>
      <c r="V84" s="135">
        <v>0</v>
      </c>
      <c r="W84" s="135"/>
      <c r="X84" s="135"/>
      <c r="Y84" s="135">
        <f>V84</f>
        <v>0</v>
      </c>
      <c r="Z84" s="135">
        <f>Y84*100%</f>
        <v>0</v>
      </c>
      <c r="AA84" s="147"/>
      <c r="AB84" s="147"/>
      <c r="AC84" s="147"/>
      <c r="AD84" s="147"/>
      <c r="AE84" s="147"/>
      <c r="AF84" s="140"/>
      <c r="AG84" s="147">
        <f t="shared" si="31"/>
        <v>0</v>
      </c>
    </row>
    <row r="85" spans="11:33" ht="16.5" thickTop="1" thickBot="1">
      <c r="K85" s="151">
        <v>1</v>
      </c>
      <c r="L85" s="150" t="s">
        <v>316</v>
      </c>
      <c r="M85" s="150" t="s">
        <v>316</v>
      </c>
      <c r="N85" s="150" t="s">
        <v>318</v>
      </c>
      <c r="O85" s="150" t="s">
        <v>315</v>
      </c>
      <c r="P85" s="150" t="s">
        <v>471</v>
      </c>
      <c r="Q85" s="150" t="s">
        <v>388</v>
      </c>
      <c r="R85" s="150" t="s">
        <v>313</v>
      </c>
      <c r="S85" s="150"/>
      <c r="T85" s="150"/>
      <c r="U85" s="149" t="s">
        <v>750</v>
      </c>
      <c r="V85" s="147"/>
      <c r="W85" s="147"/>
      <c r="X85" s="147"/>
      <c r="Y85" s="135">
        <f>+V85+W85-X85</f>
        <v>0</v>
      </c>
      <c r="Z85" s="147"/>
      <c r="AA85" s="147"/>
      <c r="AB85" s="147"/>
      <c r="AC85" s="147"/>
      <c r="AD85" s="147"/>
      <c r="AE85" s="147"/>
      <c r="AF85" s="140"/>
      <c r="AG85" s="147">
        <f t="shared" si="31"/>
        <v>0</v>
      </c>
    </row>
    <row r="86" spans="11:33" ht="16.5" thickTop="1" thickBot="1">
      <c r="K86" s="151">
        <v>1</v>
      </c>
      <c r="L86" s="150" t="s">
        <v>316</v>
      </c>
      <c r="M86" s="150" t="s">
        <v>316</v>
      </c>
      <c r="N86" s="150" t="s">
        <v>318</v>
      </c>
      <c r="O86" s="150" t="s">
        <v>315</v>
      </c>
      <c r="P86" s="150" t="s">
        <v>471</v>
      </c>
      <c r="Q86" s="150" t="s">
        <v>388</v>
      </c>
      <c r="R86" s="150" t="s">
        <v>556</v>
      </c>
      <c r="S86" s="150"/>
      <c r="T86" s="150"/>
      <c r="U86" s="149" t="s">
        <v>749</v>
      </c>
      <c r="V86" s="147"/>
      <c r="W86" s="147"/>
      <c r="X86" s="147"/>
      <c r="Y86" s="135">
        <f>+V86+W86-X86</f>
        <v>0</v>
      </c>
      <c r="Z86" s="147"/>
      <c r="AA86" s="147"/>
      <c r="AB86" s="147"/>
      <c r="AC86" s="147"/>
      <c r="AD86" s="147"/>
      <c r="AE86" s="147"/>
      <c r="AF86" s="140"/>
      <c r="AG86" s="147">
        <f t="shared" si="31"/>
        <v>0</v>
      </c>
    </row>
    <row r="87" spans="11:33" ht="16.5" thickTop="1" thickBot="1">
      <c r="K87" s="174">
        <v>1</v>
      </c>
      <c r="L87" s="173" t="s">
        <v>316</v>
      </c>
      <c r="M87" s="173" t="s">
        <v>316</v>
      </c>
      <c r="N87" s="173" t="s">
        <v>318</v>
      </c>
      <c r="O87" s="173" t="s">
        <v>315</v>
      </c>
      <c r="P87" s="173" t="s">
        <v>471</v>
      </c>
      <c r="Q87" s="173" t="s">
        <v>386</v>
      </c>
      <c r="R87" s="173"/>
      <c r="S87" s="173"/>
      <c r="T87" s="173"/>
      <c r="U87" s="172" t="s">
        <v>748</v>
      </c>
      <c r="V87" s="135">
        <f t="shared" ref="V87:AE87" si="33">SUM(V88:V90)</f>
        <v>0</v>
      </c>
      <c r="W87" s="135">
        <f t="shared" si="33"/>
        <v>0</v>
      </c>
      <c r="X87" s="135">
        <f t="shared" si="33"/>
        <v>0</v>
      </c>
      <c r="Y87" s="135">
        <f t="shared" si="33"/>
        <v>0</v>
      </c>
      <c r="Z87" s="135">
        <f t="shared" si="33"/>
        <v>0</v>
      </c>
      <c r="AA87" s="135">
        <f t="shared" si="33"/>
        <v>0</v>
      </c>
      <c r="AB87" s="135">
        <f t="shared" si="33"/>
        <v>0</v>
      </c>
      <c r="AC87" s="135">
        <f t="shared" si="33"/>
        <v>0</v>
      </c>
      <c r="AD87" s="135">
        <f t="shared" si="33"/>
        <v>0</v>
      </c>
      <c r="AE87" s="135">
        <f t="shared" si="33"/>
        <v>0</v>
      </c>
      <c r="AF87" s="140"/>
      <c r="AG87" s="135">
        <f t="shared" si="31"/>
        <v>0</v>
      </c>
    </row>
    <row r="88" spans="11:33" ht="16.5" thickTop="1" thickBot="1">
      <c r="K88" s="151">
        <v>1</v>
      </c>
      <c r="L88" s="150" t="s">
        <v>316</v>
      </c>
      <c r="M88" s="150" t="s">
        <v>316</v>
      </c>
      <c r="N88" s="150" t="s">
        <v>318</v>
      </c>
      <c r="O88" s="150" t="s">
        <v>315</v>
      </c>
      <c r="P88" s="150" t="s">
        <v>471</v>
      </c>
      <c r="Q88" s="150" t="s">
        <v>386</v>
      </c>
      <c r="R88" s="150" t="s">
        <v>316</v>
      </c>
      <c r="S88" s="173"/>
      <c r="T88" s="173"/>
      <c r="U88" s="149" t="s">
        <v>747</v>
      </c>
      <c r="V88" s="135"/>
      <c r="W88" s="135"/>
      <c r="X88" s="135"/>
      <c r="Y88" s="135">
        <f>+V88+W88-X88</f>
        <v>0</v>
      </c>
      <c r="Z88" s="135"/>
      <c r="AA88" s="135"/>
      <c r="AB88" s="135"/>
      <c r="AC88" s="135"/>
      <c r="AD88" s="135"/>
      <c r="AE88" s="135"/>
      <c r="AF88" s="140"/>
      <c r="AG88" s="135">
        <f t="shared" si="31"/>
        <v>0</v>
      </c>
    </row>
    <row r="89" spans="11:33" ht="16.5" thickTop="1" thickBot="1">
      <c r="K89" s="151">
        <v>1</v>
      </c>
      <c r="L89" s="150" t="s">
        <v>316</v>
      </c>
      <c r="M89" s="150" t="s">
        <v>316</v>
      </c>
      <c r="N89" s="150" t="s">
        <v>318</v>
      </c>
      <c r="O89" s="150" t="s">
        <v>315</v>
      </c>
      <c r="P89" s="150" t="s">
        <v>471</v>
      </c>
      <c r="Q89" s="150" t="s">
        <v>386</v>
      </c>
      <c r="R89" s="150" t="s">
        <v>313</v>
      </c>
      <c r="S89" s="173"/>
      <c r="T89" s="173"/>
      <c r="U89" s="149" t="s">
        <v>746</v>
      </c>
      <c r="V89" s="135"/>
      <c r="W89" s="135"/>
      <c r="X89" s="135"/>
      <c r="Y89" s="135">
        <f>+V89+W89-X89</f>
        <v>0</v>
      </c>
      <c r="Z89" s="135"/>
      <c r="AA89" s="135"/>
      <c r="AB89" s="135"/>
      <c r="AC89" s="135"/>
      <c r="AD89" s="135"/>
      <c r="AE89" s="135"/>
      <c r="AF89" s="140"/>
      <c r="AG89" s="135">
        <f t="shared" si="31"/>
        <v>0</v>
      </c>
    </row>
    <row r="90" spans="11:33" ht="16.5" thickTop="1" thickBot="1">
      <c r="K90" s="151">
        <v>1</v>
      </c>
      <c r="L90" s="150" t="s">
        <v>316</v>
      </c>
      <c r="M90" s="150" t="s">
        <v>316</v>
      </c>
      <c r="N90" s="150" t="s">
        <v>318</v>
      </c>
      <c r="O90" s="150" t="s">
        <v>315</v>
      </c>
      <c r="P90" s="150" t="s">
        <v>471</v>
      </c>
      <c r="Q90" s="150" t="s">
        <v>386</v>
      </c>
      <c r="R90" s="150" t="s">
        <v>556</v>
      </c>
      <c r="S90" s="173"/>
      <c r="T90" s="173"/>
      <c r="U90" s="149" t="s">
        <v>745</v>
      </c>
      <c r="V90" s="135"/>
      <c r="W90" s="135"/>
      <c r="X90" s="135"/>
      <c r="Y90" s="135">
        <f>+V90+W90-X90</f>
        <v>0</v>
      </c>
      <c r="Z90" s="135"/>
      <c r="AA90" s="135"/>
      <c r="AB90" s="135"/>
      <c r="AC90" s="135"/>
      <c r="AD90" s="135"/>
      <c r="AE90" s="135"/>
      <c r="AF90" s="140"/>
      <c r="AG90" s="135">
        <f t="shared" si="31"/>
        <v>0</v>
      </c>
    </row>
    <row r="91" spans="11:33" ht="16.5" thickTop="1" thickBot="1">
      <c r="K91" s="151">
        <v>1</v>
      </c>
      <c r="L91" s="150" t="s">
        <v>316</v>
      </c>
      <c r="M91" s="150" t="s">
        <v>316</v>
      </c>
      <c r="N91" s="150" t="s">
        <v>318</v>
      </c>
      <c r="O91" s="150" t="s">
        <v>315</v>
      </c>
      <c r="P91" s="150" t="s">
        <v>471</v>
      </c>
      <c r="Q91" s="150" t="s">
        <v>331</v>
      </c>
      <c r="R91" s="150"/>
      <c r="S91" s="173"/>
      <c r="T91" s="173"/>
      <c r="U91" s="149" t="s">
        <v>744</v>
      </c>
      <c r="V91" s="135">
        <f t="shared" ref="V91:AE91" si="34">SUM(V92:V94)</f>
        <v>0</v>
      </c>
      <c r="W91" s="135">
        <f t="shared" si="34"/>
        <v>0</v>
      </c>
      <c r="X91" s="135">
        <f t="shared" si="34"/>
        <v>0</v>
      </c>
      <c r="Y91" s="135">
        <f t="shared" si="34"/>
        <v>0</v>
      </c>
      <c r="Z91" s="135">
        <f t="shared" si="34"/>
        <v>0</v>
      </c>
      <c r="AA91" s="135">
        <f t="shared" si="34"/>
        <v>0</v>
      </c>
      <c r="AB91" s="135">
        <f t="shared" si="34"/>
        <v>0</v>
      </c>
      <c r="AC91" s="135">
        <f t="shared" si="34"/>
        <v>0</v>
      </c>
      <c r="AD91" s="135">
        <f t="shared" si="34"/>
        <v>0</v>
      </c>
      <c r="AE91" s="135">
        <f t="shared" si="34"/>
        <v>0</v>
      </c>
      <c r="AF91" s="140"/>
      <c r="AG91" s="135">
        <f t="shared" si="31"/>
        <v>0</v>
      </c>
    </row>
    <row r="92" spans="11:33" ht="16.5" thickTop="1" thickBot="1">
      <c r="K92" s="151">
        <v>1</v>
      </c>
      <c r="L92" s="150" t="s">
        <v>316</v>
      </c>
      <c r="M92" s="150" t="s">
        <v>316</v>
      </c>
      <c r="N92" s="150" t="s">
        <v>318</v>
      </c>
      <c r="O92" s="150" t="s">
        <v>315</v>
      </c>
      <c r="P92" s="150" t="s">
        <v>471</v>
      </c>
      <c r="Q92" s="150" t="s">
        <v>331</v>
      </c>
      <c r="R92" s="150" t="s">
        <v>316</v>
      </c>
      <c r="S92" s="173"/>
      <c r="T92" s="173"/>
      <c r="U92" s="149" t="s">
        <v>743</v>
      </c>
      <c r="V92" s="135">
        <v>0</v>
      </c>
      <c r="W92" s="135"/>
      <c r="X92" s="135"/>
      <c r="Y92" s="135">
        <f>+V92+W92-X92</f>
        <v>0</v>
      </c>
      <c r="Z92" s="135"/>
      <c r="AA92" s="135"/>
      <c r="AB92" s="135"/>
      <c r="AC92" s="135"/>
      <c r="AD92" s="135"/>
      <c r="AE92" s="135"/>
      <c r="AF92" s="140"/>
      <c r="AG92" s="135">
        <f t="shared" si="31"/>
        <v>0</v>
      </c>
    </row>
    <row r="93" spans="11:33" ht="16.5" thickTop="1" thickBot="1">
      <c r="K93" s="151">
        <v>1</v>
      </c>
      <c r="L93" s="150" t="s">
        <v>316</v>
      </c>
      <c r="M93" s="150" t="s">
        <v>316</v>
      </c>
      <c r="N93" s="150" t="s">
        <v>318</v>
      </c>
      <c r="O93" s="150" t="s">
        <v>315</v>
      </c>
      <c r="P93" s="150" t="s">
        <v>471</v>
      </c>
      <c r="Q93" s="150" t="s">
        <v>331</v>
      </c>
      <c r="R93" s="150" t="s">
        <v>313</v>
      </c>
      <c r="S93" s="173"/>
      <c r="T93" s="173"/>
      <c r="U93" s="149" t="s">
        <v>742</v>
      </c>
      <c r="V93" s="135"/>
      <c r="W93" s="135"/>
      <c r="X93" s="135"/>
      <c r="Y93" s="135">
        <f>+V93+W93-X93</f>
        <v>0</v>
      </c>
      <c r="Z93" s="135"/>
      <c r="AA93" s="135"/>
      <c r="AB93" s="135"/>
      <c r="AC93" s="135"/>
      <c r="AD93" s="135"/>
      <c r="AE93" s="135"/>
      <c r="AF93" s="140"/>
      <c r="AG93" s="135">
        <f t="shared" si="31"/>
        <v>0</v>
      </c>
    </row>
    <row r="94" spans="11:33" ht="16.5" thickTop="1" thickBot="1">
      <c r="K94" s="151">
        <v>1</v>
      </c>
      <c r="L94" s="150" t="s">
        <v>316</v>
      </c>
      <c r="M94" s="150" t="s">
        <v>316</v>
      </c>
      <c r="N94" s="150" t="s">
        <v>318</v>
      </c>
      <c r="O94" s="150" t="s">
        <v>315</v>
      </c>
      <c r="P94" s="150" t="s">
        <v>471</v>
      </c>
      <c r="Q94" s="150" t="s">
        <v>331</v>
      </c>
      <c r="R94" s="150" t="s">
        <v>556</v>
      </c>
      <c r="S94" s="173"/>
      <c r="T94" s="173"/>
      <c r="U94" s="149" t="s">
        <v>741</v>
      </c>
      <c r="V94" s="135"/>
      <c r="W94" s="135"/>
      <c r="X94" s="135"/>
      <c r="Y94" s="135">
        <f>+V94+W94-X94</f>
        <v>0</v>
      </c>
      <c r="Z94" s="135"/>
      <c r="AA94" s="135"/>
      <c r="AB94" s="135"/>
      <c r="AC94" s="135"/>
      <c r="AD94" s="135"/>
      <c r="AE94" s="135"/>
      <c r="AF94" s="140"/>
      <c r="AG94" s="135">
        <f t="shared" si="31"/>
        <v>0</v>
      </c>
    </row>
    <row r="95" spans="11:33" ht="16.5" thickTop="1" thickBot="1">
      <c r="K95" s="174">
        <v>1</v>
      </c>
      <c r="L95" s="173" t="s">
        <v>316</v>
      </c>
      <c r="M95" s="173" t="s">
        <v>316</v>
      </c>
      <c r="N95" s="173" t="s">
        <v>318</v>
      </c>
      <c r="O95" s="173" t="s">
        <v>315</v>
      </c>
      <c r="P95" s="173" t="s">
        <v>471</v>
      </c>
      <c r="Q95" s="173" t="s">
        <v>354</v>
      </c>
      <c r="R95" s="173"/>
      <c r="S95" s="173"/>
      <c r="T95" s="173"/>
      <c r="U95" s="172" t="s">
        <v>740</v>
      </c>
      <c r="V95" s="135">
        <f t="shared" ref="V95:AE95" si="35">SUM(V96:V98)</f>
        <v>100000000</v>
      </c>
      <c r="W95" s="135">
        <f t="shared" si="35"/>
        <v>0</v>
      </c>
      <c r="X95" s="135">
        <f t="shared" si="35"/>
        <v>0</v>
      </c>
      <c r="Y95" s="135">
        <f t="shared" si="35"/>
        <v>100000000</v>
      </c>
      <c r="Z95" s="135">
        <f t="shared" si="35"/>
        <v>90000000</v>
      </c>
      <c r="AA95" s="135">
        <f t="shared" si="35"/>
        <v>0</v>
      </c>
      <c r="AB95" s="135">
        <f t="shared" si="35"/>
        <v>10000000</v>
      </c>
      <c r="AC95" s="135">
        <f t="shared" si="35"/>
        <v>0</v>
      </c>
      <c r="AD95" s="135">
        <f t="shared" si="35"/>
        <v>16776477</v>
      </c>
      <c r="AE95" s="135">
        <f t="shared" si="35"/>
        <v>16776477</v>
      </c>
      <c r="AF95" s="140">
        <f>AE95/AD95</f>
        <v>1</v>
      </c>
      <c r="AG95" s="135"/>
    </row>
    <row r="96" spans="11:33" ht="16.5" thickTop="1" thickBot="1">
      <c r="K96" s="151">
        <v>1</v>
      </c>
      <c r="L96" s="150" t="s">
        <v>316</v>
      </c>
      <c r="M96" s="150" t="s">
        <v>316</v>
      </c>
      <c r="N96" s="150" t="s">
        <v>318</v>
      </c>
      <c r="O96" s="150" t="s">
        <v>315</v>
      </c>
      <c r="P96" s="150" t="s">
        <v>471</v>
      </c>
      <c r="Q96" s="150" t="s">
        <v>354</v>
      </c>
      <c r="R96" s="150" t="s">
        <v>316</v>
      </c>
      <c r="S96" s="173"/>
      <c r="T96" s="173"/>
      <c r="U96" s="149" t="s">
        <v>739</v>
      </c>
      <c r="V96" s="135">
        <v>10000000</v>
      </c>
      <c r="W96" s="135">
        <v>0</v>
      </c>
      <c r="X96" s="135">
        <v>0</v>
      </c>
      <c r="Y96" s="135">
        <f>+V96+W96-X96</f>
        <v>10000000</v>
      </c>
      <c r="Z96" s="135">
        <f>Y96*90%</f>
        <v>9000000</v>
      </c>
      <c r="AA96" s="147">
        <v>0</v>
      </c>
      <c r="AB96" s="147">
        <f>Y96*10%</f>
        <v>1000000</v>
      </c>
      <c r="AC96" s="135">
        <v>0</v>
      </c>
      <c r="AD96" s="147">
        <v>1767689</v>
      </c>
      <c r="AE96" s="147">
        <v>1767689</v>
      </c>
      <c r="AF96" s="140">
        <f>AE96/AD96</f>
        <v>1</v>
      </c>
      <c r="AG96" s="135"/>
    </row>
    <row r="97" spans="11:33" ht="14.25" customHeight="1" thickTop="1" thickBot="1">
      <c r="K97" s="151">
        <v>1</v>
      </c>
      <c r="L97" s="150" t="s">
        <v>316</v>
      </c>
      <c r="M97" s="150" t="s">
        <v>316</v>
      </c>
      <c r="N97" s="150" t="s">
        <v>318</v>
      </c>
      <c r="O97" s="150" t="s">
        <v>315</v>
      </c>
      <c r="P97" s="150" t="s">
        <v>471</v>
      </c>
      <c r="Q97" s="150" t="s">
        <v>354</v>
      </c>
      <c r="R97" s="150" t="s">
        <v>313</v>
      </c>
      <c r="S97" s="173"/>
      <c r="T97" s="173"/>
      <c r="U97" s="149" t="s">
        <v>630</v>
      </c>
      <c r="V97" s="135">
        <v>90000000</v>
      </c>
      <c r="W97" s="135"/>
      <c r="X97" s="135"/>
      <c r="Y97" s="135">
        <f>+V97+W97-X97</f>
        <v>90000000</v>
      </c>
      <c r="Z97" s="135">
        <v>81000000</v>
      </c>
      <c r="AA97" s="135"/>
      <c r="AB97" s="135">
        <f>Y97*10%</f>
        <v>9000000</v>
      </c>
      <c r="AC97" s="135"/>
      <c r="AD97" s="135">
        <v>15008788</v>
      </c>
      <c r="AE97" s="135">
        <v>15008788</v>
      </c>
      <c r="AF97" s="140"/>
      <c r="AG97" s="135">
        <f>+AD97-AE97</f>
        <v>0</v>
      </c>
    </row>
    <row r="98" spans="11:33" ht="16.5" thickTop="1" thickBot="1">
      <c r="K98" s="151">
        <v>1</v>
      </c>
      <c r="L98" s="150" t="s">
        <v>316</v>
      </c>
      <c r="M98" s="150" t="s">
        <v>316</v>
      </c>
      <c r="N98" s="150" t="s">
        <v>318</v>
      </c>
      <c r="O98" s="150" t="s">
        <v>315</v>
      </c>
      <c r="P98" s="150" t="s">
        <v>471</v>
      </c>
      <c r="Q98" s="150" t="s">
        <v>354</v>
      </c>
      <c r="R98" s="150" t="s">
        <v>556</v>
      </c>
      <c r="S98" s="173"/>
      <c r="T98" s="173"/>
      <c r="U98" s="149" t="s">
        <v>738</v>
      </c>
      <c r="V98" s="135">
        <v>0</v>
      </c>
      <c r="W98" s="135"/>
      <c r="X98" s="135"/>
      <c r="Y98" s="135">
        <f>+V98+W98-X98</f>
        <v>0</v>
      </c>
      <c r="Z98" s="135">
        <f>Y98*90%</f>
        <v>0</v>
      </c>
      <c r="AA98" s="135"/>
      <c r="AB98" s="135">
        <f>Y98*10%</f>
        <v>0</v>
      </c>
      <c r="AC98" s="135"/>
      <c r="AD98" s="135">
        <v>0</v>
      </c>
      <c r="AE98" s="135">
        <v>0</v>
      </c>
      <c r="AF98" s="140" t="e">
        <f>AE98/AD98</f>
        <v>#DIV/0!</v>
      </c>
      <c r="AG98" s="135"/>
    </row>
    <row r="99" spans="11:33" s="152" customFormat="1" ht="16.5" thickTop="1" thickBot="1">
      <c r="K99" s="174">
        <v>1</v>
      </c>
      <c r="L99" s="173" t="s">
        <v>316</v>
      </c>
      <c r="M99" s="173" t="s">
        <v>316</v>
      </c>
      <c r="N99" s="173" t="s">
        <v>318</v>
      </c>
      <c r="O99" s="173" t="s">
        <v>315</v>
      </c>
      <c r="P99" s="173" t="s">
        <v>469</v>
      </c>
      <c r="Q99" s="173"/>
      <c r="R99" s="173"/>
      <c r="S99" s="173"/>
      <c r="T99" s="173"/>
      <c r="U99" s="172" t="s">
        <v>737</v>
      </c>
      <c r="V99" s="135">
        <v>60000000</v>
      </c>
      <c r="W99" s="135">
        <v>0</v>
      </c>
      <c r="X99" s="135"/>
      <c r="Y99" s="135">
        <f>+V99+W99-X99</f>
        <v>60000000</v>
      </c>
      <c r="Z99" s="135">
        <f>Y99*100%</f>
        <v>60000000</v>
      </c>
      <c r="AA99" s="135">
        <v>0</v>
      </c>
      <c r="AB99" s="135">
        <v>0</v>
      </c>
      <c r="AC99" s="135"/>
      <c r="AD99" s="135">
        <v>2819888</v>
      </c>
      <c r="AE99" s="135">
        <v>2819888</v>
      </c>
      <c r="AF99" s="140">
        <f>AE99/AD99</f>
        <v>1</v>
      </c>
      <c r="AG99" s="135"/>
    </row>
    <row r="100" spans="11:33" ht="16.5" thickTop="1" thickBot="1">
      <c r="K100" s="151">
        <v>1</v>
      </c>
      <c r="L100" s="150" t="s">
        <v>316</v>
      </c>
      <c r="M100" s="150" t="s">
        <v>316</v>
      </c>
      <c r="N100" s="150" t="s">
        <v>318</v>
      </c>
      <c r="O100" s="150" t="s">
        <v>386</v>
      </c>
      <c r="P100" s="150"/>
      <c r="Q100" s="150"/>
      <c r="R100" s="150"/>
      <c r="S100" s="150"/>
      <c r="T100" s="150"/>
      <c r="U100" s="149" t="s">
        <v>736</v>
      </c>
      <c r="V100" s="147">
        <f t="shared" ref="V100:AF100" si="36">+V101+V146</f>
        <v>0</v>
      </c>
      <c r="W100" s="147">
        <f t="shared" si="36"/>
        <v>0</v>
      </c>
      <c r="X100" s="147">
        <f t="shared" si="36"/>
        <v>0</v>
      </c>
      <c r="Y100" s="147">
        <f t="shared" si="36"/>
        <v>0</v>
      </c>
      <c r="Z100" s="147">
        <f t="shared" si="36"/>
        <v>0</v>
      </c>
      <c r="AA100" s="147">
        <f t="shared" si="36"/>
        <v>0</v>
      </c>
      <c r="AB100" s="147">
        <f t="shared" si="36"/>
        <v>0</v>
      </c>
      <c r="AC100" s="147">
        <f t="shared" si="36"/>
        <v>0</v>
      </c>
      <c r="AD100" s="147">
        <f t="shared" si="36"/>
        <v>0</v>
      </c>
      <c r="AE100" s="147">
        <f t="shared" si="36"/>
        <v>0</v>
      </c>
      <c r="AF100" s="147">
        <f t="shared" si="36"/>
        <v>0</v>
      </c>
      <c r="AG100" s="147">
        <f t="shared" ref="AG100:AG163" si="37">+AD100-AE100</f>
        <v>0</v>
      </c>
    </row>
    <row r="101" spans="11:33" ht="16.5" thickTop="1" thickBot="1">
      <c r="K101" s="151">
        <v>1</v>
      </c>
      <c r="L101" s="150" t="s">
        <v>316</v>
      </c>
      <c r="M101" s="150" t="s">
        <v>316</v>
      </c>
      <c r="N101" s="150" t="s">
        <v>318</v>
      </c>
      <c r="O101" s="150" t="s">
        <v>386</v>
      </c>
      <c r="P101" s="150" t="s">
        <v>471</v>
      </c>
      <c r="Q101" s="150"/>
      <c r="R101" s="150"/>
      <c r="S101" s="150"/>
      <c r="T101" s="150"/>
      <c r="U101" s="149" t="s">
        <v>735</v>
      </c>
      <c r="V101" s="147">
        <f t="shared" ref="V101:AF101" si="38">+V102+V106+V110+V114+V118+V122+V126+V130+V134+V138+V142</f>
        <v>0</v>
      </c>
      <c r="W101" s="147">
        <f t="shared" si="38"/>
        <v>0</v>
      </c>
      <c r="X101" s="147">
        <f t="shared" si="38"/>
        <v>0</v>
      </c>
      <c r="Y101" s="147">
        <f t="shared" si="38"/>
        <v>0</v>
      </c>
      <c r="Z101" s="147">
        <f t="shared" si="38"/>
        <v>0</v>
      </c>
      <c r="AA101" s="147">
        <f t="shared" si="38"/>
        <v>0</v>
      </c>
      <c r="AB101" s="147">
        <f t="shared" si="38"/>
        <v>0</v>
      </c>
      <c r="AC101" s="147">
        <f t="shared" si="38"/>
        <v>0</v>
      </c>
      <c r="AD101" s="147">
        <f t="shared" si="38"/>
        <v>0</v>
      </c>
      <c r="AE101" s="147">
        <f t="shared" si="38"/>
        <v>0</v>
      </c>
      <c r="AF101" s="147">
        <f t="shared" si="38"/>
        <v>0</v>
      </c>
      <c r="AG101" s="147">
        <f t="shared" si="37"/>
        <v>0</v>
      </c>
    </row>
    <row r="102" spans="11:33" ht="16.5" thickTop="1" thickBot="1">
      <c r="K102" s="151">
        <v>1</v>
      </c>
      <c r="L102" s="150" t="s">
        <v>316</v>
      </c>
      <c r="M102" s="150" t="s">
        <v>316</v>
      </c>
      <c r="N102" s="150" t="s">
        <v>318</v>
      </c>
      <c r="O102" s="150" t="s">
        <v>386</v>
      </c>
      <c r="P102" s="150" t="s">
        <v>471</v>
      </c>
      <c r="Q102" s="150" t="s">
        <v>723</v>
      </c>
      <c r="R102" s="150"/>
      <c r="S102" s="150"/>
      <c r="T102" s="150"/>
      <c r="U102" s="149" t="s">
        <v>725</v>
      </c>
      <c r="V102" s="147">
        <f t="shared" ref="V102:AF102" si="39">SUM(V103:V105)</f>
        <v>0</v>
      </c>
      <c r="W102" s="147">
        <f t="shared" si="39"/>
        <v>0</v>
      </c>
      <c r="X102" s="147">
        <f t="shared" si="39"/>
        <v>0</v>
      </c>
      <c r="Y102" s="147">
        <f t="shared" si="39"/>
        <v>0</v>
      </c>
      <c r="Z102" s="147">
        <f t="shared" si="39"/>
        <v>0</v>
      </c>
      <c r="AA102" s="147">
        <f t="shared" si="39"/>
        <v>0</v>
      </c>
      <c r="AB102" s="147">
        <f t="shared" si="39"/>
        <v>0</v>
      </c>
      <c r="AC102" s="147">
        <f t="shared" si="39"/>
        <v>0</v>
      </c>
      <c r="AD102" s="147">
        <f t="shared" si="39"/>
        <v>0</v>
      </c>
      <c r="AE102" s="147">
        <f t="shared" si="39"/>
        <v>0</v>
      </c>
      <c r="AF102" s="147">
        <f t="shared" si="39"/>
        <v>0</v>
      </c>
      <c r="AG102" s="147">
        <f t="shared" si="37"/>
        <v>0</v>
      </c>
    </row>
    <row r="103" spans="11:33" ht="24" thickTop="1" thickBot="1">
      <c r="K103" s="151">
        <v>1</v>
      </c>
      <c r="L103" s="150" t="s">
        <v>316</v>
      </c>
      <c r="M103" s="150" t="s">
        <v>316</v>
      </c>
      <c r="N103" s="150" t="s">
        <v>318</v>
      </c>
      <c r="O103" s="150" t="s">
        <v>386</v>
      </c>
      <c r="P103" s="150" t="s">
        <v>471</v>
      </c>
      <c r="Q103" s="150" t="s">
        <v>723</v>
      </c>
      <c r="R103" s="150" t="s">
        <v>316</v>
      </c>
      <c r="S103" s="150"/>
      <c r="T103" s="150"/>
      <c r="U103" s="149" t="s">
        <v>724</v>
      </c>
      <c r="V103" s="147"/>
      <c r="W103" s="147"/>
      <c r="X103" s="147"/>
      <c r="Y103" s="135">
        <f>+V103+W103-X103</f>
        <v>0</v>
      </c>
      <c r="Z103" s="147"/>
      <c r="AA103" s="147"/>
      <c r="AB103" s="147"/>
      <c r="AC103" s="147"/>
      <c r="AD103" s="147"/>
      <c r="AE103" s="147"/>
      <c r="AF103" s="147"/>
      <c r="AG103" s="147">
        <f t="shared" si="37"/>
        <v>0</v>
      </c>
    </row>
    <row r="104" spans="11:33" ht="24" thickTop="1" thickBot="1">
      <c r="K104" s="151">
        <v>1</v>
      </c>
      <c r="L104" s="150" t="s">
        <v>316</v>
      </c>
      <c r="M104" s="150" t="s">
        <v>316</v>
      </c>
      <c r="N104" s="150" t="s">
        <v>318</v>
      </c>
      <c r="O104" s="150" t="s">
        <v>386</v>
      </c>
      <c r="P104" s="150" t="s">
        <v>471</v>
      </c>
      <c r="Q104" s="150" t="s">
        <v>723</v>
      </c>
      <c r="R104" s="150" t="s">
        <v>313</v>
      </c>
      <c r="S104" s="150"/>
      <c r="T104" s="150"/>
      <c r="U104" s="149" t="s">
        <v>734</v>
      </c>
      <c r="V104" s="147"/>
      <c r="W104" s="147"/>
      <c r="X104" s="147"/>
      <c r="Y104" s="135">
        <f>+V104+W104-X104</f>
        <v>0</v>
      </c>
      <c r="Z104" s="147"/>
      <c r="AA104" s="147"/>
      <c r="AB104" s="147"/>
      <c r="AC104" s="147"/>
      <c r="AD104" s="147"/>
      <c r="AE104" s="147"/>
      <c r="AF104" s="147"/>
      <c r="AG104" s="147">
        <f t="shared" si="37"/>
        <v>0</v>
      </c>
    </row>
    <row r="105" spans="11:33" ht="24" thickTop="1" thickBot="1">
      <c r="K105" s="151">
        <v>1</v>
      </c>
      <c r="L105" s="150" t="s">
        <v>316</v>
      </c>
      <c r="M105" s="150" t="s">
        <v>316</v>
      </c>
      <c r="N105" s="150" t="s">
        <v>318</v>
      </c>
      <c r="O105" s="150" t="s">
        <v>386</v>
      </c>
      <c r="P105" s="150" t="s">
        <v>471</v>
      </c>
      <c r="Q105" s="150" t="s">
        <v>723</v>
      </c>
      <c r="R105" s="150" t="s">
        <v>556</v>
      </c>
      <c r="S105" s="150"/>
      <c r="T105" s="150"/>
      <c r="U105" s="149" t="s">
        <v>733</v>
      </c>
      <c r="V105" s="147"/>
      <c r="W105" s="147"/>
      <c r="X105" s="147"/>
      <c r="Y105" s="135">
        <f>+V105+W105-X105</f>
        <v>0</v>
      </c>
      <c r="Z105" s="147"/>
      <c r="AA105" s="147"/>
      <c r="AB105" s="147"/>
      <c r="AC105" s="147"/>
      <c r="AD105" s="147"/>
      <c r="AE105" s="147"/>
      <c r="AF105" s="147"/>
      <c r="AG105" s="147">
        <f t="shared" si="37"/>
        <v>0</v>
      </c>
    </row>
    <row r="106" spans="11:33" ht="16.5" thickTop="1" thickBot="1">
      <c r="K106" s="151">
        <v>1</v>
      </c>
      <c r="L106" s="150" t="s">
        <v>316</v>
      </c>
      <c r="M106" s="150" t="s">
        <v>316</v>
      </c>
      <c r="N106" s="150" t="s">
        <v>318</v>
      </c>
      <c r="O106" s="150" t="s">
        <v>386</v>
      </c>
      <c r="P106" s="150" t="s">
        <v>471</v>
      </c>
      <c r="Q106" s="150" t="s">
        <v>320</v>
      </c>
      <c r="R106" s="150"/>
      <c r="S106" s="150"/>
      <c r="T106" s="150"/>
      <c r="U106" s="149" t="s">
        <v>721</v>
      </c>
      <c r="V106" s="147">
        <f t="shared" ref="V106:AF106" si="40">SUM(V107:V109)</f>
        <v>0</v>
      </c>
      <c r="W106" s="147">
        <f t="shared" si="40"/>
        <v>0</v>
      </c>
      <c r="X106" s="147">
        <f t="shared" si="40"/>
        <v>0</v>
      </c>
      <c r="Y106" s="147">
        <f t="shared" si="40"/>
        <v>0</v>
      </c>
      <c r="Z106" s="147">
        <f t="shared" si="40"/>
        <v>0</v>
      </c>
      <c r="AA106" s="147">
        <f t="shared" si="40"/>
        <v>0</v>
      </c>
      <c r="AB106" s="147">
        <f t="shared" si="40"/>
        <v>0</v>
      </c>
      <c r="AC106" s="147">
        <f t="shared" si="40"/>
        <v>0</v>
      </c>
      <c r="AD106" s="147">
        <f t="shared" si="40"/>
        <v>0</v>
      </c>
      <c r="AE106" s="147">
        <f t="shared" si="40"/>
        <v>0</v>
      </c>
      <c r="AF106" s="147">
        <f t="shared" si="40"/>
        <v>0</v>
      </c>
      <c r="AG106" s="147">
        <f t="shared" si="37"/>
        <v>0</v>
      </c>
    </row>
    <row r="107" spans="11:33" ht="16.5" thickTop="1" thickBot="1">
      <c r="K107" s="151">
        <v>1</v>
      </c>
      <c r="L107" s="150" t="s">
        <v>316</v>
      </c>
      <c r="M107" s="150" t="s">
        <v>316</v>
      </c>
      <c r="N107" s="150" t="s">
        <v>318</v>
      </c>
      <c r="O107" s="150" t="s">
        <v>386</v>
      </c>
      <c r="P107" s="150" t="s">
        <v>471</v>
      </c>
      <c r="Q107" s="150" t="s">
        <v>320</v>
      </c>
      <c r="R107" s="150" t="s">
        <v>316</v>
      </c>
      <c r="S107" s="150"/>
      <c r="T107" s="150"/>
      <c r="U107" s="149" t="s">
        <v>720</v>
      </c>
      <c r="V107" s="147"/>
      <c r="W107" s="147"/>
      <c r="X107" s="147"/>
      <c r="Y107" s="135">
        <f>+V107+W107-X107</f>
        <v>0</v>
      </c>
      <c r="Z107" s="147"/>
      <c r="AA107" s="147"/>
      <c r="AB107" s="147"/>
      <c r="AC107" s="147"/>
      <c r="AD107" s="147"/>
      <c r="AE107" s="147"/>
      <c r="AF107" s="147"/>
      <c r="AG107" s="147">
        <f t="shared" si="37"/>
        <v>0</v>
      </c>
    </row>
    <row r="108" spans="11:33" ht="16.5" thickTop="1" thickBot="1">
      <c r="K108" s="151">
        <v>1</v>
      </c>
      <c r="L108" s="150" t="s">
        <v>316</v>
      </c>
      <c r="M108" s="150" t="s">
        <v>316</v>
      </c>
      <c r="N108" s="150" t="s">
        <v>318</v>
      </c>
      <c r="O108" s="150" t="s">
        <v>386</v>
      </c>
      <c r="P108" s="150" t="s">
        <v>471</v>
      </c>
      <c r="Q108" s="150" t="s">
        <v>320</v>
      </c>
      <c r="R108" s="150" t="s">
        <v>313</v>
      </c>
      <c r="S108" s="150"/>
      <c r="T108" s="150"/>
      <c r="U108" s="149" t="s">
        <v>719</v>
      </c>
      <c r="V108" s="147"/>
      <c r="W108" s="147"/>
      <c r="X108" s="147"/>
      <c r="Y108" s="135">
        <f>+V108+W108-X108</f>
        <v>0</v>
      </c>
      <c r="Z108" s="147"/>
      <c r="AA108" s="147"/>
      <c r="AB108" s="147"/>
      <c r="AC108" s="147"/>
      <c r="AD108" s="147"/>
      <c r="AE108" s="147"/>
      <c r="AF108" s="147"/>
      <c r="AG108" s="147">
        <f t="shared" si="37"/>
        <v>0</v>
      </c>
    </row>
    <row r="109" spans="11:33" ht="24" thickTop="1" thickBot="1">
      <c r="K109" s="151">
        <v>1</v>
      </c>
      <c r="L109" s="150" t="s">
        <v>316</v>
      </c>
      <c r="M109" s="150" t="s">
        <v>316</v>
      </c>
      <c r="N109" s="150" t="s">
        <v>318</v>
      </c>
      <c r="O109" s="150" t="s">
        <v>386</v>
      </c>
      <c r="P109" s="150" t="s">
        <v>471</v>
      </c>
      <c r="Q109" s="150" t="s">
        <v>320</v>
      </c>
      <c r="R109" s="150" t="s">
        <v>556</v>
      </c>
      <c r="S109" s="150"/>
      <c r="T109" s="150"/>
      <c r="U109" s="149" t="s">
        <v>718</v>
      </c>
      <c r="V109" s="147"/>
      <c r="W109" s="147"/>
      <c r="X109" s="147"/>
      <c r="Y109" s="135">
        <f>+V109+W109-X109</f>
        <v>0</v>
      </c>
      <c r="Z109" s="147"/>
      <c r="AA109" s="147"/>
      <c r="AB109" s="147"/>
      <c r="AC109" s="147"/>
      <c r="AD109" s="147"/>
      <c r="AE109" s="147"/>
      <c r="AF109" s="147"/>
      <c r="AG109" s="147">
        <f t="shared" si="37"/>
        <v>0</v>
      </c>
    </row>
    <row r="110" spans="11:33" ht="24" thickTop="1" thickBot="1">
      <c r="K110" s="151">
        <v>1</v>
      </c>
      <c r="L110" s="150" t="s">
        <v>316</v>
      </c>
      <c r="M110" s="150" t="s">
        <v>316</v>
      </c>
      <c r="N110" s="150" t="s">
        <v>318</v>
      </c>
      <c r="O110" s="150" t="s">
        <v>386</v>
      </c>
      <c r="P110" s="150" t="s">
        <v>471</v>
      </c>
      <c r="Q110" s="150" t="s">
        <v>318</v>
      </c>
      <c r="R110" s="150"/>
      <c r="S110" s="150"/>
      <c r="T110" s="150"/>
      <c r="U110" s="149" t="s">
        <v>717</v>
      </c>
      <c r="V110" s="147">
        <f t="shared" ref="V110:AF110" si="41">SUM(V111:V113)</f>
        <v>0</v>
      </c>
      <c r="W110" s="147">
        <f t="shared" si="41"/>
        <v>0</v>
      </c>
      <c r="X110" s="147">
        <f t="shared" si="41"/>
        <v>0</v>
      </c>
      <c r="Y110" s="147">
        <f t="shared" si="41"/>
        <v>0</v>
      </c>
      <c r="Z110" s="147">
        <f t="shared" si="41"/>
        <v>0</v>
      </c>
      <c r="AA110" s="147">
        <f t="shared" si="41"/>
        <v>0</v>
      </c>
      <c r="AB110" s="147">
        <f t="shared" si="41"/>
        <v>0</v>
      </c>
      <c r="AC110" s="147">
        <f t="shared" si="41"/>
        <v>0</v>
      </c>
      <c r="AD110" s="147">
        <f t="shared" si="41"/>
        <v>0</v>
      </c>
      <c r="AE110" s="147">
        <f t="shared" si="41"/>
        <v>0</v>
      </c>
      <c r="AF110" s="147">
        <f t="shared" si="41"/>
        <v>0</v>
      </c>
      <c r="AG110" s="147">
        <f t="shared" si="37"/>
        <v>0</v>
      </c>
    </row>
    <row r="111" spans="11:33" ht="24" thickTop="1" thickBot="1">
      <c r="K111" s="151">
        <v>1</v>
      </c>
      <c r="L111" s="150" t="s">
        <v>316</v>
      </c>
      <c r="M111" s="150" t="s">
        <v>316</v>
      </c>
      <c r="N111" s="150" t="s">
        <v>318</v>
      </c>
      <c r="O111" s="150" t="s">
        <v>386</v>
      </c>
      <c r="P111" s="150" t="s">
        <v>471</v>
      </c>
      <c r="Q111" s="150" t="s">
        <v>318</v>
      </c>
      <c r="R111" s="150" t="s">
        <v>316</v>
      </c>
      <c r="S111" s="150"/>
      <c r="T111" s="150"/>
      <c r="U111" s="149" t="s">
        <v>716</v>
      </c>
      <c r="V111" s="147"/>
      <c r="W111" s="147"/>
      <c r="X111" s="147"/>
      <c r="Y111" s="135">
        <f>+V111+W111-X111</f>
        <v>0</v>
      </c>
      <c r="Z111" s="147"/>
      <c r="AA111" s="147"/>
      <c r="AB111" s="147"/>
      <c r="AC111" s="147"/>
      <c r="AD111" s="147"/>
      <c r="AE111" s="147"/>
      <c r="AF111" s="147"/>
      <c r="AG111" s="147">
        <f t="shared" si="37"/>
        <v>0</v>
      </c>
    </row>
    <row r="112" spans="11:33" ht="24" thickTop="1" thickBot="1">
      <c r="K112" s="151">
        <v>1</v>
      </c>
      <c r="L112" s="150" t="s">
        <v>316</v>
      </c>
      <c r="M112" s="150" t="s">
        <v>316</v>
      </c>
      <c r="N112" s="150" t="s">
        <v>318</v>
      </c>
      <c r="O112" s="150" t="s">
        <v>386</v>
      </c>
      <c r="P112" s="150" t="s">
        <v>471</v>
      </c>
      <c r="Q112" s="150" t="s">
        <v>318</v>
      </c>
      <c r="R112" s="150" t="s">
        <v>313</v>
      </c>
      <c r="S112" s="150"/>
      <c r="T112" s="150"/>
      <c r="U112" s="149" t="s">
        <v>715</v>
      </c>
      <c r="V112" s="147"/>
      <c r="W112" s="147"/>
      <c r="X112" s="147"/>
      <c r="Y112" s="135">
        <f>+V112+W112-X112</f>
        <v>0</v>
      </c>
      <c r="Z112" s="147"/>
      <c r="AA112" s="147"/>
      <c r="AB112" s="147"/>
      <c r="AC112" s="147"/>
      <c r="AD112" s="147"/>
      <c r="AE112" s="147"/>
      <c r="AF112" s="147"/>
      <c r="AG112" s="147">
        <f t="shared" si="37"/>
        <v>0</v>
      </c>
    </row>
    <row r="113" spans="11:33" ht="24" thickTop="1" thickBot="1">
      <c r="K113" s="151">
        <v>1</v>
      </c>
      <c r="L113" s="150" t="s">
        <v>316</v>
      </c>
      <c r="M113" s="150" t="s">
        <v>316</v>
      </c>
      <c r="N113" s="150" t="s">
        <v>318</v>
      </c>
      <c r="O113" s="150" t="s">
        <v>386</v>
      </c>
      <c r="P113" s="150" t="s">
        <v>471</v>
      </c>
      <c r="Q113" s="150" t="s">
        <v>318</v>
      </c>
      <c r="R113" s="150" t="s">
        <v>556</v>
      </c>
      <c r="S113" s="150"/>
      <c r="T113" s="150"/>
      <c r="U113" s="149" t="s">
        <v>714</v>
      </c>
      <c r="V113" s="147"/>
      <c r="W113" s="147"/>
      <c r="X113" s="147"/>
      <c r="Y113" s="135">
        <f>+V113+W113-X113</f>
        <v>0</v>
      </c>
      <c r="Z113" s="147"/>
      <c r="AA113" s="147"/>
      <c r="AB113" s="147"/>
      <c r="AC113" s="147"/>
      <c r="AD113" s="147"/>
      <c r="AE113" s="147"/>
      <c r="AF113" s="147"/>
      <c r="AG113" s="147">
        <f t="shared" si="37"/>
        <v>0</v>
      </c>
    </row>
    <row r="114" spans="11:33" ht="24" thickTop="1" thickBot="1">
      <c r="K114" s="151">
        <v>1</v>
      </c>
      <c r="L114" s="150" t="s">
        <v>316</v>
      </c>
      <c r="M114" s="150" t="s">
        <v>316</v>
      </c>
      <c r="N114" s="150" t="s">
        <v>318</v>
      </c>
      <c r="O114" s="150" t="s">
        <v>386</v>
      </c>
      <c r="P114" s="150" t="s">
        <v>471</v>
      </c>
      <c r="Q114" s="150" t="s">
        <v>315</v>
      </c>
      <c r="R114" s="150"/>
      <c r="S114" s="150"/>
      <c r="T114" s="150"/>
      <c r="U114" s="149" t="s">
        <v>713</v>
      </c>
      <c r="V114" s="147">
        <f t="shared" ref="V114:AF114" si="42">SUM(V115:V117)</f>
        <v>0</v>
      </c>
      <c r="W114" s="147">
        <f t="shared" si="42"/>
        <v>0</v>
      </c>
      <c r="X114" s="147">
        <f t="shared" si="42"/>
        <v>0</v>
      </c>
      <c r="Y114" s="147">
        <f t="shared" si="42"/>
        <v>0</v>
      </c>
      <c r="Z114" s="147">
        <f t="shared" si="42"/>
        <v>0</v>
      </c>
      <c r="AA114" s="147">
        <f t="shared" si="42"/>
        <v>0</v>
      </c>
      <c r="AB114" s="147">
        <f t="shared" si="42"/>
        <v>0</v>
      </c>
      <c r="AC114" s="147">
        <f t="shared" si="42"/>
        <v>0</v>
      </c>
      <c r="AD114" s="147">
        <f t="shared" si="42"/>
        <v>0</v>
      </c>
      <c r="AE114" s="147">
        <f t="shared" si="42"/>
        <v>0</v>
      </c>
      <c r="AF114" s="147">
        <f t="shared" si="42"/>
        <v>0</v>
      </c>
      <c r="AG114" s="147">
        <f t="shared" si="37"/>
        <v>0</v>
      </c>
    </row>
    <row r="115" spans="11:33" ht="24" thickTop="1" thickBot="1">
      <c r="K115" s="151">
        <v>1</v>
      </c>
      <c r="L115" s="150" t="s">
        <v>316</v>
      </c>
      <c r="M115" s="150" t="s">
        <v>316</v>
      </c>
      <c r="N115" s="150" t="s">
        <v>318</v>
      </c>
      <c r="O115" s="150" t="s">
        <v>386</v>
      </c>
      <c r="P115" s="150" t="s">
        <v>471</v>
      </c>
      <c r="Q115" s="150" t="s">
        <v>315</v>
      </c>
      <c r="R115" s="150" t="s">
        <v>316</v>
      </c>
      <c r="S115" s="150"/>
      <c r="T115" s="150"/>
      <c r="U115" s="149" t="s">
        <v>712</v>
      </c>
      <c r="V115" s="147"/>
      <c r="W115" s="147"/>
      <c r="X115" s="147"/>
      <c r="Y115" s="135">
        <f>+V115+W115-X115</f>
        <v>0</v>
      </c>
      <c r="Z115" s="147"/>
      <c r="AA115" s="147"/>
      <c r="AB115" s="147"/>
      <c r="AC115" s="147"/>
      <c r="AD115" s="147"/>
      <c r="AE115" s="147"/>
      <c r="AF115" s="147"/>
      <c r="AG115" s="147">
        <f t="shared" si="37"/>
        <v>0</v>
      </c>
    </row>
    <row r="116" spans="11:33" ht="24" thickTop="1" thickBot="1">
      <c r="K116" s="151">
        <v>1</v>
      </c>
      <c r="L116" s="150" t="s">
        <v>316</v>
      </c>
      <c r="M116" s="150" t="s">
        <v>316</v>
      </c>
      <c r="N116" s="150" t="s">
        <v>318</v>
      </c>
      <c r="O116" s="150" t="s">
        <v>386</v>
      </c>
      <c r="P116" s="150" t="s">
        <v>471</v>
      </c>
      <c r="Q116" s="150" t="s">
        <v>315</v>
      </c>
      <c r="R116" s="150" t="s">
        <v>313</v>
      </c>
      <c r="S116" s="150"/>
      <c r="T116" s="150"/>
      <c r="U116" s="149" t="s">
        <v>711</v>
      </c>
      <c r="V116" s="147"/>
      <c r="W116" s="147"/>
      <c r="X116" s="147"/>
      <c r="Y116" s="135">
        <f>+V116+W116-X116</f>
        <v>0</v>
      </c>
      <c r="Z116" s="147"/>
      <c r="AA116" s="147"/>
      <c r="AB116" s="147"/>
      <c r="AC116" s="147"/>
      <c r="AD116" s="147"/>
      <c r="AE116" s="147"/>
      <c r="AF116" s="147"/>
      <c r="AG116" s="147">
        <f t="shared" si="37"/>
        <v>0</v>
      </c>
    </row>
    <row r="117" spans="11:33" ht="24" thickTop="1" thickBot="1">
      <c r="K117" s="151">
        <v>1</v>
      </c>
      <c r="L117" s="150" t="s">
        <v>316</v>
      </c>
      <c r="M117" s="150" t="s">
        <v>316</v>
      </c>
      <c r="N117" s="150" t="s">
        <v>318</v>
      </c>
      <c r="O117" s="150" t="s">
        <v>386</v>
      </c>
      <c r="P117" s="150" t="s">
        <v>471</v>
      </c>
      <c r="Q117" s="150" t="s">
        <v>315</v>
      </c>
      <c r="R117" s="150" t="s">
        <v>556</v>
      </c>
      <c r="S117" s="150"/>
      <c r="T117" s="150"/>
      <c r="U117" s="149" t="s">
        <v>710</v>
      </c>
      <c r="V117" s="147"/>
      <c r="W117" s="147"/>
      <c r="X117" s="147"/>
      <c r="Y117" s="135">
        <f>+V117+W117-X117</f>
        <v>0</v>
      </c>
      <c r="Z117" s="147"/>
      <c r="AA117" s="147"/>
      <c r="AB117" s="147"/>
      <c r="AC117" s="147"/>
      <c r="AD117" s="147"/>
      <c r="AE117" s="147"/>
      <c r="AF117" s="147"/>
      <c r="AG117" s="147">
        <f t="shared" si="37"/>
        <v>0</v>
      </c>
    </row>
    <row r="118" spans="11:33" ht="16.5" thickTop="1" thickBot="1">
      <c r="K118" s="151">
        <v>1</v>
      </c>
      <c r="L118" s="150" t="s">
        <v>316</v>
      </c>
      <c r="M118" s="150" t="s">
        <v>316</v>
      </c>
      <c r="N118" s="150" t="s">
        <v>318</v>
      </c>
      <c r="O118" s="150" t="s">
        <v>386</v>
      </c>
      <c r="P118" s="150" t="s">
        <v>471</v>
      </c>
      <c r="Q118" s="150" t="s">
        <v>388</v>
      </c>
      <c r="R118" s="150"/>
      <c r="S118" s="150"/>
      <c r="T118" s="150"/>
      <c r="U118" s="149" t="s">
        <v>709</v>
      </c>
      <c r="V118" s="147">
        <f t="shared" ref="V118:AF118" si="43">SUM(V119)</f>
        <v>0</v>
      </c>
      <c r="W118" s="147">
        <f t="shared" si="43"/>
        <v>0</v>
      </c>
      <c r="X118" s="147">
        <f t="shared" si="43"/>
        <v>0</v>
      </c>
      <c r="Y118" s="147">
        <f t="shared" si="43"/>
        <v>0</v>
      </c>
      <c r="Z118" s="147">
        <f t="shared" si="43"/>
        <v>0</v>
      </c>
      <c r="AA118" s="147">
        <f t="shared" si="43"/>
        <v>0</v>
      </c>
      <c r="AB118" s="147">
        <f t="shared" si="43"/>
        <v>0</v>
      </c>
      <c r="AC118" s="147">
        <f t="shared" si="43"/>
        <v>0</v>
      </c>
      <c r="AD118" s="147">
        <f t="shared" si="43"/>
        <v>0</v>
      </c>
      <c r="AE118" s="147">
        <f t="shared" si="43"/>
        <v>0</v>
      </c>
      <c r="AF118" s="147">
        <f t="shared" si="43"/>
        <v>0</v>
      </c>
      <c r="AG118" s="147">
        <f t="shared" si="37"/>
        <v>0</v>
      </c>
    </row>
    <row r="119" spans="11:33" ht="16.5" thickTop="1" thickBot="1">
      <c r="K119" s="151">
        <v>1</v>
      </c>
      <c r="L119" s="150" t="s">
        <v>316</v>
      </c>
      <c r="M119" s="150" t="s">
        <v>316</v>
      </c>
      <c r="N119" s="150" t="s">
        <v>318</v>
      </c>
      <c r="O119" s="150" t="s">
        <v>386</v>
      </c>
      <c r="P119" s="150" t="s">
        <v>471</v>
      </c>
      <c r="Q119" s="150" t="s">
        <v>388</v>
      </c>
      <c r="R119" s="150" t="s">
        <v>316</v>
      </c>
      <c r="S119" s="150"/>
      <c r="T119" s="150"/>
      <c r="U119" s="149" t="s">
        <v>708</v>
      </c>
      <c r="V119" s="147"/>
      <c r="W119" s="147"/>
      <c r="X119" s="147"/>
      <c r="Y119" s="135">
        <f>+V119+W119-X119</f>
        <v>0</v>
      </c>
      <c r="Z119" s="147"/>
      <c r="AA119" s="147"/>
      <c r="AB119" s="147"/>
      <c r="AC119" s="147"/>
      <c r="AD119" s="147"/>
      <c r="AE119" s="147"/>
      <c r="AF119" s="147"/>
      <c r="AG119" s="147">
        <f t="shared" si="37"/>
        <v>0</v>
      </c>
    </row>
    <row r="120" spans="11:33" ht="24" thickTop="1" thickBot="1">
      <c r="K120" s="151">
        <v>1</v>
      </c>
      <c r="L120" s="150" t="s">
        <v>316</v>
      </c>
      <c r="M120" s="150" t="s">
        <v>316</v>
      </c>
      <c r="N120" s="150" t="s">
        <v>318</v>
      </c>
      <c r="O120" s="150" t="s">
        <v>386</v>
      </c>
      <c r="P120" s="150" t="s">
        <v>471</v>
      </c>
      <c r="Q120" s="150" t="s">
        <v>388</v>
      </c>
      <c r="R120" s="150" t="s">
        <v>313</v>
      </c>
      <c r="S120" s="150"/>
      <c r="T120" s="150"/>
      <c r="U120" s="149" t="s">
        <v>707</v>
      </c>
      <c r="V120" s="147"/>
      <c r="W120" s="147"/>
      <c r="X120" s="147"/>
      <c r="Y120" s="135">
        <f>+V120+W120-X120</f>
        <v>0</v>
      </c>
      <c r="Z120" s="147"/>
      <c r="AA120" s="147"/>
      <c r="AB120" s="147"/>
      <c r="AC120" s="147"/>
      <c r="AD120" s="147"/>
      <c r="AE120" s="147"/>
      <c r="AF120" s="147"/>
      <c r="AG120" s="147">
        <f t="shared" si="37"/>
        <v>0</v>
      </c>
    </row>
    <row r="121" spans="11:33" ht="24" thickTop="1" thickBot="1">
      <c r="K121" s="151">
        <v>1</v>
      </c>
      <c r="L121" s="150" t="s">
        <v>316</v>
      </c>
      <c r="M121" s="150" t="s">
        <v>316</v>
      </c>
      <c r="N121" s="150" t="s">
        <v>318</v>
      </c>
      <c r="O121" s="150" t="s">
        <v>386</v>
      </c>
      <c r="P121" s="150" t="s">
        <v>471</v>
      </c>
      <c r="Q121" s="150" t="s">
        <v>388</v>
      </c>
      <c r="R121" s="150" t="s">
        <v>556</v>
      </c>
      <c r="S121" s="150"/>
      <c r="T121" s="150"/>
      <c r="U121" s="149" t="s">
        <v>706</v>
      </c>
      <c r="V121" s="147"/>
      <c r="W121" s="147"/>
      <c r="X121" s="147"/>
      <c r="Y121" s="135">
        <f>+V121+W121-X121</f>
        <v>0</v>
      </c>
      <c r="Z121" s="147"/>
      <c r="AA121" s="147"/>
      <c r="AB121" s="147"/>
      <c r="AC121" s="147"/>
      <c r="AD121" s="147"/>
      <c r="AE121" s="147"/>
      <c r="AF121" s="147"/>
      <c r="AG121" s="147">
        <f t="shared" si="37"/>
        <v>0</v>
      </c>
    </row>
    <row r="122" spans="11:33" ht="16.5" thickTop="1" thickBot="1">
      <c r="K122" s="151">
        <v>1</v>
      </c>
      <c r="L122" s="150" t="s">
        <v>316</v>
      </c>
      <c r="M122" s="150" t="s">
        <v>316</v>
      </c>
      <c r="N122" s="150" t="s">
        <v>318</v>
      </c>
      <c r="O122" s="150" t="s">
        <v>386</v>
      </c>
      <c r="P122" s="150" t="s">
        <v>471</v>
      </c>
      <c r="Q122" s="150" t="s">
        <v>386</v>
      </c>
      <c r="R122" s="150"/>
      <c r="S122" s="150"/>
      <c r="T122" s="150"/>
      <c r="U122" s="149" t="s">
        <v>705</v>
      </c>
      <c r="V122" s="147">
        <f t="shared" ref="V122:AF122" si="44">SUM(V123:V125)</f>
        <v>0</v>
      </c>
      <c r="W122" s="147">
        <f t="shared" si="44"/>
        <v>0</v>
      </c>
      <c r="X122" s="147">
        <f t="shared" si="44"/>
        <v>0</v>
      </c>
      <c r="Y122" s="147">
        <f t="shared" si="44"/>
        <v>0</v>
      </c>
      <c r="Z122" s="147">
        <f t="shared" si="44"/>
        <v>0</v>
      </c>
      <c r="AA122" s="147">
        <f t="shared" si="44"/>
        <v>0</v>
      </c>
      <c r="AB122" s="147">
        <f t="shared" si="44"/>
        <v>0</v>
      </c>
      <c r="AC122" s="147">
        <f t="shared" si="44"/>
        <v>0</v>
      </c>
      <c r="AD122" s="147">
        <f t="shared" si="44"/>
        <v>0</v>
      </c>
      <c r="AE122" s="147">
        <f t="shared" si="44"/>
        <v>0</v>
      </c>
      <c r="AF122" s="147">
        <f t="shared" si="44"/>
        <v>0</v>
      </c>
      <c r="AG122" s="147">
        <f t="shared" si="37"/>
        <v>0</v>
      </c>
    </row>
    <row r="123" spans="11:33" ht="16.5" thickTop="1" thickBot="1">
      <c r="K123" s="151">
        <v>1</v>
      </c>
      <c r="L123" s="150" t="s">
        <v>316</v>
      </c>
      <c r="M123" s="150" t="s">
        <v>316</v>
      </c>
      <c r="N123" s="150" t="s">
        <v>318</v>
      </c>
      <c r="O123" s="150" t="s">
        <v>386</v>
      </c>
      <c r="P123" s="150" t="s">
        <v>471</v>
      </c>
      <c r="Q123" s="150" t="s">
        <v>386</v>
      </c>
      <c r="R123" s="150" t="s">
        <v>316</v>
      </c>
      <c r="S123" s="150"/>
      <c r="T123" s="150"/>
      <c r="U123" s="149" t="s">
        <v>704</v>
      </c>
      <c r="V123" s="147"/>
      <c r="W123" s="147"/>
      <c r="X123" s="147"/>
      <c r="Y123" s="135">
        <f>+V123+W123-X123</f>
        <v>0</v>
      </c>
      <c r="Z123" s="147"/>
      <c r="AA123" s="147"/>
      <c r="AB123" s="147"/>
      <c r="AC123" s="147"/>
      <c r="AD123" s="147"/>
      <c r="AE123" s="147"/>
      <c r="AF123" s="147"/>
      <c r="AG123" s="147">
        <f t="shared" si="37"/>
        <v>0</v>
      </c>
    </row>
    <row r="124" spans="11:33" ht="16.5" thickTop="1" thickBot="1">
      <c r="K124" s="151">
        <v>1</v>
      </c>
      <c r="L124" s="150" t="s">
        <v>316</v>
      </c>
      <c r="M124" s="150" t="s">
        <v>316</v>
      </c>
      <c r="N124" s="150" t="s">
        <v>318</v>
      </c>
      <c r="O124" s="150" t="s">
        <v>386</v>
      </c>
      <c r="P124" s="150" t="s">
        <v>471</v>
      </c>
      <c r="Q124" s="150" t="s">
        <v>386</v>
      </c>
      <c r="R124" s="150" t="s">
        <v>313</v>
      </c>
      <c r="S124" s="150"/>
      <c r="T124" s="150"/>
      <c r="U124" s="149" t="s">
        <v>703</v>
      </c>
      <c r="V124" s="147"/>
      <c r="W124" s="147"/>
      <c r="X124" s="147"/>
      <c r="Y124" s="135">
        <f>+V124+W124-X124</f>
        <v>0</v>
      </c>
      <c r="Z124" s="147"/>
      <c r="AA124" s="147"/>
      <c r="AB124" s="147"/>
      <c r="AC124" s="147"/>
      <c r="AD124" s="147"/>
      <c r="AE124" s="147"/>
      <c r="AF124" s="147"/>
      <c r="AG124" s="147">
        <f t="shared" si="37"/>
        <v>0</v>
      </c>
    </row>
    <row r="125" spans="11:33" ht="16.5" thickTop="1" thickBot="1">
      <c r="K125" s="151">
        <v>1</v>
      </c>
      <c r="L125" s="150" t="s">
        <v>316</v>
      </c>
      <c r="M125" s="150" t="s">
        <v>316</v>
      </c>
      <c r="N125" s="150" t="s">
        <v>318</v>
      </c>
      <c r="O125" s="150" t="s">
        <v>386</v>
      </c>
      <c r="P125" s="150" t="s">
        <v>471</v>
      </c>
      <c r="Q125" s="150" t="s">
        <v>386</v>
      </c>
      <c r="R125" s="150" t="s">
        <v>556</v>
      </c>
      <c r="S125" s="150"/>
      <c r="T125" s="150"/>
      <c r="U125" s="149" t="s">
        <v>702</v>
      </c>
      <c r="V125" s="147"/>
      <c r="W125" s="147"/>
      <c r="X125" s="147"/>
      <c r="Y125" s="135">
        <f>+V125+W125-X125</f>
        <v>0</v>
      </c>
      <c r="Z125" s="147"/>
      <c r="AA125" s="147"/>
      <c r="AB125" s="147"/>
      <c r="AC125" s="147"/>
      <c r="AD125" s="147"/>
      <c r="AE125" s="147"/>
      <c r="AF125" s="147"/>
      <c r="AG125" s="147">
        <f t="shared" si="37"/>
        <v>0</v>
      </c>
    </row>
    <row r="126" spans="11:33" ht="35.25" thickTop="1" thickBot="1">
      <c r="K126" s="151">
        <v>1</v>
      </c>
      <c r="L126" s="150" t="s">
        <v>316</v>
      </c>
      <c r="M126" s="150" t="s">
        <v>316</v>
      </c>
      <c r="N126" s="150" t="s">
        <v>318</v>
      </c>
      <c r="O126" s="150" t="s">
        <v>386</v>
      </c>
      <c r="P126" s="150" t="s">
        <v>471</v>
      </c>
      <c r="Q126" s="150" t="s">
        <v>384</v>
      </c>
      <c r="R126" s="150"/>
      <c r="S126" s="150"/>
      <c r="T126" s="150"/>
      <c r="U126" s="149" t="s">
        <v>701</v>
      </c>
      <c r="V126" s="147">
        <f t="shared" ref="V126:AF126" si="45">SUM(V127:V129)</f>
        <v>0</v>
      </c>
      <c r="W126" s="147">
        <f t="shared" si="45"/>
        <v>0</v>
      </c>
      <c r="X126" s="147">
        <f t="shared" si="45"/>
        <v>0</v>
      </c>
      <c r="Y126" s="147">
        <f t="shared" si="45"/>
        <v>0</v>
      </c>
      <c r="Z126" s="147">
        <f t="shared" si="45"/>
        <v>0</v>
      </c>
      <c r="AA126" s="147">
        <f t="shared" si="45"/>
        <v>0</v>
      </c>
      <c r="AB126" s="147">
        <f t="shared" si="45"/>
        <v>0</v>
      </c>
      <c r="AC126" s="147">
        <f t="shared" si="45"/>
        <v>0</v>
      </c>
      <c r="AD126" s="147">
        <f t="shared" si="45"/>
        <v>0</v>
      </c>
      <c r="AE126" s="147">
        <f t="shared" si="45"/>
        <v>0</v>
      </c>
      <c r="AF126" s="147">
        <f t="shared" si="45"/>
        <v>0</v>
      </c>
      <c r="AG126" s="147">
        <f t="shared" si="37"/>
        <v>0</v>
      </c>
    </row>
    <row r="127" spans="11:33" ht="35.25" thickTop="1" thickBot="1">
      <c r="K127" s="151">
        <v>1</v>
      </c>
      <c r="L127" s="150" t="s">
        <v>316</v>
      </c>
      <c r="M127" s="150" t="s">
        <v>316</v>
      </c>
      <c r="N127" s="150" t="s">
        <v>318</v>
      </c>
      <c r="O127" s="150" t="s">
        <v>386</v>
      </c>
      <c r="P127" s="150" t="s">
        <v>471</v>
      </c>
      <c r="Q127" s="150" t="s">
        <v>384</v>
      </c>
      <c r="R127" s="150" t="s">
        <v>316</v>
      </c>
      <c r="S127" s="150"/>
      <c r="T127" s="150"/>
      <c r="U127" s="149" t="s">
        <v>732</v>
      </c>
      <c r="V127" s="147"/>
      <c r="W127" s="147"/>
      <c r="X127" s="147"/>
      <c r="Y127" s="135">
        <f>+V127+W127-X127</f>
        <v>0</v>
      </c>
      <c r="Z127" s="147"/>
      <c r="AA127" s="147"/>
      <c r="AB127" s="147"/>
      <c r="AC127" s="147"/>
      <c r="AD127" s="147"/>
      <c r="AE127" s="147"/>
      <c r="AF127" s="147"/>
      <c r="AG127" s="147">
        <f t="shared" si="37"/>
        <v>0</v>
      </c>
    </row>
    <row r="128" spans="11:33" ht="35.25" thickTop="1" thickBot="1">
      <c r="K128" s="151">
        <v>1</v>
      </c>
      <c r="L128" s="150" t="s">
        <v>316</v>
      </c>
      <c r="M128" s="150" t="s">
        <v>316</v>
      </c>
      <c r="N128" s="150" t="s">
        <v>318</v>
      </c>
      <c r="O128" s="150" t="s">
        <v>386</v>
      </c>
      <c r="P128" s="150" t="s">
        <v>471</v>
      </c>
      <c r="Q128" s="150" t="s">
        <v>384</v>
      </c>
      <c r="R128" s="150" t="s">
        <v>313</v>
      </c>
      <c r="S128" s="150"/>
      <c r="T128" s="150"/>
      <c r="U128" s="149" t="s">
        <v>699</v>
      </c>
      <c r="V128" s="147"/>
      <c r="W128" s="147"/>
      <c r="X128" s="147"/>
      <c r="Y128" s="135">
        <f>+V128+W128-X128</f>
        <v>0</v>
      </c>
      <c r="Z128" s="147"/>
      <c r="AA128" s="147"/>
      <c r="AB128" s="147"/>
      <c r="AC128" s="147"/>
      <c r="AD128" s="147"/>
      <c r="AE128" s="147"/>
      <c r="AF128" s="147"/>
      <c r="AG128" s="147">
        <f t="shared" si="37"/>
        <v>0</v>
      </c>
    </row>
    <row r="129" spans="11:33" ht="46.5" thickTop="1" thickBot="1">
      <c r="K129" s="151">
        <v>1</v>
      </c>
      <c r="L129" s="150" t="s">
        <v>316</v>
      </c>
      <c r="M129" s="150" t="s">
        <v>316</v>
      </c>
      <c r="N129" s="150" t="s">
        <v>318</v>
      </c>
      <c r="O129" s="150" t="s">
        <v>386</v>
      </c>
      <c r="P129" s="150" t="s">
        <v>471</v>
      </c>
      <c r="Q129" s="150" t="s">
        <v>384</v>
      </c>
      <c r="R129" s="150" t="s">
        <v>556</v>
      </c>
      <c r="S129" s="150"/>
      <c r="T129" s="150"/>
      <c r="U129" s="149" t="s">
        <v>698</v>
      </c>
      <c r="V129" s="147"/>
      <c r="W129" s="147"/>
      <c r="X129" s="147"/>
      <c r="Y129" s="135">
        <f>+V129+W129-X129</f>
        <v>0</v>
      </c>
      <c r="Z129" s="147"/>
      <c r="AA129" s="147"/>
      <c r="AB129" s="147"/>
      <c r="AC129" s="147"/>
      <c r="AD129" s="147"/>
      <c r="AE129" s="147"/>
      <c r="AF129" s="147"/>
      <c r="AG129" s="147">
        <f t="shared" si="37"/>
        <v>0</v>
      </c>
    </row>
    <row r="130" spans="11:33" ht="24" thickTop="1" thickBot="1">
      <c r="K130" s="151">
        <v>1</v>
      </c>
      <c r="L130" s="150" t="s">
        <v>316</v>
      </c>
      <c r="M130" s="150" t="s">
        <v>316</v>
      </c>
      <c r="N130" s="150" t="s">
        <v>318</v>
      </c>
      <c r="O130" s="150" t="s">
        <v>386</v>
      </c>
      <c r="P130" s="150" t="s">
        <v>471</v>
      </c>
      <c r="Q130" s="150" t="s">
        <v>382</v>
      </c>
      <c r="R130" s="150"/>
      <c r="S130" s="150"/>
      <c r="T130" s="150"/>
      <c r="U130" s="149" t="s">
        <v>697</v>
      </c>
      <c r="V130" s="147">
        <f t="shared" ref="V130:AF130" si="46">SUM(V131:V133)</f>
        <v>0</v>
      </c>
      <c r="W130" s="147">
        <f t="shared" si="46"/>
        <v>0</v>
      </c>
      <c r="X130" s="147">
        <f t="shared" si="46"/>
        <v>0</v>
      </c>
      <c r="Y130" s="147">
        <f t="shared" si="46"/>
        <v>0</v>
      </c>
      <c r="Z130" s="147">
        <f t="shared" si="46"/>
        <v>0</v>
      </c>
      <c r="AA130" s="147">
        <f t="shared" si="46"/>
        <v>0</v>
      </c>
      <c r="AB130" s="147">
        <f t="shared" si="46"/>
        <v>0</v>
      </c>
      <c r="AC130" s="147">
        <f t="shared" si="46"/>
        <v>0</v>
      </c>
      <c r="AD130" s="147">
        <f t="shared" si="46"/>
        <v>0</v>
      </c>
      <c r="AE130" s="147">
        <f t="shared" si="46"/>
        <v>0</v>
      </c>
      <c r="AF130" s="147">
        <f t="shared" si="46"/>
        <v>0</v>
      </c>
      <c r="AG130" s="147">
        <f t="shared" si="37"/>
        <v>0</v>
      </c>
    </row>
    <row r="131" spans="11:33" ht="24" thickTop="1" thickBot="1">
      <c r="K131" s="151">
        <v>1</v>
      </c>
      <c r="L131" s="150" t="s">
        <v>316</v>
      </c>
      <c r="M131" s="150" t="s">
        <v>316</v>
      </c>
      <c r="N131" s="150" t="s">
        <v>318</v>
      </c>
      <c r="O131" s="150" t="s">
        <v>386</v>
      </c>
      <c r="P131" s="150" t="s">
        <v>471</v>
      </c>
      <c r="Q131" s="150" t="s">
        <v>382</v>
      </c>
      <c r="R131" s="150" t="s">
        <v>316</v>
      </c>
      <c r="S131" s="150"/>
      <c r="T131" s="150"/>
      <c r="U131" s="149" t="s">
        <v>695</v>
      </c>
      <c r="V131" s="147"/>
      <c r="W131" s="147"/>
      <c r="X131" s="147"/>
      <c r="Y131" s="135">
        <f>+V131+W131-X131</f>
        <v>0</v>
      </c>
      <c r="Z131" s="147"/>
      <c r="AA131" s="147"/>
      <c r="AB131" s="147"/>
      <c r="AC131" s="147"/>
      <c r="AD131" s="147"/>
      <c r="AE131" s="147"/>
      <c r="AF131" s="147"/>
      <c r="AG131" s="147">
        <f t="shared" si="37"/>
        <v>0</v>
      </c>
    </row>
    <row r="132" spans="11:33" ht="24" thickTop="1" thickBot="1">
      <c r="K132" s="151">
        <v>1</v>
      </c>
      <c r="L132" s="150" t="s">
        <v>316</v>
      </c>
      <c r="M132" s="150" t="s">
        <v>316</v>
      </c>
      <c r="N132" s="150" t="s">
        <v>318</v>
      </c>
      <c r="O132" s="150" t="s">
        <v>386</v>
      </c>
      <c r="P132" s="150" t="s">
        <v>471</v>
      </c>
      <c r="Q132" s="150" t="s">
        <v>382</v>
      </c>
      <c r="R132" s="150" t="s">
        <v>313</v>
      </c>
      <c r="S132" s="150"/>
      <c r="T132" s="150"/>
      <c r="U132" s="149" t="s">
        <v>696</v>
      </c>
      <c r="V132" s="147"/>
      <c r="W132" s="147"/>
      <c r="X132" s="147"/>
      <c r="Y132" s="135">
        <f>+V132+W132-X132</f>
        <v>0</v>
      </c>
      <c r="Z132" s="147"/>
      <c r="AA132" s="147"/>
      <c r="AB132" s="147"/>
      <c r="AC132" s="147"/>
      <c r="AD132" s="147"/>
      <c r="AE132" s="147"/>
      <c r="AF132" s="147"/>
      <c r="AG132" s="147">
        <f t="shared" si="37"/>
        <v>0</v>
      </c>
    </row>
    <row r="133" spans="11:33" ht="35.25" thickTop="1" thickBot="1">
      <c r="K133" s="151">
        <v>1</v>
      </c>
      <c r="L133" s="150" t="s">
        <v>316</v>
      </c>
      <c r="M133" s="150" t="s">
        <v>316</v>
      </c>
      <c r="N133" s="150" t="s">
        <v>318</v>
      </c>
      <c r="O133" s="150" t="s">
        <v>386</v>
      </c>
      <c r="P133" s="150" t="s">
        <v>471</v>
      </c>
      <c r="Q133" s="150" t="s">
        <v>382</v>
      </c>
      <c r="R133" s="150" t="s">
        <v>556</v>
      </c>
      <c r="S133" s="150"/>
      <c r="T133" s="150"/>
      <c r="U133" s="149" t="s">
        <v>694</v>
      </c>
      <c r="V133" s="147"/>
      <c r="W133" s="147"/>
      <c r="X133" s="147"/>
      <c r="Y133" s="135">
        <f>+V133+W133-X133</f>
        <v>0</v>
      </c>
      <c r="Z133" s="147"/>
      <c r="AA133" s="147"/>
      <c r="AB133" s="147"/>
      <c r="AC133" s="147"/>
      <c r="AD133" s="147"/>
      <c r="AE133" s="147"/>
      <c r="AF133" s="147"/>
      <c r="AG133" s="147">
        <f t="shared" si="37"/>
        <v>0</v>
      </c>
    </row>
    <row r="134" spans="11:33" ht="24" thickTop="1" thickBot="1">
      <c r="K134" s="151">
        <v>1</v>
      </c>
      <c r="L134" s="150" t="s">
        <v>316</v>
      </c>
      <c r="M134" s="150" t="s">
        <v>316</v>
      </c>
      <c r="N134" s="150" t="s">
        <v>318</v>
      </c>
      <c r="O134" s="150" t="s">
        <v>386</v>
      </c>
      <c r="P134" s="150" t="s">
        <v>471</v>
      </c>
      <c r="Q134" s="150" t="s">
        <v>380</v>
      </c>
      <c r="R134" s="150"/>
      <c r="S134" s="150"/>
      <c r="T134" s="150"/>
      <c r="U134" s="149" t="s">
        <v>693</v>
      </c>
      <c r="V134" s="147">
        <f t="shared" ref="V134:AF134" si="47">SUM(V135:V137)</f>
        <v>0</v>
      </c>
      <c r="W134" s="147">
        <f t="shared" si="47"/>
        <v>0</v>
      </c>
      <c r="X134" s="147">
        <f t="shared" si="47"/>
        <v>0</v>
      </c>
      <c r="Y134" s="147">
        <f t="shared" si="47"/>
        <v>0</v>
      </c>
      <c r="Z134" s="147">
        <f t="shared" si="47"/>
        <v>0</v>
      </c>
      <c r="AA134" s="147">
        <f t="shared" si="47"/>
        <v>0</v>
      </c>
      <c r="AB134" s="147">
        <f t="shared" si="47"/>
        <v>0</v>
      </c>
      <c r="AC134" s="147">
        <f t="shared" si="47"/>
        <v>0</v>
      </c>
      <c r="AD134" s="147">
        <f t="shared" si="47"/>
        <v>0</v>
      </c>
      <c r="AE134" s="147">
        <f t="shared" si="47"/>
        <v>0</v>
      </c>
      <c r="AF134" s="147">
        <f t="shared" si="47"/>
        <v>0</v>
      </c>
      <c r="AG134" s="147">
        <f t="shared" si="37"/>
        <v>0</v>
      </c>
    </row>
    <row r="135" spans="11:33" ht="24" thickTop="1" thickBot="1">
      <c r="K135" s="151">
        <v>1</v>
      </c>
      <c r="L135" s="150" t="s">
        <v>316</v>
      </c>
      <c r="M135" s="150" t="s">
        <v>316</v>
      </c>
      <c r="N135" s="150" t="s">
        <v>318</v>
      </c>
      <c r="O135" s="150" t="s">
        <v>386</v>
      </c>
      <c r="P135" s="150" t="s">
        <v>471</v>
      </c>
      <c r="Q135" s="150" t="s">
        <v>380</v>
      </c>
      <c r="R135" s="150" t="s">
        <v>316</v>
      </c>
      <c r="S135" s="150"/>
      <c r="T135" s="150"/>
      <c r="U135" s="149" t="s">
        <v>692</v>
      </c>
      <c r="V135" s="147"/>
      <c r="W135" s="147"/>
      <c r="X135" s="147"/>
      <c r="Y135" s="135">
        <f>+V135+W135-X135</f>
        <v>0</v>
      </c>
      <c r="Z135" s="147"/>
      <c r="AA135" s="147"/>
      <c r="AB135" s="147"/>
      <c r="AC135" s="147"/>
      <c r="AD135" s="147"/>
      <c r="AE135" s="147"/>
      <c r="AF135" s="147"/>
      <c r="AG135" s="147">
        <f t="shared" si="37"/>
        <v>0</v>
      </c>
    </row>
    <row r="136" spans="11:33" ht="24" thickTop="1" thickBot="1">
      <c r="K136" s="151">
        <v>1</v>
      </c>
      <c r="L136" s="150" t="s">
        <v>316</v>
      </c>
      <c r="M136" s="150" t="s">
        <v>316</v>
      </c>
      <c r="N136" s="150" t="s">
        <v>318</v>
      </c>
      <c r="O136" s="150" t="s">
        <v>386</v>
      </c>
      <c r="P136" s="150" t="s">
        <v>471</v>
      </c>
      <c r="Q136" s="150" t="s">
        <v>380</v>
      </c>
      <c r="R136" s="150" t="s">
        <v>313</v>
      </c>
      <c r="S136" s="150"/>
      <c r="T136" s="150"/>
      <c r="U136" s="149" t="s">
        <v>691</v>
      </c>
      <c r="V136" s="147"/>
      <c r="W136" s="147"/>
      <c r="X136" s="147"/>
      <c r="Y136" s="135">
        <f>+V136+W136-X136</f>
        <v>0</v>
      </c>
      <c r="Z136" s="147"/>
      <c r="AA136" s="147"/>
      <c r="AB136" s="147"/>
      <c r="AC136" s="147"/>
      <c r="AD136" s="147"/>
      <c r="AE136" s="147"/>
      <c r="AF136" s="147"/>
      <c r="AG136" s="147">
        <f t="shared" si="37"/>
        <v>0</v>
      </c>
    </row>
    <row r="137" spans="11:33" ht="24" thickTop="1" thickBot="1">
      <c r="K137" s="151">
        <v>1</v>
      </c>
      <c r="L137" s="150" t="s">
        <v>316</v>
      </c>
      <c r="M137" s="150" t="s">
        <v>316</v>
      </c>
      <c r="N137" s="150" t="s">
        <v>318</v>
      </c>
      <c r="O137" s="150" t="s">
        <v>386</v>
      </c>
      <c r="P137" s="150" t="s">
        <v>471</v>
      </c>
      <c r="Q137" s="150" t="s">
        <v>380</v>
      </c>
      <c r="R137" s="150" t="s">
        <v>556</v>
      </c>
      <c r="S137" s="150"/>
      <c r="T137" s="150"/>
      <c r="U137" s="149" t="s">
        <v>731</v>
      </c>
      <c r="V137" s="147"/>
      <c r="W137" s="147"/>
      <c r="X137" s="147"/>
      <c r="Y137" s="135">
        <f>+V137+W137-X137</f>
        <v>0</v>
      </c>
      <c r="Z137" s="147"/>
      <c r="AA137" s="147"/>
      <c r="AB137" s="147"/>
      <c r="AC137" s="147"/>
      <c r="AD137" s="147"/>
      <c r="AE137" s="147"/>
      <c r="AF137" s="147"/>
      <c r="AG137" s="147">
        <f t="shared" si="37"/>
        <v>0</v>
      </c>
    </row>
    <row r="138" spans="11:33" ht="16.5" thickTop="1" thickBot="1">
      <c r="K138" s="151">
        <v>1</v>
      </c>
      <c r="L138" s="150" t="s">
        <v>316</v>
      </c>
      <c r="M138" s="150" t="s">
        <v>316</v>
      </c>
      <c r="N138" s="150" t="s">
        <v>318</v>
      </c>
      <c r="O138" s="150" t="s">
        <v>386</v>
      </c>
      <c r="P138" s="150" t="s">
        <v>471</v>
      </c>
      <c r="Q138" s="150" t="s">
        <v>378</v>
      </c>
      <c r="R138" s="150"/>
      <c r="S138" s="150"/>
      <c r="T138" s="150"/>
      <c r="U138" s="149" t="s">
        <v>689</v>
      </c>
      <c r="V138" s="147">
        <f t="shared" ref="V138:AF138" si="48">SUM(V139:V141)</f>
        <v>0</v>
      </c>
      <c r="W138" s="147">
        <f t="shared" si="48"/>
        <v>0</v>
      </c>
      <c r="X138" s="147">
        <f t="shared" si="48"/>
        <v>0</v>
      </c>
      <c r="Y138" s="147">
        <f t="shared" si="48"/>
        <v>0</v>
      </c>
      <c r="Z138" s="147">
        <f t="shared" si="48"/>
        <v>0</v>
      </c>
      <c r="AA138" s="147">
        <f t="shared" si="48"/>
        <v>0</v>
      </c>
      <c r="AB138" s="147">
        <f t="shared" si="48"/>
        <v>0</v>
      </c>
      <c r="AC138" s="147">
        <f t="shared" si="48"/>
        <v>0</v>
      </c>
      <c r="AD138" s="147">
        <f t="shared" si="48"/>
        <v>0</v>
      </c>
      <c r="AE138" s="147">
        <f t="shared" si="48"/>
        <v>0</v>
      </c>
      <c r="AF138" s="147">
        <f t="shared" si="48"/>
        <v>0</v>
      </c>
      <c r="AG138" s="147">
        <f t="shared" si="37"/>
        <v>0</v>
      </c>
    </row>
    <row r="139" spans="11:33" ht="24" thickTop="1" thickBot="1">
      <c r="K139" s="151">
        <v>1</v>
      </c>
      <c r="L139" s="150" t="s">
        <v>316</v>
      </c>
      <c r="M139" s="150" t="s">
        <v>316</v>
      </c>
      <c r="N139" s="150" t="s">
        <v>318</v>
      </c>
      <c r="O139" s="150" t="s">
        <v>386</v>
      </c>
      <c r="P139" s="150" t="s">
        <v>471</v>
      </c>
      <c r="Q139" s="150" t="s">
        <v>378</v>
      </c>
      <c r="R139" s="150" t="s">
        <v>316</v>
      </c>
      <c r="S139" s="150"/>
      <c r="T139" s="150"/>
      <c r="U139" s="149" t="s">
        <v>688</v>
      </c>
      <c r="V139" s="147"/>
      <c r="W139" s="147"/>
      <c r="X139" s="147"/>
      <c r="Y139" s="135">
        <f>+V139+W139-X139</f>
        <v>0</v>
      </c>
      <c r="Z139" s="147"/>
      <c r="AA139" s="147"/>
      <c r="AB139" s="147"/>
      <c r="AC139" s="147"/>
      <c r="AD139" s="147"/>
      <c r="AE139" s="147"/>
      <c r="AF139" s="147"/>
      <c r="AG139" s="147">
        <f t="shared" si="37"/>
        <v>0</v>
      </c>
    </row>
    <row r="140" spans="11:33" ht="24" thickTop="1" thickBot="1">
      <c r="K140" s="151">
        <v>1</v>
      </c>
      <c r="L140" s="150" t="s">
        <v>316</v>
      </c>
      <c r="M140" s="150" t="s">
        <v>316</v>
      </c>
      <c r="N140" s="150" t="s">
        <v>318</v>
      </c>
      <c r="O140" s="150" t="s">
        <v>386</v>
      </c>
      <c r="P140" s="150" t="s">
        <v>471</v>
      </c>
      <c r="Q140" s="150" t="s">
        <v>378</v>
      </c>
      <c r="R140" s="150" t="s">
        <v>313</v>
      </c>
      <c r="S140" s="150"/>
      <c r="T140" s="150"/>
      <c r="U140" s="149" t="s">
        <v>687</v>
      </c>
      <c r="V140" s="147"/>
      <c r="W140" s="147"/>
      <c r="X140" s="147"/>
      <c r="Y140" s="135">
        <f>+V140+W140-X140</f>
        <v>0</v>
      </c>
      <c r="Z140" s="147"/>
      <c r="AA140" s="147"/>
      <c r="AB140" s="147"/>
      <c r="AC140" s="147"/>
      <c r="AD140" s="147"/>
      <c r="AE140" s="147"/>
      <c r="AF140" s="147"/>
      <c r="AG140" s="147">
        <f t="shared" si="37"/>
        <v>0</v>
      </c>
    </row>
    <row r="141" spans="11:33" ht="24" thickTop="1" thickBot="1">
      <c r="K141" s="151">
        <v>1</v>
      </c>
      <c r="L141" s="150" t="s">
        <v>316</v>
      </c>
      <c r="M141" s="150" t="s">
        <v>316</v>
      </c>
      <c r="N141" s="150" t="s">
        <v>318</v>
      </c>
      <c r="O141" s="150" t="s">
        <v>386</v>
      </c>
      <c r="P141" s="150" t="s">
        <v>471</v>
      </c>
      <c r="Q141" s="150" t="s">
        <v>378</v>
      </c>
      <c r="R141" s="150" t="s">
        <v>556</v>
      </c>
      <c r="S141" s="150"/>
      <c r="T141" s="150"/>
      <c r="U141" s="149" t="s">
        <v>686</v>
      </c>
      <c r="V141" s="147"/>
      <c r="W141" s="147"/>
      <c r="X141" s="147"/>
      <c r="Y141" s="135">
        <f>+V141+W141-X141</f>
        <v>0</v>
      </c>
      <c r="Z141" s="147"/>
      <c r="AA141" s="147"/>
      <c r="AB141" s="147"/>
      <c r="AC141" s="147"/>
      <c r="AD141" s="147"/>
      <c r="AE141" s="147"/>
      <c r="AF141" s="147"/>
      <c r="AG141" s="147">
        <f t="shared" si="37"/>
        <v>0</v>
      </c>
    </row>
    <row r="142" spans="11:33" ht="16.5" thickTop="1" thickBot="1">
      <c r="K142" s="151">
        <v>1</v>
      </c>
      <c r="L142" s="150" t="s">
        <v>316</v>
      </c>
      <c r="M142" s="150" t="s">
        <v>316</v>
      </c>
      <c r="N142" s="150" t="s">
        <v>318</v>
      </c>
      <c r="O142" s="150" t="s">
        <v>386</v>
      </c>
      <c r="P142" s="150" t="s">
        <v>471</v>
      </c>
      <c r="Q142" s="150" t="s">
        <v>336</v>
      </c>
      <c r="R142" s="150"/>
      <c r="S142" s="150"/>
      <c r="T142" s="150"/>
      <c r="U142" s="149" t="s">
        <v>730</v>
      </c>
      <c r="V142" s="147">
        <f t="shared" ref="V142:AF142" si="49">SUM(V143:V145)</f>
        <v>0</v>
      </c>
      <c r="W142" s="147">
        <f t="shared" si="49"/>
        <v>0</v>
      </c>
      <c r="X142" s="147">
        <f t="shared" si="49"/>
        <v>0</v>
      </c>
      <c r="Y142" s="147">
        <f t="shared" si="49"/>
        <v>0</v>
      </c>
      <c r="Z142" s="147">
        <f t="shared" si="49"/>
        <v>0</v>
      </c>
      <c r="AA142" s="147">
        <f t="shared" si="49"/>
        <v>0</v>
      </c>
      <c r="AB142" s="147">
        <f t="shared" si="49"/>
        <v>0</v>
      </c>
      <c r="AC142" s="147">
        <f t="shared" si="49"/>
        <v>0</v>
      </c>
      <c r="AD142" s="147">
        <f t="shared" si="49"/>
        <v>0</v>
      </c>
      <c r="AE142" s="147">
        <f t="shared" si="49"/>
        <v>0</v>
      </c>
      <c r="AF142" s="147">
        <f t="shared" si="49"/>
        <v>0</v>
      </c>
      <c r="AG142" s="147">
        <f t="shared" si="37"/>
        <v>0</v>
      </c>
    </row>
    <row r="143" spans="11:33" ht="16.5" thickTop="1" thickBot="1">
      <c r="K143" s="151">
        <v>1</v>
      </c>
      <c r="L143" s="150" t="s">
        <v>316</v>
      </c>
      <c r="M143" s="150" t="s">
        <v>316</v>
      </c>
      <c r="N143" s="150" t="s">
        <v>318</v>
      </c>
      <c r="O143" s="150" t="s">
        <v>386</v>
      </c>
      <c r="P143" s="150" t="s">
        <v>471</v>
      </c>
      <c r="Q143" s="150" t="s">
        <v>336</v>
      </c>
      <c r="R143" s="150" t="s">
        <v>316</v>
      </c>
      <c r="S143" s="150"/>
      <c r="T143" s="150"/>
      <c r="U143" s="149" t="s">
        <v>729</v>
      </c>
      <c r="V143" s="147"/>
      <c r="W143" s="147"/>
      <c r="X143" s="147"/>
      <c r="Y143" s="135">
        <f>+V143+W143-X143</f>
        <v>0</v>
      </c>
      <c r="Z143" s="147"/>
      <c r="AA143" s="147"/>
      <c r="AB143" s="147"/>
      <c r="AC143" s="147"/>
      <c r="AD143" s="147"/>
      <c r="AE143" s="147"/>
      <c r="AF143" s="147"/>
      <c r="AG143" s="147">
        <f t="shared" si="37"/>
        <v>0</v>
      </c>
    </row>
    <row r="144" spans="11:33" ht="16.5" thickTop="1" thickBot="1">
      <c r="K144" s="151">
        <v>1</v>
      </c>
      <c r="L144" s="150" t="s">
        <v>316</v>
      </c>
      <c r="M144" s="150" t="s">
        <v>316</v>
      </c>
      <c r="N144" s="150" t="s">
        <v>318</v>
      </c>
      <c r="O144" s="150" t="s">
        <v>386</v>
      </c>
      <c r="P144" s="150" t="s">
        <v>471</v>
      </c>
      <c r="Q144" s="150" t="s">
        <v>336</v>
      </c>
      <c r="R144" s="150" t="s">
        <v>313</v>
      </c>
      <c r="S144" s="150"/>
      <c r="T144" s="150"/>
      <c r="U144" s="149" t="s">
        <v>728</v>
      </c>
      <c r="V144" s="147"/>
      <c r="W144" s="147"/>
      <c r="X144" s="147"/>
      <c r="Y144" s="135">
        <f>+V144+W144-X144</f>
        <v>0</v>
      </c>
      <c r="Z144" s="147"/>
      <c r="AA144" s="147"/>
      <c r="AB144" s="147"/>
      <c r="AC144" s="147"/>
      <c r="AD144" s="147"/>
      <c r="AE144" s="147"/>
      <c r="AF144" s="147"/>
      <c r="AG144" s="147">
        <f t="shared" si="37"/>
        <v>0</v>
      </c>
    </row>
    <row r="145" spans="11:33" ht="24" thickTop="1" thickBot="1">
      <c r="K145" s="151">
        <v>1</v>
      </c>
      <c r="L145" s="150" t="s">
        <v>316</v>
      </c>
      <c r="M145" s="150" t="s">
        <v>316</v>
      </c>
      <c r="N145" s="150" t="s">
        <v>318</v>
      </c>
      <c r="O145" s="150" t="s">
        <v>386</v>
      </c>
      <c r="P145" s="150" t="s">
        <v>471</v>
      </c>
      <c r="Q145" s="150" t="s">
        <v>336</v>
      </c>
      <c r="R145" s="150" t="s">
        <v>556</v>
      </c>
      <c r="S145" s="150"/>
      <c r="T145" s="150"/>
      <c r="U145" s="149" t="s">
        <v>727</v>
      </c>
      <c r="V145" s="147"/>
      <c r="W145" s="147"/>
      <c r="X145" s="147"/>
      <c r="Y145" s="135">
        <f>+V145+W145-X145</f>
        <v>0</v>
      </c>
      <c r="Z145" s="147"/>
      <c r="AA145" s="147"/>
      <c r="AB145" s="147"/>
      <c r="AC145" s="147"/>
      <c r="AD145" s="147"/>
      <c r="AE145" s="147"/>
      <c r="AF145" s="147"/>
      <c r="AG145" s="147">
        <f t="shared" si="37"/>
        <v>0</v>
      </c>
    </row>
    <row r="146" spans="11:33" ht="16.5" thickTop="1" thickBot="1">
      <c r="K146" s="151">
        <v>1</v>
      </c>
      <c r="L146" s="150" t="s">
        <v>316</v>
      </c>
      <c r="M146" s="150" t="s">
        <v>316</v>
      </c>
      <c r="N146" s="150" t="s">
        <v>318</v>
      </c>
      <c r="O146" s="150" t="s">
        <v>386</v>
      </c>
      <c r="P146" s="150" t="s">
        <v>469</v>
      </c>
      <c r="Q146" s="150"/>
      <c r="R146" s="150"/>
      <c r="S146" s="150"/>
      <c r="T146" s="150"/>
      <c r="U146" s="149" t="s">
        <v>726</v>
      </c>
      <c r="V146" s="147">
        <f t="shared" ref="V146:AF146" si="50">+V147+V150+V154+V158+V162+V166+V170+V174+V178+V182</f>
        <v>0</v>
      </c>
      <c r="W146" s="147">
        <f t="shared" si="50"/>
        <v>0</v>
      </c>
      <c r="X146" s="147">
        <f t="shared" si="50"/>
        <v>0</v>
      </c>
      <c r="Y146" s="147">
        <f t="shared" si="50"/>
        <v>0</v>
      </c>
      <c r="Z146" s="147">
        <f t="shared" si="50"/>
        <v>0</v>
      </c>
      <c r="AA146" s="147">
        <f t="shared" si="50"/>
        <v>0</v>
      </c>
      <c r="AB146" s="147">
        <f t="shared" si="50"/>
        <v>0</v>
      </c>
      <c r="AC146" s="147">
        <f t="shared" si="50"/>
        <v>0</v>
      </c>
      <c r="AD146" s="147">
        <f t="shared" si="50"/>
        <v>0</v>
      </c>
      <c r="AE146" s="147">
        <f t="shared" si="50"/>
        <v>0</v>
      </c>
      <c r="AF146" s="147">
        <f t="shared" si="50"/>
        <v>0</v>
      </c>
      <c r="AG146" s="147">
        <f t="shared" si="37"/>
        <v>0</v>
      </c>
    </row>
    <row r="147" spans="11:33" ht="16.5" thickTop="1" thickBot="1">
      <c r="K147" s="151">
        <v>1</v>
      </c>
      <c r="L147" s="150" t="s">
        <v>316</v>
      </c>
      <c r="M147" s="150" t="s">
        <v>316</v>
      </c>
      <c r="N147" s="150" t="s">
        <v>318</v>
      </c>
      <c r="O147" s="150" t="s">
        <v>386</v>
      </c>
      <c r="P147" s="150" t="s">
        <v>469</v>
      </c>
      <c r="Q147" s="150" t="s">
        <v>723</v>
      </c>
      <c r="R147" s="150"/>
      <c r="S147" s="150"/>
      <c r="T147" s="150"/>
      <c r="U147" s="149" t="s">
        <v>725</v>
      </c>
      <c r="V147" s="147">
        <f t="shared" ref="V147:AF147" si="51">SUM(V148:V149)</f>
        <v>0</v>
      </c>
      <c r="W147" s="147">
        <f t="shared" si="51"/>
        <v>0</v>
      </c>
      <c r="X147" s="147">
        <f t="shared" si="51"/>
        <v>0</v>
      </c>
      <c r="Y147" s="147">
        <f t="shared" si="51"/>
        <v>0</v>
      </c>
      <c r="Z147" s="147">
        <f t="shared" si="51"/>
        <v>0</v>
      </c>
      <c r="AA147" s="147">
        <f t="shared" si="51"/>
        <v>0</v>
      </c>
      <c r="AB147" s="147">
        <f t="shared" si="51"/>
        <v>0</v>
      </c>
      <c r="AC147" s="147">
        <f t="shared" si="51"/>
        <v>0</v>
      </c>
      <c r="AD147" s="147">
        <f t="shared" si="51"/>
        <v>0</v>
      </c>
      <c r="AE147" s="147">
        <f t="shared" si="51"/>
        <v>0</v>
      </c>
      <c r="AF147" s="147">
        <f t="shared" si="51"/>
        <v>0</v>
      </c>
      <c r="AG147" s="147">
        <f t="shared" si="37"/>
        <v>0</v>
      </c>
    </row>
    <row r="148" spans="11:33" ht="24" thickTop="1" thickBot="1">
      <c r="K148" s="151">
        <v>1</v>
      </c>
      <c r="L148" s="150" t="s">
        <v>316</v>
      </c>
      <c r="M148" s="150" t="s">
        <v>316</v>
      </c>
      <c r="N148" s="150" t="s">
        <v>318</v>
      </c>
      <c r="O148" s="150" t="s">
        <v>386</v>
      </c>
      <c r="P148" s="150" t="s">
        <v>469</v>
      </c>
      <c r="Q148" s="150" t="s">
        <v>723</v>
      </c>
      <c r="R148" s="150" t="s">
        <v>316</v>
      </c>
      <c r="S148" s="150"/>
      <c r="T148" s="150"/>
      <c r="U148" s="149" t="s">
        <v>724</v>
      </c>
      <c r="V148" s="147"/>
      <c r="W148" s="147"/>
      <c r="X148" s="147"/>
      <c r="Y148" s="135">
        <f>+V148+W148-X148</f>
        <v>0</v>
      </c>
      <c r="Z148" s="147"/>
      <c r="AA148" s="147"/>
      <c r="AB148" s="147"/>
      <c r="AC148" s="147"/>
      <c r="AD148" s="147"/>
      <c r="AE148" s="147"/>
      <c r="AF148" s="147"/>
      <c r="AG148" s="147">
        <f t="shared" si="37"/>
        <v>0</v>
      </c>
    </row>
    <row r="149" spans="11:33" ht="24" thickTop="1" thickBot="1">
      <c r="K149" s="151">
        <v>1</v>
      </c>
      <c r="L149" s="150" t="s">
        <v>316</v>
      </c>
      <c r="M149" s="150" t="s">
        <v>316</v>
      </c>
      <c r="N149" s="150" t="s">
        <v>318</v>
      </c>
      <c r="O149" s="150" t="s">
        <v>386</v>
      </c>
      <c r="P149" s="150" t="s">
        <v>469</v>
      </c>
      <c r="Q149" s="150" t="s">
        <v>723</v>
      </c>
      <c r="R149" s="150" t="s">
        <v>313</v>
      </c>
      <c r="S149" s="150"/>
      <c r="T149" s="150"/>
      <c r="U149" s="149" t="s">
        <v>722</v>
      </c>
      <c r="V149" s="147"/>
      <c r="W149" s="147"/>
      <c r="X149" s="147"/>
      <c r="Y149" s="135">
        <f>+V149+W149-X149</f>
        <v>0</v>
      </c>
      <c r="Z149" s="147"/>
      <c r="AA149" s="147"/>
      <c r="AB149" s="147"/>
      <c r="AC149" s="147"/>
      <c r="AD149" s="147"/>
      <c r="AE149" s="147"/>
      <c r="AF149" s="147"/>
      <c r="AG149" s="147">
        <f t="shared" si="37"/>
        <v>0</v>
      </c>
    </row>
    <row r="150" spans="11:33" ht="16.5" thickTop="1" thickBot="1">
      <c r="K150" s="151">
        <v>1</v>
      </c>
      <c r="L150" s="150" t="s">
        <v>316</v>
      </c>
      <c r="M150" s="150" t="s">
        <v>316</v>
      </c>
      <c r="N150" s="150" t="s">
        <v>318</v>
      </c>
      <c r="O150" s="150" t="s">
        <v>386</v>
      </c>
      <c r="P150" s="150" t="s">
        <v>469</v>
      </c>
      <c r="Q150" s="150" t="s">
        <v>320</v>
      </c>
      <c r="R150" s="150"/>
      <c r="S150" s="150"/>
      <c r="T150" s="150"/>
      <c r="U150" s="149" t="s">
        <v>721</v>
      </c>
      <c r="V150" s="147">
        <f t="shared" ref="V150:AF150" si="52">SUM(V151:V153)</f>
        <v>0</v>
      </c>
      <c r="W150" s="147">
        <f t="shared" si="52"/>
        <v>0</v>
      </c>
      <c r="X150" s="147">
        <f t="shared" si="52"/>
        <v>0</v>
      </c>
      <c r="Y150" s="147">
        <f t="shared" si="52"/>
        <v>0</v>
      </c>
      <c r="Z150" s="147">
        <f t="shared" si="52"/>
        <v>0</v>
      </c>
      <c r="AA150" s="147">
        <f t="shared" si="52"/>
        <v>0</v>
      </c>
      <c r="AB150" s="147">
        <f t="shared" si="52"/>
        <v>0</v>
      </c>
      <c r="AC150" s="147">
        <f t="shared" si="52"/>
        <v>0</v>
      </c>
      <c r="AD150" s="147">
        <f t="shared" si="52"/>
        <v>0</v>
      </c>
      <c r="AE150" s="147">
        <f t="shared" si="52"/>
        <v>0</v>
      </c>
      <c r="AF150" s="147">
        <f t="shared" si="52"/>
        <v>0</v>
      </c>
      <c r="AG150" s="147">
        <f t="shared" si="37"/>
        <v>0</v>
      </c>
    </row>
    <row r="151" spans="11:33" ht="16.5" thickTop="1" thickBot="1">
      <c r="K151" s="151">
        <v>1</v>
      </c>
      <c r="L151" s="150" t="s">
        <v>316</v>
      </c>
      <c r="M151" s="150" t="s">
        <v>316</v>
      </c>
      <c r="N151" s="150" t="s">
        <v>318</v>
      </c>
      <c r="O151" s="150" t="s">
        <v>386</v>
      </c>
      <c r="P151" s="150" t="s">
        <v>469</v>
      </c>
      <c r="Q151" s="150" t="s">
        <v>320</v>
      </c>
      <c r="R151" s="150" t="s">
        <v>316</v>
      </c>
      <c r="S151" s="150"/>
      <c r="T151" s="150"/>
      <c r="U151" s="149" t="s">
        <v>720</v>
      </c>
      <c r="V151" s="147"/>
      <c r="W151" s="147"/>
      <c r="X151" s="147"/>
      <c r="Y151" s="135">
        <f>+V151+W151-X151</f>
        <v>0</v>
      </c>
      <c r="Z151" s="147"/>
      <c r="AA151" s="147"/>
      <c r="AB151" s="147"/>
      <c r="AC151" s="147"/>
      <c r="AD151" s="147"/>
      <c r="AE151" s="147"/>
      <c r="AF151" s="147"/>
      <c r="AG151" s="147">
        <f t="shared" si="37"/>
        <v>0</v>
      </c>
    </row>
    <row r="152" spans="11:33" ht="0.75" customHeight="1" thickTop="1" thickBot="1">
      <c r="K152" s="151">
        <v>1</v>
      </c>
      <c r="L152" s="150" t="s">
        <v>316</v>
      </c>
      <c r="M152" s="150" t="s">
        <v>316</v>
      </c>
      <c r="N152" s="150" t="s">
        <v>318</v>
      </c>
      <c r="O152" s="150" t="s">
        <v>386</v>
      </c>
      <c r="P152" s="150" t="s">
        <v>469</v>
      </c>
      <c r="Q152" s="150" t="s">
        <v>320</v>
      </c>
      <c r="R152" s="150" t="s">
        <v>313</v>
      </c>
      <c r="S152" s="150"/>
      <c r="T152" s="150"/>
      <c r="U152" s="149" t="s">
        <v>719</v>
      </c>
      <c r="V152" s="147"/>
      <c r="W152" s="147"/>
      <c r="X152" s="147"/>
      <c r="Y152" s="135">
        <f>+V152+W152-X152</f>
        <v>0</v>
      </c>
      <c r="Z152" s="147"/>
      <c r="AA152" s="147"/>
      <c r="AB152" s="147"/>
      <c r="AC152" s="147"/>
      <c r="AD152" s="147"/>
      <c r="AE152" s="147"/>
      <c r="AF152" s="147"/>
      <c r="AG152" s="147">
        <f t="shared" si="37"/>
        <v>0</v>
      </c>
    </row>
    <row r="153" spans="11:33" ht="0.75" customHeight="1" thickTop="1" thickBot="1">
      <c r="K153" s="151">
        <v>1</v>
      </c>
      <c r="L153" s="150" t="s">
        <v>316</v>
      </c>
      <c r="M153" s="150" t="s">
        <v>316</v>
      </c>
      <c r="N153" s="150" t="s">
        <v>318</v>
      </c>
      <c r="O153" s="150" t="s">
        <v>386</v>
      </c>
      <c r="P153" s="150" t="s">
        <v>469</v>
      </c>
      <c r="Q153" s="150" t="s">
        <v>320</v>
      </c>
      <c r="R153" s="150" t="s">
        <v>556</v>
      </c>
      <c r="S153" s="150"/>
      <c r="T153" s="150"/>
      <c r="U153" s="149" t="s">
        <v>718</v>
      </c>
      <c r="V153" s="147"/>
      <c r="W153" s="147"/>
      <c r="X153" s="147"/>
      <c r="Y153" s="135">
        <f>+V153+W153-X153</f>
        <v>0</v>
      </c>
      <c r="Z153" s="147"/>
      <c r="AA153" s="147"/>
      <c r="AB153" s="147"/>
      <c r="AC153" s="147"/>
      <c r="AD153" s="147"/>
      <c r="AE153" s="147"/>
      <c r="AF153" s="147"/>
      <c r="AG153" s="147">
        <f t="shared" si="37"/>
        <v>0</v>
      </c>
    </row>
    <row r="154" spans="11:33" ht="0.75" customHeight="1" thickTop="1" thickBot="1">
      <c r="K154" s="151">
        <v>1</v>
      </c>
      <c r="L154" s="150" t="s">
        <v>316</v>
      </c>
      <c r="M154" s="150" t="s">
        <v>316</v>
      </c>
      <c r="N154" s="150" t="s">
        <v>318</v>
      </c>
      <c r="O154" s="150" t="s">
        <v>386</v>
      </c>
      <c r="P154" s="150" t="s">
        <v>469</v>
      </c>
      <c r="Q154" s="150" t="s">
        <v>318</v>
      </c>
      <c r="R154" s="150"/>
      <c r="S154" s="150"/>
      <c r="T154" s="150"/>
      <c r="U154" s="149" t="s">
        <v>717</v>
      </c>
      <c r="V154" s="147">
        <f t="shared" ref="V154:AF154" si="53">SUM(V155:V157)</f>
        <v>0</v>
      </c>
      <c r="W154" s="147">
        <f t="shared" si="53"/>
        <v>0</v>
      </c>
      <c r="X154" s="147">
        <f t="shared" si="53"/>
        <v>0</v>
      </c>
      <c r="Y154" s="147">
        <f t="shared" si="53"/>
        <v>0</v>
      </c>
      <c r="Z154" s="147">
        <f t="shared" si="53"/>
        <v>0</v>
      </c>
      <c r="AA154" s="147">
        <f t="shared" si="53"/>
        <v>0</v>
      </c>
      <c r="AB154" s="147">
        <f t="shared" si="53"/>
        <v>0</v>
      </c>
      <c r="AC154" s="147">
        <f t="shared" si="53"/>
        <v>0</v>
      </c>
      <c r="AD154" s="147">
        <f t="shared" si="53"/>
        <v>0</v>
      </c>
      <c r="AE154" s="147">
        <f t="shared" si="53"/>
        <v>0</v>
      </c>
      <c r="AF154" s="147">
        <f t="shared" si="53"/>
        <v>0</v>
      </c>
      <c r="AG154" s="147">
        <f t="shared" si="37"/>
        <v>0</v>
      </c>
    </row>
    <row r="155" spans="11:33" ht="24" thickTop="1" thickBot="1">
      <c r="K155" s="151">
        <v>1</v>
      </c>
      <c r="L155" s="150" t="s">
        <v>316</v>
      </c>
      <c r="M155" s="150" t="s">
        <v>316</v>
      </c>
      <c r="N155" s="150" t="s">
        <v>318</v>
      </c>
      <c r="O155" s="150" t="s">
        <v>386</v>
      </c>
      <c r="P155" s="150" t="s">
        <v>469</v>
      </c>
      <c r="Q155" s="150" t="s">
        <v>318</v>
      </c>
      <c r="R155" s="150" t="s">
        <v>316</v>
      </c>
      <c r="S155" s="150"/>
      <c r="T155" s="150"/>
      <c r="U155" s="149" t="s">
        <v>716</v>
      </c>
      <c r="V155" s="147"/>
      <c r="W155" s="147"/>
      <c r="X155" s="147"/>
      <c r="Y155" s="135">
        <f>+V155+W155-X155</f>
        <v>0</v>
      </c>
      <c r="Z155" s="147"/>
      <c r="AA155" s="147"/>
      <c r="AB155" s="147"/>
      <c r="AC155" s="147"/>
      <c r="AD155" s="147"/>
      <c r="AE155" s="147"/>
      <c r="AF155" s="147"/>
      <c r="AG155" s="147">
        <f t="shared" si="37"/>
        <v>0</v>
      </c>
    </row>
    <row r="156" spans="11:33" ht="24" thickTop="1" thickBot="1">
      <c r="K156" s="151">
        <v>1</v>
      </c>
      <c r="L156" s="150" t="s">
        <v>316</v>
      </c>
      <c r="M156" s="150" t="s">
        <v>316</v>
      </c>
      <c r="N156" s="150" t="s">
        <v>318</v>
      </c>
      <c r="O156" s="150" t="s">
        <v>386</v>
      </c>
      <c r="P156" s="150" t="s">
        <v>469</v>
      </c>
      <c r="Q156" s="150" t="s">
        <v>318</v>
      </c>
      <c r="R156" s="150" t="s">
        <v>313</v>
      </c>
      <c r="S156" s="150"/>
      <c r="T156" s="150"/>
      <c r="U156" s="149" t="s">
        <v>715</v>
      </c>
      <c r="V156" s="147"/>
      <c r="W156" s="147"/>
      <c r="X156" s="147"/>
      <c r="Y156" s="135">
        <f>+V156+W156-X156</f>
        <v>0</v>
      </c>
      <c r="Z156" s="147"/>
      <c r="AA156" s="147"/>
      <c r="AB156" s="147"/>
      <c r="AC156" s="147"/>
      <c r="AD156" s="147"/>
      <c r="AE156" s="147"/>
      <c r="AF156" s="147"/>
      <c r="AG156" s="147">
        <f t="shared" si="37"/>
        <v>0</v>
      </c>
    </row>
    <row r="157" spans="11:33" ht="24" thickTop="1" thickBot="1">
      <c r="K157" s="151">
        <v>1</v>
      </c>
      <c r="L157" s="150" t="s">
        <v>316</v>
      </c>
      <c r="M157" s="150" t="s">
        <v>316</v>
      </c>
      <c r="N157" s="150" t="s">
        <v>318</v>
      </c>
      <c r="O157" s="150" t="s">
        <v>386</v>
      </c>
      <c r="P157" s="150" t="s">
        <v>469</v>
      </c>
      <c r="Q157" s="150" t="s">
        <v>318</v>
      </c>
      <c r="R157" s="150" t="s">
        <v>556</v>
      </c>
      <c r="S157" s="150"/>
      <c r="T157" s="150"/>
      <c r="U157" s="149" t="s">
        <v>714</v>
      </c>
      <c r="V157" s="147"/>
      <c r="W157" s="147"/>
      <c r="X157" s="147"/>
      <c r="Y157" s="135">
        <f>+V157+W157-X157</f>
        <v>0</v>
      </c>
      <c r="Z157" s="147"/>
      <c r="AA157" s="147"/>
      <c r="AB157" s="147"/>
      <c r="AC157" s="147"/>
      <c r="AD157" s="147"/>
      <c r="AE157" s="147"/>
      <c r="AF157" s="147"/>
      <c r="AG157" s="147">
        <f t="shared" si="37"/>
        <v>0</v>
      </c>
    </row>
    <row r="158" spans="11:33" ht="24" thickTop="1" thickBot="1">
      <c r="K158" s="151">
        <v>1</v>
      </c>
      <c r="L158" s="150" t="s">
        <v>316</v>
      </c>
      <c r="M158" s="150" t="s">
        <v>316</v>
      </c>
      <c r="N158" s="150" t="s">
        <v>318</v>
      </c>
      <c r="O158" s="150" t="s">
        <v>386</v>
      </c>
      <c r="P158" s="150" t="s">
        <v>469</v>
      </c>
      <c r="Q158" s="150" t="s">
        <v>315</v>
      </c>
      <c r="R158" s="150"/>
      <c r="S158" s="150"/>
      <c r="T158" s="150"/>
      <c r="U158" s="149" t="s">
        <v>713</v>
      </c>
      <c r="V158" s="147">
        <f t="shared" ref="V158:AF158" si="54">SUM(V159:V161)</f>
        <v>0</v>
      </c>
      <c r="W158" s="147">
        <f t="shared" si="54"/>
        <v>0</v>
      </c>
      <c r="X158" s="147">
        <f t="shared" si="54"/>
        <v>0</v>
      </c>
      <c r="Y158" s="147">
        <f t="shared" si="54"/>
        <v>0</v>
      </c>
      <c r="Z158" s="147">
        <f t="shared" si="54"/>
        <v>0</v>
      </c>
      <c r="AA158" s="147">
        <f t="shared" si="54"/>
        <v>0</v>
      </c>
      <c r="AB158" s="147">
        <f t="shared" si="54"/>
        <v>0</v>
      </c>
      <c r="AC158" s="147">
        <f t="shared" si="54"/>
        <v>0</v>
      </c>
      <c r="AD158" s="147">
        <f t="shared" si="54"/>
        <v>0</v>
      </c>
      <c r="AE158" s="147">
        <f t="shared" si="54"/>
        <v>0</v>
      </c>
      <c r="AF158" s="147">
        <f t="shared" si="54"/>
        <v>0</v>
      </c>
      <c r="AG158" s="147">
        <f t="shared" si="37"/>
        <v>0</v>
      </c>
    </row>
    <row r="159" spans="11:33" ht="24" thickTop="1" thickBot="1">
      <c r="K159" s="151">
        <v>1</v>
      </c>
      <c r="L159" s="150" t="s">
        <v>316</v>
      </c>
      <c r="M159" s="150" t="s">
        <v>316</v>
      </c>
      <c r="N159" s="150" t="s">
        <v>318</v>
      </c>
      <c r="O159" s="150" t="s">
        <v>386</v>
      </c>
      <c r="P159" s="150" t="s">
        <v>469</v>
      </c>
      <c r="Q159" s="150" t="s">
        <v>315</v>
      </c>
      <c r="R159" s="150" t="s">
        <v>316</v>
      </c>
      <c r="S159" s="150"/>
      <c r="T159" s="150"/>
      <c r="U159" s="149" t="s">
        <v>712</v>
      </c>
      <c r="V159" s="147"/>
      <c r="W159" s="147"/>
      <c r="X159" s="147"/>
      <c r="Y159" s="135">
        <f>+V159+W159-X159</f>
        <v>0</v>
      </c>
      <c r="Z159" s="147"/>
      <c r="AA159" s="147"/>
      <c r="AB159" s="147"/>
      <c r="AC159" s="147"/>
      <c r="AD159" s="147"/>
      <c r="AE159" s="147"/>
      <c r="AF159" s="147"/>
      <c r="AG159" s="147">
        <f t="shared" si="37"/>
        <v>0</v>
      </c>
    </row>
    <row r="160" spans="11:33" ht="24" thickTop="1" thickBot="1">
      <c r="K160" s="151">
        <v>1</v>
      </c>
      <c r="L160" s="150" t="s">
        <v>316</v>
      </c>
      <c r="M160" s="150" t="s">
        <v>316</v>
      </c>
      <c r="N160" s="150" t="s">
        <v>318</v>
      </c>
      <c r="O160" s="150" t="s">
        <v>386</v>
      </c>
      <c r="P160" s="150" t="s">
        <v>469</v>
      </c>
      <c r="Q160" s="150" t="s">
        <v>315</v>
      </c>
      <c r="R160" s="150" t="s">
        <v>313</v>
      </c>
      <c r="S160" s="150"/>
      <c r="T160" s="150"/>
      <c r="U160" s="149" t="s">
        <v>711</v>
      </c>
      <c r="V160" s="147"/>
      <c r="W160" s="147"/>
      <c r="X160" s="147"/>
      <c r="Y160" s="135">
        <f>+V160+W160-X160</f>
        <v>0</v>
      </c>
      <c r="Z160" s="147"/>
      <c r="AA160" s="147"/>
      <c r="AB160" s="147"/>
      <c r="AC160" s="147"/>
      <c r="AD160" s="147"/>
      <c r="AE160" s="147"/>
      <c r="AF160" s="147"/>
      <c r="AG160" s="147">
        <f t="shared" si="37"/>
        <v>0</v>
      </c>
    </row>
    <row r="161" spans="11:33" ht="24" thickTop="1" thickBot="1">
      <c r="K161" s="151">
        <v>1</v>
      </c>
      <c r="L161" s="150" t="s">
        <v>316</v>
      </c>
      <c r="M161" s="150" t="s">
        <v>316</v>
      </c>
      <c r="N161" s="150" t="s">
        <v>318</v>
      </c>
      <c r="O161" s="150" t="s">
        <v>386</v>
      </c>
      <c r="P161" s="150" t="s">
        <v>469</v>
      </c>
      <c r="Q161" s="150" t="s">
        <v>315</v>
      </c>
      <c r="R161" s="150" t="s">
        <v>556</v>
      </c>
      <c r="S161" s="150"/>
      <c r="T161" s="150"/>
      <c r="U161" s="149" t="s">
        <v>710</v>
      </c>
      <c r="V161" s="147"/>
      <c r="W161" s="147"/>
      <c r="X161" s="147"/>
      <c r="Y161" s="135">
        <f>+V161+W161-X161</f>
        <v>0</v>
      </c>
      <c r="Z161" s="147"/>
      <c r="AA161" s="147"/>
      <c r="AB161" s="147"/>
      <c r="AC161" s="147"/>
      <c r="AD161" s="147"/>
      <c r="AE161" s="147"/>
      <c r="AF161" s="147"/>
      <c r="AG161" s="147">
        <f t="shared" si="37"/>
        <v>0</v>
      </c>
    </row>
    <row r="162" spans="11:33" ht="16.5" thickTop="1" thickBot="1">
      <c r="K162" s="151">
        <v>1</v>
      </c>
      <c r="L162" s="150" t="s">
        <v>316</v>
      </c>
      <c r="M162" s="150" t="s">
        <v>316</v>
      </c>
      <c r="N162" s="150" t="s">
        <v>318</v>
      </c>
      <c r="O162" s="150" t="s">
        <v>386</v>
      </c>
      <c r="P162" s="150" t="s">
        <v>469</v>
      </c>
      <c r="Q162" s="150" t="s">
        <v>388</v>
      </c>
      <c r="R162" s="150"/>
      <c r="S162" s="150"/>
      <c r="T162" s="150"/>
      <c r="U162" s="149" t="s">
        <v>709</v>
      </c>
      <c r="V162" s="147">
        <f t="shared" ref="V162:AF162" si="55">SUM(V163:V165)</f>
        <v>0</v>
      </c>
      <c r="W162" s="147">
        <f t="shared" si="55"/>
        <v>0</v>
      </c>
      <c r="X162" s="147">
        <f t="shared" si="55"/>
        <v>0</v>
      </c>
      <c r="Y162" s="147">
        <f t="shared" si="55"/>
        <v>0</v>
      </c>
      <c r="Z162" s="147">
        <f t="shared" si="55"/>
        <v>0</v>
      </c>
      <c r="AA162" s="147">
        <f t="shared" si="55"/>
        <v>0</v>
      </c>
      <c r="AB162" s="147">
        <f t="shared" si="55"/>
        <v>0</v>
      </c>
      <c r="AC162" s="147">
        <f t="shared" si="55"/>
        <v>0</v>
      </c>
      <c r="AD162" s="147">
        <f t="shared" si="55"/>
        <v>0</v>
      </c>
      <c r="AE162" s="147">
        <f t="shared" si="55"/>
        <v>0</v>
      </c>
      <c r="AF162" s="147">
        <f t="shared" si="55"/>
        <v>0</v>
      </c>
      <c r="AG162" s="147">
        <f t="shared" si="37"/>
        <v>0</v>
      </c>
    </row>
    <row r="163" spans="11:33" ht="16.5" thickTop="1" thickBot="1">
      <c r="K163" s="151">
        <v>1</v>
      </c>
      <c r="L163" s="150" t="s">
        <v>316</v>
      </c>
      <c r="M163" s="150" t="s">
        <v>316</v>
      </c>
      <c r="N163" s="150" t="s">
        <v>318</v>
      </c>
      <c r="O163" s="150" t="s">
        <v>386</v>
      </c>
      <c r="P163" s="150" t="s">
        <v>469</v>
      </c>
      <c r="Q163" s="150" t="s">
        <v>388</v>
      </c>
      <c r="R163" s="150" t="s">
        <v>316</v>
      </c>
      <c r="S163" s="150"/>
      <c r="T163" s="150"/>
      <c r="U163" s="149" t="s">
        <v>708</v>
      </c>
      <c r="V163" s="147"/>
      <c r="W163" s="147"/>
      <c r="X163" s="147"/>
      <c r="Y163" s="135">
        <f>+V163+W163-X163</f>
        <v>0</v>
      </c>
      <c r="Z163" s="147"/>
      <c r="AA163" s="147"/>
      <c r="AB163" s="147"/>
      <c r="AC163" s="147"/>
      <c r="AD163" s="147"/>
      <c r="AE163" s="147"/>
      <c r="AF163" s="147"/>
      <c r="AG163" s="147">
        <f t="shared" si="37"/>
        <v>0</v>
      </c>
    </row>
    <row r="164" spans="11:33" ht="24" thickTop="1" thickBot="1">
      <c r="K164" s="151">
        <v>1</v>
      </c>
      <c r="L164" s="150" t="s">
        <v>316</v>
      </c>
      <c r="M164" s="150" t="s">
        <v>316</v>
      </c>
      <c r="N164" s="150" t="s">
        <v>318</v>
      </c>
      <c r="O164" s="150" t="s">
        <v>386</v>
      </c>
      <c r="P164" s="150" t="s">
        <v>469</v>
      </c>
      <c r="Q164" s="150" t="s">
        <v>388</v>
      </c>
      <c r="R164" s="150" t="s">
        <v>313</v>
      </c>
      <c r="S164" s="150"/>
      <c r="T164" s="150"/>
      <c r="U164" s="149" t="s">
        <v>707</v>
      </c>
      <c r="V164" s="147"/>
      <c r="W164" s="147"/>
      <c r="X164" s="147"/>
      <c r="Y164" s="135">
        <f>+V164+W164-X164</f>
        <v>0</v>
      </c>
      <c r="Z164" s="147"/>
      <c r="AA164" s="147"/>
      <c r="AB164" s="147"/>
      <c r="AC164" s="147"/>
      <c r="AD164" s="147"/>
      <c r="AE164" s="147"/>
      <c r="AF164" s="147"/>
      <c r="AG164" s="147">
        <f t="shared" ref="AG164:AG227" si="56">+AD164-AE164</f>
        <v>0</v>
      </c>
    </row>
    <row r="165" spans="11:33" ht="24" thickTop="1" thickBot="1">
      <c r="K165" s="151">
        <v>1</v>
      </c>
      <c r="L165" s="150" t="s">
        <v>316</v>
      </c>
      <c r="M165" s="150" t="s">
        <v>316</v>
      </c>
      <c r="N165" s="150" t="s">
        <v>318</v>
      </c>
      <c r="O165" s="150" t="s">
        <v>386</v>
      </c>
      <c r="P165" s="150" t="s">
        <v>469</v>
      </c>
      <c r="Q165" s="150" t="s">
        <v>388</v>
      </c>
      <c r="R165" s="150" t="s">
        <v>556</v>
      </c>
      <c r="S165" s="150"/>
      <c r="T165" s="150"/>
      <c r="U165" s="149" t="s">
        <v>706</v>
      </c>
      <c r="V165" s="147"/>
      <c r="W165" s="147"/>
      <c r="X165" s="147"/>
      <c r="Y165" s="135">
        <f>+V165+W165-X165</f>
        <v>0</v>
      </c>
      <c r="Z165" s="147"/>
      <c r="AA165" s="147"/>
      <c r="AB165" s="147"/>
      <c r="AC165" s="147"/>
      <c r="AD165" s="147"/>
      <c r="AE165" s="147"/>
      <c r="AF165" s="147"/>
      <c r="AG165" s="147">
        <f t="shared" si="56"/>
        <v>0</v>
      </c>
    </row>
    <row r="166" spans="11:33" ht="16.5" thickTop="1" thickBot="1">
      <c r="K166" s="151">
        <v>1</v>
      </c>
      <c r="L166" s="150" t="s">
        <v>316</v>
      </c>
      <c r="M166" s="150" t="s">
        <v>316</v>
      </c>
      <c r="N166" s="150" t="s">
        <v>318</v>
      </c>
      <c r="O166" s="150" t="s">
        <v>386</v>
      </c>
      <c r="P166" s="150" t="s">
        <v>469</v>
      </c>
      <c r="Q166" s="150" t="s">
        <v>386</v>
      </c>
      <c r="R166" s="150"/>
      <c r="S166" s="150"/>
      <c r="T166" s="150"/>
      <c r="U166" s="149" t="s">
        <v>705</v>
      </c>
      <c r="V166" s="147">
        <f t="shared" ref="V166:AF166" si="57">SUM(V167:V169)</f>
        <v>0</v>
      </c>
      <c r="W166" s="147">
        <f t="shared" si="57"/>
        <v>0</v>
      </c>
      <c r="X166" s="147">
        <f t="shared" si="57"/>
        <v>0</v>
      </c>
      <c r="Y166" s="147">
        <f t="shared" si="57"/>
        <v>0</v>
      </c>
      <c r="Z166" s="147">
        <f t="shared" si="57"/>
        <v>0</v>
      </c>
      <c r="AA166" s="147">
        <f t="shared" si="57"/>
        <v>0</v>
      </c>
      <c r="AB166" s="147">
        <f t="shared" si="57"/>
        <v>0</v>
      </c>
      <c r="AC166" s="147">
        <f t="shared" si="57"/>
        <v>0</v>
      </c>
      <c r="AD166" s="147">
        <f t="shared" si="57"/>
        <v>0</v>
      </c>
      <c r="AE166" s="147">
        <f t="shared" si="57"/>
        <v>0</v>
      </c>
      <c r="AF166" s="147">
        <f t="shared" si="57"/>
        <v>0</v>
      </c>
      <c r="AG166" s="147">
        <f t="shared" si="56"/>
        <v>0</v>
      </c>
    </row>
    <row r="167" spans="11:33" ht="16.5" thickTop="1" thickBot="1">
      <c r="K167" s="151">
        <v>1</v>
      </c>
      <c r="L167" s="150" t="s">
        <v>316</v>
      </c>
      <c r="M167" s="150" t="s">
        <v>316</v>
      </c>
      <c r="N167" s="150" t="s">
        <v>318</v>
      </c>
      <c r="O167" s="150" t="s">
        <v>386</v>
      </c>
      <c r="P167" s="150" t="s">
        <v>469</v>
      </c>
      <c r="Q167" s="150" t="s">
        <v>386</v>
      </c>
      <c r="R167" s="150" t="s">
        <v>316</v>
      </c>
      <c r="S167" s="150"/>
      <c r="T167" s="150"/>
      <c r="U167" s="149" t="s">
        <v>704</v>
      </c>
      <c r="V167" s="147"/>
      <c r="W167" s="147"/>
      <c r="X167" s="147"/>
      <c r="Y167" s="135">
        <f>+V167+W167-X167</f>
        <v>0</v>
      </c>
      <c r="Z167" s="147"/>
      <c r="AA167" s="147"/>
      <c r="AB167" s="147"/>
      <c r="AC167" s="147"/>
      <c r="AD167" s="147"/>
      <c r="AE167" s="147"/>
      <c r="AF167" s="147"/>
      <c r="AG167" s="147">
        <f t="shared" si="56"/>
        <v>0</v>
      </c>
    </row>
    <row r="168" spans="11:33" ht="16.5" thickTop="1" thickBot="1">
      <c r="K168" s="151">
        <v>1</v>
      </c>
      <c r="L168" s="150" t="s">
        <v>316</v>
      </c>
      <c r="M168" s="150" t="s">
        <v>316</v>
      </c>
      <c r="N168" s="150" t="s">
        <v>318</v>
      </c>
      <c r="O168" s="150" t="s">
        <v>386</v>
      </c>
      <c r="P168" s="150" t="s">
        <v>469</v>
      </c>
      <c r="Q168" s="150" t="s">
        <v>386</v>
      </c>
      <c r="R168" s="150" t="s">
        <v>313</v>
      </c>
      <c r="S168" s="150"/>
      <c r="T168" s="150"/>
      <c r="U168" s="149" t="s">
        <v>703</v>
      </c>
      <c r="V168" s="147"/>
      <c r="W168" s="147"/>
      <c r="X168" s="147"/>
      <c r="Y168" s="135">
        <f>+V168+W168-X168</f>
        <v>0</v>
      </c>
      <c r="Z168" s="147"/>
      <c r="AA168" s="147"/>
      <c r="AB168" s="147"/>
      <c r="AC168" s="147"/>
      <c r="AD168" s="147"/>
      <c r="AE168" s="147"/>
      <c r="AF168" s="147"/>
      <c r="AG168" s="147">
        <f t="shared" si="56"/>
        <v>0</v>
      </c>
    </row>
    <row r="169" spans="11:33" ht="16.5" thickTop="1" thickBot="1">
      <c r="K169" s="151">
        <v>1</v>
      </c>
      <c r="L169" s="150" t="s">
        <v>316</v>
      </c>
      <c r="M169" s="150" t="s">
        <v>316</v>
      </c>
      <c r="N169" s="150" t="s">
        <v>318</v>
      </c>
      <c r="O169" s="150" t="s">
        <v>386</v>
      </c>
      <c r="P169" s="150" t="s">
        <v>469</v>
      </c>
      <c r="Q169" s="150" t="s">
        <v>386</v>
      </c>
      <c r="R169" s="150" t="s">
        <v>556</v>
      </c>
      <c r="S169" s="150"/>
      <c r="T169" s="150"/>
      <c r="U169" s="149" t="s">
        <v>702</v>
      </c>
      <c r="V169" s="147"/>
      <c r="W169" s="147"/>
      <c r="X169" s="147"/>
      <c r="Y169" s="135">
        <f>+V169+W169-X169</f>
        <v>0</v>
      </c>
      <c r="Z169" s="147"/>
      <c r="AA169" s="147"/>
      <c r="AB169" s="147"/>
      <c r="AC169" s="147"/>
      <c r="AD169" s="147"/>
      <c r="AE169" s="147"/>
      <c r="AF169" s="147"/>
      <c r="AG169" s="147">
        <f t="shared" si="56"/>
        <v>0</v>
      </c>
    </row>
    <row r="170" spans="11:33" ht="35.25" thickTop="1" thickBot="1">
      <c r="K170" s="151">
        <v>1</v>
      </c>
      <c r="L170" s="150" t="s">
        <v>316</v>
      </c>
      <c r="M170" s="150" t="s">
        <v>316</v>
      </c>
      <c r="N170" s="150" t="s">
        <v>318</v>
      </c>
      <c r="O170" s="150" t="s">
        <v>386</v>
      </c>
      <c r="P170" s="150" t="s">
        <v>469</v>
      </c>
      <c r="Q170" s="150" t="s">
        <v>384</v>
      </c>
      <c r="R170" s="150"/>
      <c r="S170" s="150"/>
      <c r="T170" s="150"/>
      <c r="U170" s="149" t="s">
        <v>701</v>
      </c>
      <c r="V170" s="147">
        <f t="shared" ref="V170:AF170" si="58">SUM(V171:V173)</f>
        <v>0</v>
      </c>
      <c r="W170" s="147">
        <f t="shared" si="58"/>
        <v>0</v>
      </c>
      <c r="X170" s="147">
        <f t="shared" si="58"/>
        <v>0</v>
      </c>
      <c r="Y170" s="147">
        <f t="shared" si="58"/>
        <v>0</v>
      </c>
      <c r="Z170" s="147">
        <f t="shared" si="58"/>
        <v>0</v>
      </c>
      <c r="AA170" s="147">
        <f t="shared" si="58"/>
        <v>0</v>
      </c>
      <c r="AB170" s="147">
        <f t="shared" si="58"/>
        <v>0</v>
      </c>
      <c r="AC170" s="147">
        <f t="shared" si="58"/>
        <v>0</v>
      </c>
      <c r="AD170" s="147">
        <f t="shared" si="58"/>
        <v>0</v>
      </c>
      <c r="AE170" s="147">
        <f t="shared" si="58"/>
        <v>0</v>
      </c>
      <c r="AF170" s="147">
        <f t="shared" si="58"/>
        <v>0</v>
      </c>
      <c r="AG170" s="147">
        <f t="shared" si="56"/>
        <v>0</v>
      </c>
    </row>
    <row r="171" spans="11:33" ht="35.25" thickTop="1" thickBot="1">
      <c r="K171" s="151">
        <v>1</v>
      </c>
      <c r="L171" s="150" t="s">
        <v>316</v>
      </c>
      <c r="M171" s="150" t="s">
        <v>316</v>
      </c>
      <c r="N171" s="150" t="s">
        <v>318</v>
      </c>
      <c r="O171" s="150" t="s">
        <v>386</v>
      </c>
      <c r="P171" s="150" t="s">
        <v>469</v>
      </c>
      <c r="Q171" s="150" t="s">
        <v>384</v>
      </c>
      <c r="R171" s="150" t="s">
        <v>316</v>
      </c>
      <c r="S171" s="150"/>
      <c r="T171" s="150"/>
      <c r="U171" s="149" t="s">
        <v>700</v>
      </c>
      <c r="V171" s="147"/>
      <c r="W171" s="147"/>
      <c r="X171" s="147"/>
      <c r="Y171" s="135">
        <f>+V171+W171-X171</f>
        <v>0</v>
      </c>
      <c r="Z171" s="147"/>
      <c r="AA171" s="147"/>
      <c r="AB171" s="147"/>
      <c r="AC171" s="147"/>
      <c r="AD171" s="147"/>
      <c r="AE171" s="147"/>
      <c r="AF171" s="147"/>
      <c r="AG171" s="147">
        <f t="shared" si="56"/>
        <v>0</v>
      </c>
    </row>
    <row r="172" spans="11:33" ht="35.25" thickTop="1" thickBot="1">
      <c r="K172" s="151">
        <v>1</v>
      </c>
      <c r="L172" s="150" t="s">
        <v>316</v>
      </c>
      <c r="M172" s="150" t="s">
        <v>316</v>
      </c>
      <c r="N172" s="150" t="s">
        <v>318</v>
      </c>
      <c r="O172" s="150" t="s">
        <v>386</v>
      </c>
      <c r="P172" s="150" t="s">
        <v>469</v>
      </c>
      <c r="Q172" s="150" t="s">
        <v>384</v>
      </c>
      <c r="R172" s="150" t="s">
        <v>313</v>
      </c>
      <c r="S172" s="150"/>
      <c r="T172" s="150"/>
      <c r="U172" s="149" t="s">
        <v>699</v>
      </c>
      <c r="V172" s="147"/>
      <c r="W172" s="147"/>
      <c r="X172" s="147"/>
      <c r="Y172" s="135">
        <f>+V172+W172-X172</f>
        <v>0</v>
      </c>
      <c r="Z172" s="147"/>
      <c r="AA172" s="147"/>
      <c r="AB172" s="147"/>
      <c r="AC172" s="147"/>
      <c r="AD172" s="147"/>
      <c r="AE172" s="147"/>
      <c r="AF172" s="147"/>
      <c r="AG172" s="147">
        <f t="shared" si="56"/>
        <v>0</v>
      </c>
    </row>
    <row r="173" spans="11:33" ht="46.5" thickTop="1" thickBot="1">
      <c r="K173" s="151">
        <v>1</v>
      </c>
      <c r="L173" s="150" t="s">
        <v>316</v>
      </c>
      <c r="M173" s="150" t="s">
        <v>316</v>
      </c>
      <c r="N173" s="150" t="s">
        <v>318</v>
      </c>
      <c r="O173" s="150" t="s">
        <v>386</v>
      </c>
      <c r="P173" s="150" t="s">
        <v>469</v>
      </c>
      <c r="Q173" s="150" t="s">
        <v>384</v>
      </c>
      <c r="R173" s="150" t="s">
        <v>556</v>
      </c>
      <c r="S173" s="150"/>
      <c r="T173" s="150"/>
      <c r="U173" s="149" t="s">
        <v>698</v>
      </c>
      <c r="V173" s="147"/>
      <c r="W173" s="147"/>
      <c r="X173" s="147"/>
      <c r="Y173" s="135">
        <f>+V173+W173-X173</f>
        <v>0</v>
      </c>
      <c r="Z173" s="147"/>
      <c r="AA173" s="147"/>
      <c r="AB173" s="147"/>
      <c r="AC173" s="147"/>
      <c r="AD173" s="147"/>
      <c r="AE173" s="147"/>
      <c r="AF173" s="147"/>
      <c r="AG173" s="147">
        <f t="shared" si="56"/>
        <v>0</v>
      </c>
    </row>
    <row r="174" spans="11:33" ht="24" thickTop="1" thickBot="1">
      <c r="K174" s="151">
        <v>1</v>
      </c>
      <c r="L174" s="150" t="s">
        <v>316</v>
      </c>
      <c r="M174" s="150" t="s">
        <v>316</v>
      </c>
      <c r="N174" s="150" t="s">
        <v>318</v>
      </c>
      <c r="O174" s="150" t="s">
        <v>386</v>
      </c>
      <c r="P174" s="150" t="s">
        <v>469</v>
      </c>
      <c r="Q174" s="150" t="s">
        <v>382</v>
      </c>
      <c r="R174" s="150"/>
      <c r="S174" s="150"/>
      <c r="T174" s="150"/>
      <c r="U174" s="149" t="s">
        <v>697</v>
      </c>
      <c r="V174" s="147">
        <f t="shared" ref="V174:AF174" si="59">SUM(V175:V177)</f>
        <v>0</v>
      </c>
      <c r="W174" s="147">
        <f t="shared" si="59"/>
        <v>0</v>
      </c>
      <c r="X174" s="147">
        <f t="shared" si="59"/>
        <v>0</v>
      </c>
      <c r="Y174" s="147">
        <f t="shared" si="59"/>
        <v>0</v>
      </c>
      <c r="Z174" s="147">
        <f t="shared" si="59"/>
        <v>0</v>
      </c>
      <c r="AA174" s="147">
        <f t="shared" si="59"/>
        <v>0</v>
      </c>
      <c r="AB174" s="147">
        <f t="shared" si="59"/>
        <v>0</v>
      </c>
      <c r="AC174" s="147">
        <f t="shared" si="59"/>
        <v>0</v>
      </c>
      <c r="AD174" s="147">
        <f t="shared" si="59"/>
        <v>0</v>
      </c>
      <c r="AE174" s="147">
        <f t="shared" si="59"/>
        <v>0</v>
      </c>
      <c r="AF174" s="147">
        <f t="shared" si="59"/>
        <v>0</v>
      </c>
      <c r="AG174" s="147">
        <f t="shared" si="56"/>
        <v>0</v>
      </c>
    </row>
    <row r="175" spans="11:33" ht="24" thickTop="1" thickBot="1">
      <c r="K175" s="151">
        <v>1</v>
      </c>
      <c r="L175" s="150" t="s">
        <v>316</v>
      </c>
      <c r="M175" s="150" t="s">
        <v>316</v>
      </c>
      <c r="N175" s="150" t="s">
        <v>318</v>
      </c>
      <c r="O175" s="150" t="s">
        <v>386</v>
      </c>
      <c r="P175" s="150" t="s">
        <v>469</v>
      </c>
      <c r="Q175" s="150" t="s">
        <v>382</v>
      </c>
      <c r="R175" s="150" t="s">
        <v>316</v>
      </c>
      <c r="S175" s="150"/>
      <c r="T175" s="150"/>
      <c r="U175" s="149" t="s">
        <v>696</v>
      </c>
      <c r="V175" s="147"/>
      <c r="W175" s="147"/>
      <c r="X175" s="147"/>
      <c r="Y175" s="135">
        <f>+V175+W175-X175</f>
        <v>0</v>
      </c>
      <c r="Z175" s="147"/>
      <c r="AA175" s="147"/>
      <c r="AB175" s="147"/>
      <c r="AC175" s="147"/>
      <c r="AD175" s="147"/>
      <c r="AE175" s="147"/>
      <c r="AF175" s="147"/>
      <c r="AG175" s="147">
        <f t="shared" si="56"/>
        <v>0</v>
      </c>
    </row>
    <row r="176" spans="11:33" ht="24" thickTop="1" thickBot="1">
      <c r="K176" s="151">
        <v>1</v>
      </c>
      <c r="L176" s="150" t="s">
        <v>316</v>
      </c>
      <c r="M176" s="150" t="s">
        <v>316</v>
      </c>
      <c r="N176" s="150" t="s">
        <v>318</v>
      </c>
      <c r="O176" s="150" t="s">
        <v>386</v>
      </c>
      <c r="P176" s="150" t="s">
        <v>469</v>
      </c>
      <c r="Q176" s="150" t="s">
        <v>382</v>
      </c>
      <c r="R176" s="150" t="s">
        <v>313</v>
      </c>
      <c r="S176" s="150"/>
      <c r="T176" s="150"/>
      <c r="U176" s="149" t="s">
        <v>695</v>
      </c>
      <c r="V176" s="147"/>
      <c r="W176" s="147"/>
      <c r="X176" s="147"/>
      <c r="Y176" s="135">
        <f>+V176+W176-X176</f>
        <v>0</v>
      </c>
      <c r="Z176" s="147"/>
      <c r="AA176" s="147"/>
      <c r="AB176" s="147"/>
      <c r="AC176" s="147"/>
      <c r="AD176" s="147"/>
      <c r="AE176" s="147"/>
      <c r="AF176" s="147"/>
      <c r="AG176" s="147">
        <f t="shared" si="56"/>
        <v>0</v>
      </c>
    </row>
    <row r="177" spans="11:33" ht="35.25" thickTop="1" thickBot="1">
      <c r="K177" s="151">
        <v>1</v>
      </c>
      <c r="L177" s="150" t="s">
        <v>316</v>
      </c>
      <c r="M177" s="150" t="s">
        <v>316</v>
      </c>
      <c r="N177" s="150" t="s">
        <v>318</v>
      </c>
      <c r="O177" s="150" t="s">
        <v>386</v>
      </c>
      <c r="P177" s="150" t="s">
        <v>469</v>
      </c>
      <c r="Q177" s="150" t="s">
        <v>382</v>
      </c>
      <c r="R177" s="150" t="s">
        <v>556</v>
      </c>
      <c r="S177" s="150"/>
      <c r="T177" s="150"/>
      <c r="U177" s="149" t="s">
        <v>694</v>
      </c>
      <c r="V177" s="147"/>
      <c r="W177" s="147"/>
      <c r="X177" s="147"/>
      <c r="Y177" s="135">
        <f>+V177+W177-X177</f>
        <v>0</v>
      </c>
      <c r="Z177" s="147"/>
      <c r="AA177" s="147"/>
      <c r="AB177" s="147"/>
      <c r="AC177" s="147"/>
      <c r="AD177" s="147"/>
      <c r="AE177" s="147"/>
      <c r="AF177" s="147"/>
      <c r="AG177" s="147">
        <f t="shared" si="56"/>
        <v>0</v>
      </c>
    </row>
    <row r="178" spans="11:33" ht="24" thickTop="1" thickBot="1">
      <c r="K178" s="151">
        <v>1</v>
      </c>
      <c r="L178" s="150" t="s">
        <v>316</v>
      </c>
      <c r="M178" s="150" t="s">
        <v>316</v>
      </c>
      <c r="N178" s="150" t="s">
        <v>318</v>
      </c>
      <c r="O178" s="150" t="s">
        <v>386</v>
      </c>
      <c r="P178" s="150" t="s">
        <v>469</v>
      </c>
      <c r="Q178" s="150" t="s">
        <v>380</v>
      </c>
      <c r="R178" s="150"/>
      <c r="S178" s="150"/>
      <c r="T178" s="150"/>
      <c r="U178" s="149" t="s">
        <v>693</v>
      </c>
      <c r="V178" s="147">
        <f t="shared" ref="V178:AF178" si="60">SUM(V179:V181)</f>
        <v>0</v>
      </c>
      <c r="W178" s="147">
        <f t="shared" si="60"/>
        <v>0</v>
      </c>
      <c r="X178" s="147">
        <f t="shared" si="60"/>
        <v>0</v>
      </c>
      <c r="Y178" s="147">
        <f t="shared" si="60"/>
        <v>0</v>
      </c>
      <c r="Z178" s="147">
        <f t="shared" si="60"/>
        <v>0</v>
      </c>
      <c r="AA178" s="147">
        <f t="shared" si="60"/>
        <v>0</v>
      </c>
      <c r="AB178" s="147">
        <f t="shared" si="60"/>
        <v>0</v>
      </c>
      <c r="AC178" s="147">
        <f t="shared" si="60"/>
        <v>0</v>
      </c>
      <c r="AD178" s="147">
        <f t="shared" si="60"/>
        <v>0</v>
      </c>
      <c r="AE178" s="147">
        <f t="shared" si="60"/>
        <v>0</v>
      </c>
      <c r="AF178" s="147">
        <f t="shared" si="60"/>
        <v>0</v>
      </c>
      <c r="AG178" s="147">
        <f t="shared" si="56"/>
        <v>0</v>
      </c>
    </row>
    <row r="179" spans="11:33" ht="24" thickTop="1" thickBot="1">
      <c r="K179" s="151">
        <v>1</v>
      </c>
      <c r="L179" s="150" t="s">
        <v>316</v>
      </c>
      <c r="M179" s="150" t="s">
        <v>316</v>
      </c>
      <c r="N179" s="150" t="s">
        <v>318</v>
      </c>
      <c r="O179" s="150" t="s">
        <v>386</v>
      </c>
      <c r="P179" s="150" t="s">
        <v>469</v>
      </c>
      <c r="Q179" s="150" t="s">
        <v>380</v>
      </c>
      <c r="R179" s="150" t="s">
        <v>316</v>
      </c>
      <c r="S179" s="150"/>
      <c r="T179" s="150"/>
      <c r="U179" s="149" t="s">
        <v>692</v>
      </c>
      <c r="V179" s="147"/>
      <c r="W179" s="147"/>
      <c r="X179" s="147"/>
      <c r="Y179" s="135">
        <f>+V179+W179-X179</f>
        <v>0</v>
      </c>
      <c r="Z179" s="147"/>
      <c r="AA179" s="147"/>
      <c r="AB179" s="147"/>
      <c r="AC179" s="147"/>
      <c r="AD179" s="147"/>
      <c r="AE179" s="147"/>
      <c r="AF179" s="147"/>
      <c r="AG179" s="147">
        <f t="shared" si="56"/>
        <v>0</v>
      </c>
    </row>
    <row r="180" spans="11:33" ht="24" thickTop="1" thickBot="1">
      <c r="K180" s="151">
        <v>1</v>
      </c>
      <c r="L180" s="150" t="s">
        <v>316</v>
      </c>
      <c r="M180" s="150" t="s">
        <v>316</v>
      </c>
      <c r="N180" s="150" t="s">
        <v>318</v>
      </c>
      <c r="O180" s="150" t="s">
        <v>386</v>
      </c>
      <c r="P180" s="150" t="s">
        <v>469</v>
      </c>
      <c r="Q180" s="150" t="s">
        <v>380</v>
      </c>
      <c r="R180" s="150" t="s">
        <v>313</v>
      </c>
      <c r="S180" s="150"/>
      <c r="T180" s="150"/>
      <c r="U180" s="149" t="s">
        <v>691</v>
      </c>
      <c r="V180" s="147"/>
      <c r="W180" s="147"/>
      <c r="X180" s="147"/>
      <c r="Y180" s="135">
        <f>+V180+W180-X180</f>
        <v>0</v>
      </c>
      <c r="Z180" s="147"/>
      <c r="AA180" s="147"/>
      <c r="AB180" s="147"/>
      <c r="AC180" s="147"/>
      <c r="AD180" s="147"/>
      <c r="AE180" s="147"/>
      <c r="AF180" s="147"/>
      <c r="AG180" s="147">
        <f t="shared" si="56"/>
        <v>0</v>
      </c>
    </row>
    <row r="181" spans="11:33" ht="24" thickTop="1" thickBot="1">
      <c r="K181" s="151">
        <v>1</v>
      </c>
      <c r="L181" s="150" t="s">
        <v>316</v>
      </c>
      <c r="M181" s="150" t="s">
        <v>316</v>
      </c>
      <c r="N181" s="150" t="s">
        <v>318</v>
      </c>
      <c r="O181" s="150" t="s">
        <v>386</v>
      </c>
      <c r="P181" s="150" t="s">
        <v>469</v>
      </c>
      <c r="Q181" s="150" t="s">
        <v>380</v>
      </c>
      <c r="R181" s="150" t="s">
        <v>556</v>
      </c>
      <c r="S181" s="150"/>
      <c r="T181" s="150"/>
      <c r="U181" s="149" t="s">
        <v>690</v>
      </c>
      <c r="V181" s="147"/>
      <c r="W181" s="147"/>
      <c r="X181" s="147"/>
      <c r="Y181" s="135">
        <f>+V181+W181-X181</f>
        <v>0</v>
      </c>
      <c r="Z181" s="147"/>
      <c r="AA181" s="147"/>
      <c r="AB181" s="147"/>
      <c r="AC181" s="147"/>
      <c r="AD181" s="147"/>
      <c r="AE181" s="147"/>
      <c r="AF181" s="147"/>
      <c r="AG181" s="147">
        <f t="shared" si="56"/>
        <v>0</v>
      </c>
    </row>
    <row r="182" spans="11:33" ht="16.5" thickTop="1" thickBot="1">
      <c r="K182" s="151">
        <v>1</v>
      </c>
      <c r="L182" s="150" t="s">
        <v>316</v>
      </c>
      <c r="M182" s="150" t="s">
        <v>316</v>
      </c>
      <c r="N182" s="150" t="s">
        <v>318</v>
      </c>
      <c r="O182" s="150" t="s">
        <v>386</v>
      </c>
      <c r="P182" s="150" t="s">
        <v>469</v>
      </c>
      <c r="Q182" s="150" t="s">
        <v>378</v>
      </c>
      <c r="R182" s="150"/>
      <c r="S182" s="150"/>
      <c r="T182" s="150"/>
      <c r="U182" s="149" t="s">
        <v>689</v>
      </c>
      <c r="V182" s="147">
        <f t="shared" ref="V182:AF182" si="61">SUM(V183:V185)</f>
        <v>0</v>
      </c>
      <c r="W182" s="147">
        <f t="shared" si="61"/>
        <v>0</v>
      </c>
      <c r="X182" s="147">
        <f t="shared" si="61"/>
        <v>0</v>
      </c>
      <c r="Y182" s="147">
        <f t="shared" si="61"/>
        <v>0</v>
      </c>
      <c r="Z182" s="147">
        <f t="shared" si="61"/>
        <v>0</v>
      </c>
      <c r="AA182" s="147">
        <f t="shared" si="61"/>
        <v>0</v>
      </c>
      <c r="AB182" s="147">
        <f t="shared" si="61"/>
        <v>0</v>
      </c>
      <c r="AC182" s="147">
        <f t="shared" si="61"/>
        <v>0</v>
      </c>
      <c r="AD182" s="147">
        <f t="shared" si="61"/>
        <v>0</v>
      </c>
      <c r="AE182" s="147">
        <f t="shared" si="61"/>
        <v>0</v>
      </c>
      <c r="AF182" s="147">
        <f t="shared" si="61"/>
        <v>0</v>
      </c>
      <c r="AG182" s="147">
        <f t="shared" si="56"/>
        <v>0</v>
      </c>
    </row>
    <row r="183" spans="11:33" ht="24" thickTop="1" thickBot="1">
      <c r="K183" s="151">
        <v>1</v>
      </c>
      <c r="L183" s="150" t="s">
        <v>316</v>
      </c>
      <c r="M183" s="150" t="s">
        <v>316</v>
      </c>
      <c r="N183" s="150" t="s">
        <v>318</v>
      </c>
      <c r="O183" s="150" t="s">
        <v>386</v>
      </c>
      <c r="P183" s="150" t="s">
        <v>469</v>
      </c>
      <c r="Q183" s="150" t="s">
        <v>378</v>
      </c>
      <c r="R183" s="150" t="s">
        <v>316</v>
      </c>
      <c r="S183" s="150"/>
      <c r="T183" s="150"/>
      <c r="U183" s="149" t="s">
        <v>688</v>
      </c>
      <c r="V183" s="147"/>
      <c r="W183" s="147"/>
      <c r="X183" s="147"/>
      <c r="Y183" s="135">
        <f>+V183+W183-X183</f>
        <v>0</v>
      </c>
      <c r="Z183" s="147"/>
      <c r="AA183" s="147"/>
      <c r="AB183" s="147"/>
      <c r="AC183" s="147"/>
      <c r="AD183" s="147"/>
      <c r="AE183" s="147"/>
      <c r="AF183" s="147"/>
      <c r="AG183" s="147">
        <f t="shared" si="56"/>
        <v>0</v>
      </c>
    </row>
    <row r="184" spans="11:33" ht="24" thickTop="1" thickBot="1">
      <c r="K184" s="151">
        <v>1</v>
      </c>
      <c r="L184" s="150" t="s">
        <v>316</v>
      </c>
      <c r="M184" s="150" t="s">
        <v>316</v>
      </c>
      <c r="N184" s="150" t="s">
        <v>318</v>
      </c>
      <c r="O184" s="150" t="s">
        <v>386</v>
      </c>
      <c r="P184" s="150" t="s">
        <v>469</v>
      </c>
      <c r="Q184" s="150" t="s">
        <v>378</v>
      </c>
      <c r="R184" s="150" t="s">
        <v>313</v>
      </c>
      <c r="S184" s="150"/>
      <c r="T184" s="150"/>
      <c r="U184" s="149" t="s">
        <v>687</v>
      </c>
      <c r="V184" s="147"/>
      <c r="W184" s="147"/>
      <c r="X184" s="147"/>
      <c r="Y184" s="135">
        <f>+V184+W184-X184</f>
        <v>0</v>
      </c>
      <c r="Z184" s="147"/>
      <c r="AA184" s="147"/>
      <c r="AB184" s="147"/>
      <c r="AC184" s="147"/>
      <c r="AD184" s="147"/>
      <c r="AE184" s="147"/>
      <c r="AF184" s="147"/>
      <c r="AG184" s="147">
        <f t="shared" si="56"/>
        <v>0</v>
      </c>
    </row>
    <row r="185" spans="11:33" ht="24" thickTop="1" thickBot="1">
      <c r="K185" s="151">
        <v>1</v>
      </c>
      <c r="L185" s="150" t="s">
        <v>316</v>
      </c>
      <c r="M185" s="150" t="s">
        <v>316</v>
      </c>
      <c r="N185" s="150" t="s">
        <v>318</v>
      </c>
      <c r="O185" s="150" t="s">
        <v>386</v>
      </c>
      <c r="P185" s="150" t="s">
        <v>469</v>
      </c>
      <c r="Q185" s="150" t="s">
        <v>378</v>
      </c>
      <c r="R185" s="150" t="s">
        <v>556</v>
      </c>
      <c r="S185" s="150"/>
      <c r="T185" s="150"/>
      <c r="U185" s="149" t="s">
        <v>686</v>
      </c>
      <c r="V185" s="147"/>
      <c r="W185" s="147"/>
      <c r="X185" s="147"/>
      <c r="Y185" s="135">
        <f>+V185+W185-X185</f>
        <v>0</v>
      </c>
      <c r="Z185" s="147"/>
      <c r="AA185" s="147"/>
      <c r="AB185" s="147"/>
      <c r="AC185" s="147"/>
      <c r="AD185" s="147"/>
      <c r="AE185" s="147"/>
      <c r="AF185" s="147"/>
      <c r="AG185" s="147">
        <f t="shared" si="56"/>
        <v>0</v>
      </c>
    </row>
    <row r="186" spans="11:33" ht="16.5" thickTop="1" thickBot="1">
      <c r="K186" s="151">
        <v>1</v>
      </c>
      <c r="L186" s="150" t="s">
        <v>316</v>
      </c>
      <c r="M186" s="150" t="s">
        <v>316</v>
      </c>
      <c r="N186" s="150" t="s">
        <v>318</v>
      </c>
      <c r="O186" s="150" t="s">
        <v>384</v>
      </c>
      <c r="P186" s="150"/>
      <c r="Q186" s="150"/>
      <c r="R186" s="150"/>
      <c r="S186" s="150"/>
      <c r="T186" s="150"/>
      <c r="U186" s="149" t="s">
        <v>685</v>
      </c>
      <c r="V186" s="147">
        <f t="shared" ref="V186:AF186" si="62">+V187+V198+V204+V218+V222</f>
        <v>0</v>
      </c>
      <c r="W186" s="147">
        <f t="shared" si="62"/>
        <v>0</v>
      </c>
      <c r="X186" s="147">
        <f t="shared" si="62"/>
        <v>0</v>
      </c>
      <c r="Y186" s="147">
        <f t="shared" si="62"/>
        <v>0</v>
      </c>
      <c r="Z186" s="147">
        <f t="shared" si="62"/>
        <v>0</v>
      </c>
      <c r="AA186" s="147">
        <f t="shared" si="62"/>
        <v>0</v>
      </c>
      <c r="AB186" s="147">
        <f t="shared" si="62"/>
        <v>0</v>
      </c>
      <c r="AC186" s="147">
        <f t="shared" si="62"/>
        <v>0</v>
      </c>
      <c r="AD186" s="147">
        <f t="shared" si="62"/>
        <v>0</v>
      </c>
      <c r="AE186" s="147">
        <f t="shared" si="62"/>
        <v>0</v>
      </c>
      <c r="AF186" s="147">
        <f t="shared" si="62"/>
        <v>0</v>
      </c>
      <c r="AG186" s="147">
        <f t="shared" si="56"/>
        <v>0</v>
      </c>
    </row>
    <row r="187" spans="11:33" ht="16.5" thickTop="1" thickBot="1">
      <c r="K187" s="151">
        <v>1</v>
      </c>
      <c r="L187" s="150" t="s">
        <v>316</v>
      </c>
      <c r="M187" s="150" t="s">
        <v>316</v>
      </c>
      <c r="N187" s="150" t="s">
        <v>318</v>
      </c>
      <c r="O187" s="150" t="s">
        <v>384</v>
      </c>
      <c r="P187" s="150" t="s">
        <v>478</v>
      </c>
      <c r="Q187" s="150"/>
      <c r="R187" s="150"/>
      <c r="S187" s="150"/>
      <c r="T187" s="150"/>
      <c r="U187" s="149" t="s">
        <v>684</v>
      </c>
      <c r="V187" s="135">
        <f t="shared" ref="V187:AF187" si="63">+V188+V193</f>
        <v>0</v>
      </c>
      <c r="W187" s="135">
        <f t="shared" si="63"/>
        <v>0</v>
      </c>
      <c r="X187" s="135">
        <f t="shared" si="63"/>
        <v>0</v>
      </c>
      <c r="Y187" s="135">
        <f t="shared" si="63"/>
        <v>0</v>
      </c>
      <c r="Z187" s="135">
        <f t="shared" si="63"/>
        <v>0</v>
      </c>
      <c r="AA187" s="135">
        <f t="shared" si="63"/>
        <v>0</v>
      </c>
      <c r="AB187" s="135">
        <f t="shared" si="63"/>
        <v>0</v>
      </c>
      <c r="AC187" s="135">
        <f t="shared" si="63"/>
        <v>0</v>
      </c>
      <c r="AD187" s="135">
        <f t="shared" si="63"/>
        <v>0</v>
      </c>
      <c r="AE187" s="135">
        <f t="shared" si="63"/>
        <v>0</v>
      </c>
      <c r="AF187" s="135">
        <f t="shared" si="63"/>
        <v>0</v>
      </c>
      <c r="AG187" s="135">
        <f t="shared" si="56"/>
        <v>0</v>
      </c>
    </row>
    <row r="188" spans="11:33" ht="16.5" thickTop="1" thickBot="1">
      <c r="K188" s="151">
        <v>1</v>
      </c>
      <c r="L188" s="150" t="s">
        <v>316</v>
      </c>
      <c r="M188" s="150" t="s">
        <v>316</v>
      </c>
      <c r="N188" s="150" t="s">
        <v>318</v>
      </c>
      <c r="O188" s="150" t="s">
        <v>384</v>
      </c>
      <c r="P188" s="150" t="s">
        <v>478</v>
      </c>
      <c r="Q188" s="150" t="s">
        <v>320</v>
      </c>
      <c r="R188" s="150"/>
      <c r="S188" s="150"/>
      <c r="T188" s="150"/>
      <c r="U188" s="149" t="s">
        <v>683</v>
      </c>
      <c r="V188" s="147">
        <f t="shared" ref="V188:AF188" si="64">+V189</f>
        <v>0</v>
      </c>
      <c r="W188" s="147">
        <f t="shared" si="64"/>
        <v>0</v>
      </c>
      <c r="X188" s="147">
        <f t="shared" si="64"/>
        <v>0</v>
      </c>
      <c r="Y188" s="147">
        <f t="shared" si="64"/>
        <v>0</v>
      </c>
      <c r="Z188" s="147">
        <f t="shared" si="64"/>
        <v>0</v>
      </c>
      <c r="AA188" s="147">
        <f t="shared" si="64"/>
        <v>0</v>
      </c>
      <c r="AB188" s="147">
        <f t="shared" si="64"/>
        <v>0</v>
      </c>
      <c r="AC188" s="147">
        <f t="shared" si="64"/>
        <v>0</v>
      </c>
      <c r="AD188" s="147">
        <f t="shared" si="64"/>
        <v>0</v>
      </c>
      <c r="AE188" s="147">
        <f t="shared" si="64"/>
        <v>0</v>
      </c>
      <c r="AF188" s="147">
        <f t="shared" si="64"/>
        <v>0</v>
      </c>
      <c r="AG188" s="147">
        <f t="shared" si="56"/>
        <v>0</v>
      </c>
    </row>
    <row r="189" spans="11:33" ht="24" thickTop="1" thickBot="1">
      <c r="K189" s="151">
        <v>1</v>
      </c>
      <c r="L189" s="150" t="s">
        <v>316</v>
      </c>
      <c r="M189" s="150" t="s">
        <v>316</v>
      </c>
      <c r="N189" s="150" t="s">
        <v>318</v>
      </c>
      <c r="O189" s="150" t="s">
        <v>384</v>
      </c>
      <c r="P189" s="150" t="s">
        <v>478</v>
      </c>
      <c r="Q189" s="150" t="s">
        <v>320</v>
      </c>
      <c r="R189" s="150" t="s">
        <v>370</v>
      </c>
      <c r="S189" s="150"/>
      <c r="T189" s="150"/>
      <c r="U189" s="149" t="s">
        <v>682</v>
      </c>
      <c r="V189" s="147">
        <f t="shared" ref="V189:AF189" si="65">SUM(V190:V192)</f>
        <v>0</v>
      </c>
      <c r="W189" s="147">
        <f t="shared" si="65"/>
        <v>0</v>
      </c>
      <c r="X189" s="147">
        <f t="shared" si="65"/>
        <v>0</v>
      </c>
      <c r="Y189" s="147">
        <f t="shared" si="65"/>
        <v>0</v>
      </c>
      <c r="Z189" s="147">
        <f t="shared" si="65"/>
        <v>0</v>
      </c>
      <c r="AA189" s="147">
        <f t="shared" si="65"/>
        <v>0</v>
      </c>
      <c r="AB189" s="147">
        <f t="shared" si="65"/>
        <v>0</v>
      </c>
      <c r="AC189" s="147">
        <f t="shared" si="65"/>
        <v>0</v>
      </c>
      <c r="AD189" s="147">
        <f t="shared" si="65"/>
        <v>0</v>
      </c>
      <c r="AE189" s="147">
        <f t="shared" si="65"/>
        <v>0</v>
      </c>
      <c r="AF189" s="147">
        <f t="shared" si="65"/>
        <v>0</v>
      </c>
      <c r="AG189" s="147">
        <f t="shared" si="56"/>
        <v>0</v>
      </c>
    </row>
    <row r="190" spans="11:33" ht="24" thickTop="1" thickBot="1">
      <c r="K190" s="151">
        <v>1</v>
      </c>
      <c r="L190" s="150" t="s">
        <v>316</v>
      </c>
      <c r="M190" s="150" t="s">
        <v>316</v>
      </c>
      <c r="N190" s="150" t="s">
        <v>318</v>
      </c>
      <c r="O190" s="150" t="s">
        <v>384</v>
      </c>
      <c r="P190" s="150" t="s">
        <v>478</v>
      </c>
      <c r="Q190" s="150" t="s">
        <v>320</v>
      </c>
      <c r="R190" s="150" t="s">
        <v>370</v>
      </c>
      <c r="S190" s="150" t="s">
        <v>316</v>
      </c>
      <c r="T190" s="150"/>
      <c r="U190" s="149" t="s">
        <v>681</v>
      </c>
      <c r="V190" s="147"/>
      <c r="W190" s="147"/>
      <c r="X190" s="147"/>
      <c r="Y190" s="135">
        <f>+V190+W190-X190</f>
        <v>0</v>
      </c>
      <c r="Z190" s="147"/>
      <c r="AA190" s="147"/>
      <c r="AB190" s="147"/>
      <c r="AC190" s="147"/>
      <c r="AD190" s="147"/>
      <c r="AE190" s="147"/>
      <c r="AF190" s="147"/>
      <c r="AG190" s="147">
        <f t="shared" si="56"/>
        <v>0</v>
      </c>
    </row>
    <row r="191" spans="11:33" ht="24" thickTop="1" thickBot="1">
      <c r="K191" s="151">
        <v>1</v>
      </c>
      <c r="L191" s="150" t="s">
        <v>316</v>
      </c>
      <c r="M191" s="150" t="s">
        <v>316</v>
      </c>
      <c r="N191" s="150" t="s">
        <v>318</v>
      </c>
      <c r="O191" s="150" t="s">
        <v>384</v>
      </c>
      <c r="P191" s="150" t="s">
        <v>478</v>
      </c>
      <c r="Q191" s="150" t="s">
        <v>320</v>
      </c>
      <c r="R191" s="150" t="s">
        <v>370</v>
      </c>
      <c r="S191" s="150" t="s">
        <v>313</v>
      </c>
      <c r="T191" s="150"/>
      <c r="U191" s="149" t="s">
        <v>680</v>
      </c>
      <c r="V191" s="147"/>
      <c r="W191" s="147"/>
      <c r="X191" s="147"/>
      <c r="Y191" s="135">
        <f>+V191+W191-X191</f>
        <v>0</v>
      </c>
      <c r="Z191" s="147"/>
      <c r="AA191" s="147"/>
      <c r="AB191" s="147"/>
      <c r="AC191" s="147"/>
      <c r="AD191" s="147"/>
      <c r="AE191" s="147"/>
      <c r="AF191" s="147"/>
      <c r="AG191" s="147">
        <f t="shared" si="56"/>
        <v>0</v>
      </c>
    </row>
    <row r="192" spans="11:33" ht="24" thickTop="1" thickBot="1">
      <c r="K192" s="151">
        <v>1</v>
      </c>
      <c r="L192" s="150" t="s">
        <v>316</v>
      </c>
      <c r="M192" s="150" t="s">
        <v>316</v>
      </c>
      <c r="N192" s="150" t="s">
        <v>318</v>
      </c>
      <c r="O192" s="150" t="s">
        <v>384</v>
      </c>
      <c r="P192" s="150" t="s">
        <v>478</v>
      </c>
      <c r="Q192" s="150" t="s">
        <v>320</v>
      </c>
      <c r="R192" s="150" t="s">
        <v>370</v>
      </c>
      <c r="S192" s="150" t="s">
        <v>556</v>
      </c>
      <c r="T192" s="150"/>
      <c r="U192" s="149" t="s">
        <v>679</v>
      </c>
      <c r="V192" s="147"/>
      <c r="W192" s="147"/>
      <c r="X192" s="147"/>
      <c r="Y192" s="135">
        <f>+V192+W192-X192</f>
        <v>0</v>
      </c>
      <c r="Z192" s="147"/>
      <c r="AA192" s="147"/>
      <c r="AB192" s="147"/>
      <c r="AC192" s="147"/>
      <c r="AD192" s="147"/>
      <c r="AE192" s="147"/>
      <c r="AF192" s="147"/>
      <c r="AG192" s="147">
        <f t="shared" si="56"/>
        <v>0</v>
      </c>
    </row>
    <row r="193" spans="11:33" ht="16.5" thickTop="1" thickBot="1">
      <c r="K193" s="151">
        <v>1</v>
      </c>
      <c r="L193" s="150" t="s">
        <v>316</v>
      </c>
      <c r="M193" s="150" t="s">
        <v>316</v>
      </c>
      <c r="N193" s="150" t="s">
        <v>318</v>
      </c>
      <c r="O193" s="150" t="s">
        <v>384</v>
      </c>
      <c r="P193" s="150" t="s">
        <v>478</v>
      </c>
      <c r="Q193" s="150" t="s">
        <v>315</v>
      </c>
      <c r="R193" s="150"/>
      <c r="S193" s="150"/>
      <c r="T193" s="150"/>
      <c r="U193" s="149" t="s">
        <v>678</v>
      </c>
      <c r="V193" s="147">
        <f t="shared" ref="V193:AF193" si="66">+V194</f>
        <v>0</v>
      </c>
      <c r="W193" s="147">
        <f t="shared" si="66"/>
        <v>0</v>
      </c>
      <c r="X193" s="147">
        <f t="shared" si="66"/>
        <v>0</v>
      </c>
      <c r="Y193" s="147">
        <f t="shared" si="66"/>
        <v>0</v>
      </c>
      <c r="Z193" s="147">
        <f t="shared" si="66"/>
        <v>0</v>
      </c>
      <c r="AA193" s="147">
        <f t="shared" si="66"/>
        <v>0</v>
      </c>
      <c r="AB193" s="147">
        <f t="shared" si="66"/>
        <v>0</v>
      </c>
      <c r="AC193" s="147">
        <f t="shared" si="66"/>
        <v>0</v>
      </c>
      <c r="AD193" s="147">
        <f t="shared" si="66"/>
        <v>0</v>
      </c>
      <c r="AE193" s="147">
        <f t="shared" si="66"/>
        <v>0</v>
      </c>
      <c r="AF193" s="147">
        <f t="shared" si="66"/>
        <v>0</v>
      </c>
      <c r="AG193" s="147">
        <f t="shared" si="56"/>
        <v>0</v>
      </c>
    </row>
    <row r="194" spans="11:33" ht="24" thickTop="1" thickBot="1">
      <c r="K194" s="151">
        <v>1</v>
      </c>
      <c r="L194" s="150" t="s">
        <v>316</v>
      </c>
      <c r="M194" s="150" t="s">
        <v>316</v>
      </c>
      <c r="N194" s="150" t="s">
        <v>318</v>
      </c>
      <c r="O194" s="150" t="s">
        <v>384</v>
      </c>
      <c r="P194" s="150" t="s">
        <v>478</v>
      </c>
      <c r="Q194" s="150" t="s">
        <v>315</v>
      </c>
      <c r="R194" s="150" t="s">
        <v>315</v>
      </c>
      <c r="S194" s="150"/>
      <c r="T194" s="150"/>
      <c r="U194" s="149" t="s">
        <v>677</v>
      </c>
      <c r="V194" s="147">
        <f t="shared" ref="V194:AF194" si="67">SUM(V195:V197)</f>
        <v>0</v>
      </c>
      <c r="W194" s="147">
        <f t="shared" si="67"/>
        <v>0</v>
      </c>
      <c r="X194" s="147">
        <f t="shared" si="67"/>
        <v>0</v>
      </c>
      <c r="Y194" s="147">
        <f t="shared" si="67"/>
        <v>0</v>
      </c>
      <c r="Z194" s="147">
        <f t="shared" si="67"/>
        <v>0</v>
      </c>
      <c r="AA194" s="147">
        <f t="shared" si="67"/>
        <v>0</v>
      </c>
      <c r="AB194" s="147">
        <f t="shared" si="67"/>
        <v>0</v>
      </c>
      <c r="AC194" s="147">
        <f t="shared" si="67"/>
        <v>0</v>
      </c>
      <c r="AD194" s="147">
        <f t="shared" si="67"/>
        <v>0</v>
      </c>
      <c r="AE194" s="147">
        <f t="shared" si="67"/>
        <v>0</v>
      </c>
      <c r="AF194" s="147">
        <f t="shared" si="67"/>
        <v>0</v>
      </c>
      <c r="AG194" s="147">
        <f t="shared" si="56"/>
        <v>0</v>
      </c>
    </row>
    <row r="195" spans="11:33" ht="24" thickTop="1" thickBot="1">
      <c r="K195" s="151">
        <v>1</v>
      </c>
      <c r="L195" s="150" t="s">
        <v>316</v>
      </c>
      <c r="M195" s="150" t="s">
        <v>316</v>
      </c>
      <c r="N195" s="150" t="s">
        <v>318</v>
      </c>
      <c r="O195" s="150" t="s">
        <v>384</v>
      </c>
      <c r="P195" s="150" t="s">
        <v>478</v>
      </c>
      <c r="Q195" s="150" t="s">
        <v>315</v>
      </c>
      <c r="R195" s="150" t="s">
        <v>315</v>
      </c>
      <c r="S195" s="150" t="s">
        <v>316</v>
      </c>
      <c r="T195" s="150"/>
      <c r="U195" s="149" t="s">
        <v>676</v>
      </c>
      <c r="V195" s="147"/>
      <c r="W195" s="147"/>
      <c r="X195" s="147"/>
      <c r="Y195" s="135">
        <f>+V195+W195-X195</f>
        <v>0</v>
      </c>
      <c r="Z195" s="147"/>
      <c r="AA195" s="147"/>
      <c r="AB195" s="147"/>
      <c r="AC195" s="147"/>
      <c r="AD195" s="147"/>
      <c r="AE195" s="147"/>
      <c r="AF195" s="147"/>
      <c r="AG195" s="147">
        <f t="shared" si="56"/>
        <v>0</v>
      </c>
    </row>
    <row r="196" spans="11:33" ht="24" thickTop="1" thickBot="1">
      <c r="K196" s="151">
        <v>1</v>
      </c>
      <c r="L196" s="150" t="s">
        <v>316</v>
      </c>
      <c r="M196" s="150" t="s">
        <v>316</v>
      </c>
      <c r="N196" s="150" t="s">
        <v>318</v>
      </c>
      <c r="O196" s="150" t="s">
        <v>384</v>
      </c>
      <c r="P196" s="150" t="s">
        <v>478</v>
      </c>
      <c r="Q196" s="150" t="s">
        <v>315</v>
      </c>
      <c r="R196" s="150" t="s">
        <v>315</v>
      </c>
      <c r="S196" s="150" t="s">
        <v>313</v>
      </c>
      <c r="T196" s="150"/>
      <c r="U196" s="149" t="s">
        <v>675</v>
      </c>
      <c r="V196" s="147"/>
      <c r="W196" s="147"/>
      <c r="X196" s="147"/>
      <c r="Y196" s="135">
        <f>+V196+W196-X196</f>
        <v>0</v>
      </c>
      <c r="Z196" s="147"/>
      <c r="AA196" s="147"/>
      <c r="AB196" s="147"/>
      <c r="AC196" s="147"/>
      <c r="AD196" s="147"/>
      <c r="AE196" s="147"/>
      <c r="AF196" s="147"/>
      <c r="AG196" s="147">
        <f t="shared" si="56"/>
        <v>0</v>
      </c>
    </row>
    <row r="197" spans="11:33" ht="24" thickTop="1" thickBot="1">
      <c r="K197" s="151">
        <v>1</v>
      </c>
      <c r="L197" s="150" t="s">
        <v>316</v>
      </c>
      <c r="M197" s="150" t="s">
        <v>316</v>
      </c>
      <c r="N197" s="150" t="s">
        <v>318</v>
      </c>
      <c r="O197" s="150" t="s">
        <v>384</v>
      </c>
      <c r="P197" s="150" t="s">
        <v>478</v>
      </c>
      <c r="Q197" s="150" t="s">
        <v>315</v>
      </c>
      <c r="R197" s="150" t="s">
        <v>315</v>
      </c>
      <c r="S197" s="150" t="s">
        <v>556</v>
      </c>
      <c r="T197" s="150"/>
      <c r="U197" s="149" t="s">
        <v>674</v>
      </c>
      <c r="V197" s="147"/>
      <c r="W197" s="147"/>
      <c r="X197" s="147"/>
      <c r="Y197" s="135">
        <f>+V197+W197-X197</f>
        <v>0</v>
      </c>
      <c r="Z197" s="147"/>
      <c r="AA197" s="147"/>
      <c r="AB197" s="147"/>
      <c r="AC197" s="147"/>
      <c r="AD197" s="147"/>
      <c r="AE197" s="147"/>
      <c r="AF197" s="147"/>
      <c r="AG197" s="147">
        <f t="shared" si="56"/>
        <v>0</v>
      </c>
    </row>
    <row r="198" spans="11:33" ht="16.5" thickTop="1" thickBot="1">
      <c r="K198" s="151">
        <v>1</v>
      </c>
      <c r="L198" s="151">
        <v>1</v>
      </c>
      <c r="M198" s="150" t="s">
        <v>316</v>
      </c>
      <c r="N198" s="151">
        <v>2</v>
      </c>
      <c r="O198" s="150" t="s">
        <v>384</v>
      </c>
      <c r="P198" s="150" t="s">
        <v>668</v>
      </c>
      <c r="Q198" s="150"/>
      <c r="R198" s="150"/>
      <c r="S198" s="150"/>
      <c r="T198" s="150"/>
      <c r="U198" s="149" t="s">
        <v>673</v>
      </c>
      <c r="V198" s="147">
        <f t="shared" ref="V198:AF199" si="68">+V199</f>
        <v>0</v>
      </c>
      <c r="W198" s="147">
        <f t="shared" si="68"/>
        <v>0</v>
      </c>
      <c r="X198" s="147">
        <f t="shared" si="68"/>
        <v>0</v>
      </c>
      <c r="Y198" s="147">
        <f t="shared" si="68"/>
        <v>0</v>
      </c>
      <c r="Z198" s="147">
        <f t="shared" si="68"/>
        <v>0</v>
      </c>
      <c r="AA198" s="147">
        <f t="shared" si="68"/>
        <v>0</v>
      </c>
      <c r="AB198" s="147">
        <f t="shared" si="68"/>
        <v>0</v>
      </c>
      <c r="AC198" s="147">
        <f t="shared" si="68"/>
        <v>0</v>
      </c>
      <c r="AD198" s="147">
        <f t="shared" si="68"/>
        <v>0</v>
      </c>
      <c r="AE198" s="147">
        <f t="shared" si="68"/>
        <v>0</v>
      </c>
      <c r="AF198" s="147">
        <f t="shared" si="68"/>
        <v>0</v>
      </c>
      <c r="AG198" s="147">
        <f t="shared" si="56"/>
        <v>0</v>
      </c>
    </row>
    <row r="199" spans="11:33" ht="16.5" thickTop="1" thickBot="1">
      <c r="K199" s="151">
        <v>1</v>
      </c>
      <c r="L199" s="151">
        <v>1</v>
      </c>
      <c r="M199" s="150" t="s">
        <v>316</v>
      </c>
      <c r="N199" s="151">
        <v>2</v>
      </c>
      <c r="O199" s="150" t="s">
        <v>384</v>
      </c>
      <c r="P199" s="150" t="s">
        <v>668</v>
      </c>
      <c r="Q199" s="150" t="s">
        <v>318</v>
      </c>
      <c r="R199" s="150"/>
      <c r="S199" s="150"/>
      <c r="T199" s="150"/>
      <c r="U199" s="149" t="s">
        <v>672</v>
      </c>
      <c r="V199" s="147">
        <f t="shared" si="68"/>
        <v>0</v>
      </c>
      <c r="W199" s="147">
        <f t="shared" si="68"/>
        <v>0</v>
      </c>
      <c r="X199" s="147">
        <f t="shared" si="68"/>
        <v>0</v>
      </c>
      <c r="Y199" s="147">
        <f t="shared" si="68"/>
        <v>0</v>
      </c>
      <c r="Z199" s="147">
        <f t="shared" si="68"/>
        <v>0</v>
      </c>
      <c r="AA199" s="147">
        <f t="shared" si="68"/>
        <v>0</v>
      </c>
      <c r="AB199" s="147">
        <f t="shared" si="68"/>
        <v>0</v>
      </c>
      <c r="AC199" s="147">
        <f t="shared" si="68"/>
        <v>0</v>
      </c>
      <c r="AD199" s="147">
        <f t="shared" si="68"/>
        <v>0</v>
      </c>
      <c r="AE199" s="147">
        <f t="shared" si="68"/>
        <v>0</v>
      </c>
      <c r="AF199" s="147">
        <f t="shared" si="68"/>
        <v>0</v>
      </c>
      <c r="AG199" s="147">
        <f t="shared" si="56"/>
        <v>0</v>
      </c>
    </row>
    <row r="200" spans="11:33" ht="16.5" thickTop="1" thickBot="1">
      <c r="K200" s="151">
        <v>1</v>
      </c>
      <c r="L200" s="151">
        <v>1</v>
      </c>
      <c r="M200" s="150" t="s">
        <v>316</v>
      </c>
      <c r="N200" s="151">
        <v>2</v>
      </c>
      <c r="O200" s="150" t="s">
        <v>384</v>
      </c>
      <c r="P200" s="150" t="s">
        <v>668</v>
      </c>
      <c r="Q200" s="150" t="s">
        <v>318</v>
      </c>
      <c r="R200" s="150" t="s">
        <v>315</v>
      </c>
      <c r="S200" s="150"/>
      <c r="T200" s="150"/>
      <c r="U200" s="149" t="s">
        <v>671</v>
      </c>
      <c r="V200" s="147">
        <f t="shared" ref="V200:AF200" si="69">SUM(V201:V203)</f>
        <v>0</v>
      </c>
      <c r="W200" s="147">
        <f t="shared" si="69"/>
        <v>0</v>
      </c>
      <c r="X200" s="147">
        <f t="shared" si="69"/>
        <v>0</v>
      </c>
      <c r="Y200" s="147">
        <f t="shared" si="69"/>
        <v>0</v>
      </c>
      <c r="Z200" s="147">
        <f t="shared" si="69"/>
        <v>0</v>
      </c>
      <c r="AA200" s="147">
        <f t="shared" si="69"/>
        <v>0</v>
      </c>
      <c r="AB200" s="147">
        <f t="shared" si="69"/>
        <v>0</v>
      </c>
      <c r="AC200" s="147">
        <f t="shared" si="69"/>
        <v>0</v>
      </c>
      <c r="AD200" s="147">
        <f t="shared" si="69"/>
        <v>0</v>
      </c>
      <c r="AE200" s="147">
        <f t="shared" si="69"/>
        <v>0</v>
      </c>
      <c r="AF200" s="147">
        <f t="shared" si="69"/>
        <v>0</v>
      </c>
      <c r="AG200" s="147">
        <f t="shared" si="56"/>
        <v>0</v>
      </c>
    </row>
    <row r="201" spans="11:33" ht="16.5" thickTop="1" thickBot="1">
      <c r="K201" s="151">
        <v>1</v>
      </c>
      <c r="L201" s="151">
        <v>1</v>
      </c>
      <c r="M201" s="150" t="s">
        <v>316</v>
      </c>
      <c r="N201" s="151">
        <v>2</v>
      </c>
      <c r="O201" s="150" t="s">
        <v>384</v>
      </c>
      <c r="P201" s="150" t="s">
        <v>668</v>
      </c>
      <c r="Q201" s="150" t="s">
        <v>318</v>
      </c>
      <c r="R201" s="150" t="s">
        <v>315</v>
      </c>
      <c r="S201" s="150" t="s">
        <v>316</v>
      </c>
      <c r="T201" s="150"/>
      <c r="U201" s="149" t="s">
        <v>670</v>
      </c>
      <c r="V201" s="147"/>
      <c r="W201" s="147"/>
      <c r="X201" s="147"/>
      <c r="Y201" s="135">
        <f>+V201+W201-X201</f>
        <v>0</v>
      </c>
      <c r="Z201" s="147"/>
      <c r="AA201" s="147"/>
      <c r="AB201" s="147"/>
      <c r="AC201" s="147"/>
      <c r="AD201" s="147"/>
      <c r="AE201" s="147"/>
      <c r="AF201" s="147"/>
      <c r="AG201" s="147">
        <f t="shared" si="56"/>
        <v>0</v>
      </c>
    </row>
    <row r="202" spans="11:33" ht="16.5" thickTop="1" thickBot="1">
      <c r="K202" s="151">
        <v>1</v>
      </c>
      <c r="L202" s="151">
        <v>1</v>
      </c>
      <c r="M202" s="150" t="s">
        <v>316</v>
      </c>
      <c r="N202" s="151">
        <v>2</v>
      </c>
      <c r="O202" s="150" t="s">
        <v>384</v>
      </c>
      <c r="P202" s="150" t="s">
        <v>668</v>
      </c>
      <c r="Q202" s="150" t="s">
        <v>318</v>
      </c>
      <c r="R202" s="150" t="s">
        <v>315</v>
      </c>
      <c r="S202" s="150" t="s">
        <v>313</v>
      </c>
      <c r="T202" s="150"/>
      <c r="U202" s="149" t="s">
        <v>669</v>
      </c>
      <c r="V202" s="147"/>
      <c r="W202" s="147"/>
      <c r="X202" s="147"/>
      <c r="Y202" s="135">
        <f>+V202+W202-X202</f>
        <v>0</v>
      </c>
      <c r="Z202" s="147"/>
      <c r="AA202" s="147"/>
      <c r="AB202" s="147"/>
      <c r="AC202" s="147"/>
      <c r="AD202" s="147"/>
      <c r="AE202" s="147"/>
      <c r="AF202" s="147"/>
      <c r="AG202" s="147">
        <f t="shared" si="56"/>
        <v>0</v>
      </c>
    </row>
    <row r="203" spans="11:33" ht="16.5" thickTop="1" thickBot="1">
      <c r="K203" s="151">
        <v>1</v>
      </c>
      <c r="L203" s="151">
        <v>1</v>
      </c>
      <c r="M203" s="150" t="s">
        <v>316</v>
      </c>
      <c r="N203" s="151">
        <v>2</v>
      </c>
      <c r="O203" s="150" t="s">
        <v>384</v>
      </c>
      <c r="P203" s="150" t="s">
        <v>668</v>
      </c>
      <c r="Q203" s="150" t="s">
        <v>318</v>
      </c>
      <c r="R203" s="150" t="s">
        <v>315</v>
      </c>
      <c r="S203" s="150" t="s">
        <v>556</v>
      </c>
      <c r="T203" s="150"/>
      <c r="U203" s="149" t="s">
        <v>667</v>
      </c>
      <c r="V203" s="147"/>
      <c r="W203" s="147"/>
      <c r="X203" s="147"/>
      <c r="Y203" s="135">
        <f>+V203+W203-X203</f>
        <v>0</v>
      </c>
      <c r="Z203" s="147"/>
      <c r="AA203" s="147"/>
      <c r="AB203" s="147"/>
      <c r="AC203" s="147"/>
      <c r="AD203" s="147"/>
      <c r="AE203" s="147"/>
      <c r="AF203" s="147"/>
      <c r="AG203" s="147">
        <f t="shared" si="56"/>
        <v>0</v>
      </c>
    </row>
    <row r="204" spans="11:33" ht="16.5" thickTop="1" thickBot="1">
      <c r="K204" s="151">
        <v>1</v>
      </c>
      <c r="L204" s="151">
        <v>1</v>
      </c>
      <c r="M204" s="150" t="s">
        <v>316</v>
      </c>
      <c r="N204" s="151">
        <v>2</v>
      </c>
      <c r="O204" s="150" t="s">
        <v>384</v>
      </c>
      <c r="P204" s="150" t="s">
        <v>654</v>
      </c>
      <c r="Q204" s="150"/>
      <c r="R204" s="150"/>
      <c r="S204" s="150"/>
      <c r="T204" s="150"/>
      <c r="U204" s="149" t="s">
        <v>666</v>
      </c>
      <c r="V204" s="147">
        <f t="shared" ref="V204:AF204" si="70">+V205</f>
        <v>0</v>
      </c>
      <c r="W204" s="147">
        <f t="shared" si="70"/>
        <v>0</v>
      </c>
      <c r="X204" s="147">
        <f t="shared" si="70"/>
        <v>0</v>
      </c>
      <c r="Y204" s="147">
        <f t="shared" si="70"/>
        <v>0</v>
      </c>
      <c r="Z204" s="147">
        <f t="shared" si="70"/>
        <v>0</v>
      </c>
      <c r="AA204" s="147">
        <f t="shared" si="70"/>
        <v>0</v>
      </c>
      <c r="AB204" s="147">
        <f t="shared" si="70"/>
        <v>0</v>
      </c>
      <c r="AC204" s="147">
        <f t="shared" si="70"/>
        <v>0</v>
      </c>
      <c r="AD204" s="147">
        <f t="shared" si="70"/>
        <v>0</v>
      </c>
      <c r="AE204" s="147">
        <f t="shared" si="70"/>
        <v>0</v>
      </c>
      <c r="AF204" s="147">
        <f t="shared" si="70"/>
        <v>0</v>
      </c>
      <c r="AG204" s="147">
        <f t="shared" si="56"/>
        <v>0</v>
      </c>
    </row>
    <row r="205" spans="11:33" ht="16.5" thickTop="1" thickBot="1">
      <c r="K205" s="151">
        <v>1</v>
      </c>
      <c r="L205" s="151">
        <v>1</v>
      </c>
      <c r="M205" s="150" t="s">
        <v>316</v>
      </c>
      <c r="N205" s="151">
        <v>2</v>
      </c>
      <c r="O205" s="150" t="s">
        <v>384</v>
      </c>
      <c r="P205" s="150" t="s">
        <v>654</v>
      </c>
      <c r="Q205" s="150" t="s">
        <v>320</v>
      </c>
      <c r="R205" s="150"/>
      <c r="S205" s="150"/>
      <c r="T205" s="150"/>
      <c r="U205" s="149" t="s">
        <v>665</v>
      </c>
      <c r="V205" s="147">
        <f t="shared" ref="V205:AF205" si="71">+V206+V210+V214</f>
        <v>0</v>
      </c>
      <c r="W205" s="147">
        <f t="shared" si="71"/>
        <v>0</v>
      </c>
      <c r="X205" s="147">
        <f t="shared" si="71"/>
        <v>0</v>
      </c>
      <c r="Y205" s="147">
        <f t="shared" si="71"/>
        <v>0</v>
      </c>
      <c r="Z205" s="147">
        <f t="shared" si="71"/>
        <v>0</v>
      </c>
      <c r="AA205" s="147">
        <f t="shared" si="71"/>
        <v>0</v>
      </c>
      <c r="AB205" s="147">
        <f t="shared" si="71"/>
        <v>0</v>
      </c>
      <c r="AC205" s="147">
        <f t="shared" si="71"/>
        <v>0</v>
      </c>
      <c r="AD205" s="147">
        <f t="shared" si="71"/>
        <v>0</v>
      </c>
      <c r="AE205" s="147">
        <f t="shared" si="71"/>
        <v>0</v>
      </c>
      <c r="AF205" s="147">
        <f t="shared" si="71"/>
        <v>0</v>
      </c>
      <c r="AG205" s="147">
        <f t="shared" si="56"/>
        <v>0</v>
      </c>
    </row>
    <row r="206" spans="11:33" ht="16.5" thickTop="1" thickBot="1">
      <c r="K206" s="151">
        <v>1</v>
      </c>
      <c r="L206" s="151">
        <v>1</v>
      </c>
      <c r="M206" s="150" t="s">
        <v>316</v>
      </c>
      <c r="N206" s="151">
        <v>2</v>
      </c>
      <c r="O206" s="150" t="s">
        <v>384</v>
      </c>
      <c r="P206" s="150" t="s">
        <v>654</v>
      </c>
      <c r="Q206" s="150" t="s">
        <v>320</v>
      </c>
      <c r="R206" s="150" t="s">
        <v>320</v>
      </c>
      <c r="S206" s="150"/>
      <c r="T206" s="150"/>
      <c r="U206" s="149" t="s">
        <v>664</v>
      </c>
      <c r="V206" s="147">
        <f t="shared" ref="V206:AF206" si="72">SUM(V207:V209)</f>
        <v>0</v>
      </c>
      <c r="W206" s="147">
        <f t="shared" si="72"/>
        <v>0</v>
      </c>
      <c r="X206" s="147">
        <f t="shared" si="72"/>
        <v>0</v>
      </c>
      <c r="Y206" s="147">
        <f t="shared" si="72"/>
        <v>0</v>
      </c>
      <c r="Z206" s="147">
        <f t="shared" si="72"/>
        <v>0</v>
      </c>
      <c r="AA206" s="147">
        <f t="shared" si="72"/>
        <v>0</v>
      </c>
      <c r="AB206" s="147">
        <f t="shared" si="72"/>
        <v>0</v>
      </c>
      <c r="AC206" s="147">
        <f t="shared" si="72"/>
        <v>0</v>
      </c>
      <c r="AD206" s="147">
        <f t="shared" si="72"/>
        <v>0</v>
      </c>
      <c r="AE206" s="147">
        <f t="shared" si="72"/>
        <v>0</v>
      </c>
      <c r="AF206" s="147">
        <f t="shared" si="72"/>
        <v>0</v>
      </c>
      <c r="AG206" s="147">
        <f t="shared" si="56"/>
        <v>0</v>
      </c>
    </row>
    <row r="207" spans="11:33" ht="16.5" thickTop="1" thickBot="1">
      <c r="K207" s="151">
        <v>1</v>
      </c>
      <c r="L207" s="151">
        <v>1</v>
      </c>
      <c r="M207" s="150" t="s">
        <v>316</v>
      </c>
      <c r="N207" s="151">
        <v>2</v>
      </c>
      <c r="O207" s="150" t="s">
        <v>384</v>
      </c>
      <c r="P207" s="150" t="s">
        <v>654</v>
      </c>
      <c r="Q207" s="150" t="s">
        <v>320</v>
      </c>
      <c r="R207" s="150" t="s">
        <v>320</v>
      </c>
      <c r="S207" s="150" t="s">
        <v>316</v>
      </c>
      <c r="T207" s="150"/>
      <c r="U207" s="149" t="s">
        <v>663</v>
      </c>
      <c r="V207" s="147"/>
      <c r="W207" s="147"/>
      <c r="X207" s="147"/>
      <c r="Y207" s="135">
        <f>+V207+W207-X207</f>
        <v>0</v>
      </c>
      <c r="Z207" s="147"/>
      <c r="AA207" s="147"/>
      <c r="AB207" s="147"/>
      <c r="AC207" s="147"/>
      <c r="AD207" s="147"/>
      <c r="AE207" s="147"/>
      <c r="AF207" s="147"/>
      <c r="AG207" s="147">
        <f t="shared" si="56"/>
        <v>0</v>
      </c>
    </row>
    <row r="208" spans="11:33" ht="16.5" thickTop="1" thickBot="1">
      <c r="K208" s="151">
        <v>1</v>
      </c>
      <c r="L208" s="151">
        <v>1</v>
      </c>
      <c r="M208" s="150" t="s">
        <v>316</v>
      </c>
      <c r="N208" s="151">
        <v>2</v>
      </c>
      <c r="O208" s="150" t="s">
        <v>384</v>
      </c>
      <c r="P208" s="150" t="s">
        <v>654</v>
      </c>
      <c r="Q208" s="150" t="s">
        <v>320</v>
      </c>
      <c r="R208" s="150" t="s">
        <v>320</v>
      </c>
      <c r="S208" s="150" t="s">
        <v>313</v>
      </c>
      <c r="T208" s="150"/>
      <c r="U208" s="149" t="s">
        <v>662</v>
      </c>
      <c r="V208" s="147"/>
      <c r="W208" s="147"/>
      <c r="X208" s="147"/>
      <c r="Y208" s="135">
        <f>+V208+W208-X208</f>
        <v>0</v>
      </c>
      <c r="Z208" s="147"/>
      <c r="AA208" s="147"/>
      <c r="AB208" s="147"/>
      <c r="AC208" s="147"/>
      <c r="AD208" s="147"/>
      <c r="AE208" s="147"/>
      <c r="AF208" s="147"/>
      <c r="AG208" s="147">
        <f t="shared" si="56"/>
        <v>0</v>
      </c>
    </row>
    <row r="209" spans="11:33" ht="16.5" thickTop="1" thickBot="1">
      <c r="K209" s="151">
        <v>1</v>
      </c>
      <c r="L209" s="151">
        <v>1</v>
      </c>
      <c r="M209" s="150" t="s">
        <v>316</v>
      </c>
      <c r="N209" s="151">
        <v>2</v>
      </c>
      <c r="O209" s="150" t="s">
        <v>384</v>
      </c>
      <c r="P209" s="150" t="s">
        <v>654</v>
      </c>
      <c r="Q209" s="150" t="s">
        <v>320</v>
      </c>
      <c r="R209" s="150" t="s">
        <v>320</v>
      </c>
      <c r="S209" s="150" t="s">
        <v>556</v>
      </c>
      <c r="T209" s="150"/>
      <c r="U209" s="149" t="s">
        <v>661</v>
      </c>
      <c r="V209" s="147"/>
      <c r="W209" s="147"/>
      <c r="X209" s="147"/>
      <c r="Y209" s="135">
        <f>+V209+W209-X209</f>
        <v>0</v>
      </c>
      <c r="Z209" s="147"/>
      <c r="AA209" s="147"/>
      <c r="AB209" s="147"/>
      <c r="AC209" s="147"/>
      <c r="AD209" s="147"/>
      <c r="AE209" s="147"/>
      <c r="AF209" s="147"/>
      <c r="AG209" s="147">
        <f t="shared" si="56"/>
        <v>0</v>
      </c>
    </row>
    <row r="210" spans="11:33" ht="16.5" thickTop="1" thickBot="1">
      <c r="K210" s="151">
        <v>1</v>
      </c>
      <c r="L210" s="151">
        <v>1</v>
      </c>
      <c r="M210" s="150" t="s">
        <v>316</v>
      </c>
      <c r="N210" s="151">
        <v>2</v>
      </c>
      <c r="O210" s="150" t="s">
        <v>384</v>
      </c>
      <c r="P210" s="150" t="s">
        <v>654</v>
      </c>
      <c r="Q210" s="150" t="s">
        <v>320</v>
      </c>
      <c r="R210" s="150" t="s">
        <v>318</v>
      </c>
      <c r="S210" s="150"/>
      <c r="T210" s="150"/>
      <c r="U210" s="149" t="s">
        <v>129</v>
      </c>
      <c r="V210" s="147">
        <f t="shared" ref="V210:AF210" si="73">SUM(V211:V213)</f>
        <v>0</v>
      </c>
      <c r="W210" s="147">
        <f t="shared" si="73"/>
        <v>0</v>
      </c>
      <c r="X210" s="147">
        <f t="shared" si="73"/>
        <v>0</v>
      </c>
      <c r="Y210" s="147">
        <f t="shared" si="73"/>
        <v>0</v>
      </c>
      <c r="Z210" s="147">
        <f t="shared" si="73"/>
        <v>0</v>
      </c>
      <c r="AA210" s="147">
        <f t="shared" si="73"/>
        <v>0</v>
      </c>
      <c r="AB210" s="147">
        <f t="shared" si="73"/>
        <v>0</v>
      </c>
      <c r="AC210" s="147">
        <f t="shared" si="73"/>
        <v>0</v>
      </c>
      <c r="AD210" s="147">
        <f t="shared" si="73"/>
        <v>0</v>
      </c>
      <c r="AE210" s="147">
        <f t="shared" si="73"/>
        <v>0</v>
      </c>
      <c r="AF210" s="147">
        <f t="shared" si="73"/>
        <v>0</v>
      </c>
      <c r="AG210" s="147">
        <f t="shared" si="56"/>
        <v>0</v>
      </c>
    </row>
    <row r="211" spans="11:33" ht="16.5" thickTop="1" thickBot="1">
      <c r="K211" s="151">
        <v>1</v>
      </c>
      <c r="L211" s="151">
        <v>1</v>
      </c>
      <c r="M211" s="150" t="s">
        <v>316</v>
      </c>
      <c r="N211" s="151">
        <v>2</v>
      </c>
      <c r="O211" s="150" t="s">
        <v>384</v>
      </c>
      <c r="P211" s="150" t="s">
        <v>654</v>
      </c>
      <c r="Q211" s="150" t="s">
        <v>320</v>
      </c>
      <c r="R211" s="150" t="s">
        <v>318</v>
      </c>
      <c r="S211" s="150" t="s">
        <v>316</v>
      </c>
      <c r="T211" s="150"/>
      <c r="U211" s="149" t="s">
        <v>660</v>
      </c>
      <c r="V211" s="147"/>
      <c r="W211" s="147"/>
      <c r="X211" s="147"/>
      <c r="Y211" s="135">
        <f>+V211+W211-X211</f>
        <v>0</v>
      </c>
      <c r="Z211" s="147"/>
      <c r="AA211" s="147"/>
      <c r="AB211" s="147"/>
      <c r="AC211" s="147"/>
      <c r="AD211" s="147"/>
      <c r="AE211" s="147"/>
      <c r="AF211" s="147"/>
      <c r="AG211" s="147">
        <f t="shared" si="56"/>
        <v>0</v>
      </c>
    </row>
    <row r="212" spans="11:33" ht="16.5" thickTop="1" thickBot="1">
      <c r="K212" s="151">
        <v>1</v>
      </c>
      <c r="L212" s="151">
        <v>1</v>
      </c>
      <c r="M212" s="150" t="s">
        <v>316</v>
      </c>
      <c r="N212" s="151">
        <v>2</v>
      </c>
      <c r="O212" s="150" t="s">
        <v>384</v>
      </c>
      <c r="P212" s="150" t="s">
        <v>654</v>
      </c>
      <c r="Q212" s="150" t="s">
        <v>320</v>
      </c>
      <c r="R212" s="150" t="s">
        <v>318</v>
      </c>
      <c r="S212" s="150" t="s">
        <v>313</v>
      </c>
      <c r="T212" s="150"/>
      <c r="U212" s="149" t="s">
        <v>659</v>
      </c>
      <c r="V212" s="147"/>
      <c r="W212" s="147"/>
      <c r="X212" s="147"/>
      <c r="Y212" s="135">
        <f>+V212+W212-X212</f>
        <v>0</v>
      </c>
      <c r="Z212" s="147"/>
      <c r="AA212" s="147"/>
      <c r="AB212" s="147"/>
      <c r="AC212" s="147"/>
      <c r="AD212" s="147"/>
      <c r="AE212" s="147"/>
      <c r="AF212" s="147"/>
      <c r="AG212" s="147">
        <f t="shared" si="56"/>
        <v>0</v>
      </c>
    </row>
    <row r="213" spans="11:33" ht="16.5" thickTop="1" thickBot="1">
      <c r="K213" s="151">
        <v>1</v>
      </c>
      <c r="L213" s="151">
        <v>1</v>
      </c>
      <c r="M213" s="150" t="s">
        <v>316</v>
      </c>
      <c r="N213" s="151">
        <v>2</v>
      </c>
      <c r="O213" s="150" t="s">
        <v>384</v>
      </c>
      <c r="P213" s="150" t="s">
        <v>654</v>
      </c>
      <c r="Q213" s="150" t="s">
        <v>320</v>
      </c>
      <c r="R213" s="150" t="s">
        <v>318</v>
      </c>
      <c r="S213" s="150" t="s">
        <v>556</v>
      </c>
      <c r="T213" s="150"/>
      <c r="U213" s="149" t="s">
        <v>658</v>
      </c>
      <c r="V213" s="147"/>
      <c r="W213" s="147"/>
      <c r="X213" s="147"/>
      <c r="Y213" s="135">
        <f>+V213+W213-X213</f>
        <v>0</v>
      </c>
      <c r="Z213" s="147"/>
      <c r="AA213" s="147"/>
      <c r="AB213" s="147"/>
      <c r="AC213" s="147"/>
      <c r="AD213" s="147"/>
      <c r="AE213" s="147"/>
      <c r="AF213" s="147"/>
      <c r="AG213" s="147">
        <f t="shared" si="56"/>
        <v>0</v>
      </c>
    </row>
    <row r="214" spans="11:33" ht="16.5" thickTop="1" thickBot="1">
      <c r="K214" s="151">
        <v>1</v>
      </c>
      <c r="L214" s="151">
        <v>1</v>
      </c>
      <c r="M214" s="150" t="s">
        <v>316</v>
      </c>
      <c r="N214" s="151">
        <v>2</v>
      </c>
      <c r="O214" s="150" t="s">
        <v>384</v>
      </c>
      <c r="P214" s="150" t="s">
        <v>654</v>
      </c>
      <c r="Q214" s="150" t="s">
        <v>320</v>
      </c>
      <c r="R214" s="150" t="s">
        <v>315</v>
      </c>
      <c r="S214" s="150"/>
      <c r="T214" s="173"/>
      <c r="U214" s="149" t="s">
        <v>657</v>
      </c>
      <c r="V214" s="135">
        <f t="shared" ref="V214:AF214" si="74">SUM(V215:V217)</f>
        <v>0</v>
      </c>
      <c r="W214" s="135">
        <f t="shared" si="74"/>
        <v>0</v>
      </c>
      <c r="X214" s="135">
        <f t="shared" si="74"/>
        <v>0</v>
      </c>
      <c r="Y214" s="135">
        <f t="shared" si="74"/>
        <v>0</v>
      </c>
      <c r="Z214" s="135">
        <f t="shared" si="74"/>
        <v>0</v>
      </c>
      <c r="AA214" s="135">
        <f t="shared" si="74"/>
        <v>0</v>
      </c>
      <c r="AB214" s="135">
        <f t="shared" si="74"/>
        <v>0</v>
      </c>
      <c r="AC214" s="135">
        <f t="shared" si="74"/>
        <v>0</v>
      </c>
      <c r="AD214" s="135">
        <f t="shared" si="74"/>
        <v>0</v>
      </c>
      <c r="AE214" s="135">
        <f t="shared" si="74"/>
        <v>0</v>
      </c>
      <c r="AF214" s="135">
        <f t="shared" si="74"/>
        <v>0</v>
      </c>
      <c r="AG214" s="135">
        <f t="shared" si="56"/>
        <v>0</v>
      </c>
    </row>
    <row r="215" spans="11:33" ht="16.5" thickTop="1" thickBot="1">
      <c r="K215" s="151">
        <v>1</v>
      </c>
      <c r="L215" s="151">
        <v>1</v>
      </c>
      <c r="M215" s="150" t="s">
        <v>316</v>
      </c>
      <c r="N215" s="151">
        <v>2</v>
      </c>
      <c r="O215" s="150" t="s">
        <v>384</v>
      </c>
      <c r="P215" s="150" t="s">
        <v>654</v>
      </c>
      <c r="Q215" s="150" t="s">
        <v>320</v>
      </c>
      <c r="R215" s="150" t="s">
        <v>315</v>
      </c>
      <c r="S215" s="150" t="s">
        <v>316</v>
      </c>
      <c r="T215" s="173"/>
      <c r="U215" s="149" t="s">
        <v>656</v>
      </c>
      <c r="V215" s="135"/>
      <c r="W215" s="135"/>
      <c r="X215" s="135"/>
      <c r="Y215" s="135">
        <f>+V215+W215-X215</f>
        <v>0</v>
      </c>
      <c r="Z215" s="135"/>
      <c r="AA215" s="135"/>
      <c r="AB215" s="135"/>
      <c r="AC215" s="135"/>
      <c r="AD215" s="135"/>
      <c r="AE215" s="135"/>
      <c r="AF215" s="135"/>
      <c r="AG215" s="135">
        <f t="shared" si="56"/>
        <v>0</v>
      </c>
    </row>
    <row r="216" spans="11:33" ht="16.5" thickTop="1" thickBot="1">
      <c r="K216" s="151">
        <v>1</v>
      </c>
      <c r="L216" s="151">
        <v>1</v>
      </c>
      <c r="M216" s="150" t="s">
        <v>316</v>
      </c>
      <c r="N216" s="151">
        <v>2</v>
      </c>
      <c r="O216" s="150" t="s">
        <v>384</v>
      </c>
      <c r="P216" s="150" t="s">
        <v>654</v>
      </c>
      <c r="Q216" s="150" t="s">
        <v>320</v>
      </c>
      <c r="R216" s="150" t="s">
        <v>315</v>
      </c>
      <c r="S216" s="150" t="s">
        <v>313</v>
      </c>
      <c r="T216" s="173"/>
      <c r="U216" s="149" t="s">
        <v>655</v>
      </c>
      <c r="V216" s="135"/>
      <c r="W216" s="135"/>
      <c r="X216" s="135"/>
      <c r="Y216" s="135">
        <f>+V216+W216-X216</f>
        <v>0</v>
      </c>
      <c r="Z216" s="135"/>
      <c r="AA216" s="135"/>
      <c r="AB216" s="135"/>
      <c r="AC216" s="135"/>
      <c r="AD216" s="135"/>
      <c r="AE216" s="135"/>
      <c r="AF216" s="135"/>
      <c r="AG216" s="135">
        <f t="shared" si="56"/>
        <v>0</v>
      </c>
    </row>
    <row r="217" spans="11:33" ht="16.5" thickTop="1" thickBot="1">
      <c r="K217" s="151">
        <v>1</v>
      </c>
      <c r="L217" s="151">
        <v>1</v>
      </c>
      <c r="M217" s="150" t="s">
        <v>316</v>
      </c>
      <c r="N217" s="151">
        <v>2</v>
      </c>
      <c r="O217" s="150" t="s">
        <v>384</v>
      </c>
      <c r="P217" s="150" t="s">
        <v>654</v>
      </c>
      <c r="Q217" s="150" t="s">
        <v>320</v>
      </c>
      <c r="R217" s="150" t="s">
        <v>315</v>
      </c>
      <c r="S217" s="150" t="s">
        <v>556</v>
      </c>
      <c r="T217" s="173"/>
      <c r="U217" s="149" t="s">
        <v>653</v>
      </c>
      <c r="V217" s="135"/>
      <c r="W217" s="135"/>
      <c r="X217" s="135"/>
      <c r="Y217" s="135">
        <f>+V217+W217-X217</f>
        <v>0</v>
      </c>
      <c r="Z217" s="135"/>
      <c r="AA217" s="135"/>
      <c r="AB217" s="135"/>
      <c r="AC217" s="135"/>
      <c r="AD217" s="135"/>
      <c r="AE217" s="135"/>
      <c r="AF217" s="135"/>
      <c r="AG217" s="135">
        <f t="shared" si="56"/>
        <v>0</v>
      </c>
    </row>
    <row r="218" spans="11:33" ht="16.5" thickTop="1" thickBot="1">
      <c r="K218" s="151">
        <v>1</v>
      </c>
      <c r="L218" s="151">
        <v>1</v>
      </c>
      <c r="M218" s="150" t="s">
        <v>316</v>
      </c>
      <c r="N218" s="151">
        <v>2</v>
      </c>
      <c r="O218" s="150" t="s">
        <v>384</v>
      </c>
      <c r="P218" s="150" t="s">
        <v>650</v>
      </c>
      <c r="Q218" s="150"/>
      <c r="R218" s="150"/>
      <c r="S218" s="150"/>
      <c r="T218" s="173"/>
      <c r="U218" s="149" t="s">
        <v>476</v>
      </c>
      <c r="V218" s="135">
        <f t="shared" ref="V218:AF218" si="75">SUM(V219:V221)</f>
        <v>0</v>
      </c>
      <c r="W218" s="135">
        <f t="shared" si="75"/>
        <v>0</v>
      </c>
      <c r="X218" s="135">
        <f t="shared" si="75"/>
        <v>0</v>
      </c>
      <c r="Y218" s="135">
        <f t="shared" si="75"/>
        <v>0</v>
      </c>
      <c r="Z218" s="135">
        <f t="shared" si="75"/>
        <v>0</v>
      </c>
      <c r="AA218" s="135">
        <f t="shared" si="75"/>
        <v>0</v>
      </c>
      <c r="AB218" s="135">
        <f t="shared" si="75"/>
        <v>0</v>
      </c>
      <c r="AC218" s="135">
        <f t="shared" si="75"/>
        <v>0</v>
      </c>
      <c r="AD218" s="135">
        <f t="shared" si="75"/>
        <v>0</v>
      </c>
      <c r="AE218" s="135">
        <f t="shared" si="75"/>
        <v>0</v>
      </c>
      <c r="AF218" s="135">
        <f t="shared" si="75"/>
        <v>0</v>
      </c>
      <c r="AG218" s="135">
        <f t="shared" si="56"/>
        <v>0</v>
      </c>
    </row>
    <row r="219" spans="11:33" ht="24" thickTop="1" thickBot="1">
      <c r="K219" s="151">
        <v>1</v>
      </c>
      <c r="L219" s="151">
        <v>1</v>
      </c>
      <c r="M219" s="150" t="s">
        <v>316</v>
      </c>
      <c r="N219" s="151">
        <v>2</v>
      </c>
      <c r="O219" s="150" t="s">
        <v>384</v>
      </c>
      <c r="P219" s="150" t="s">
        <v>650</v>
      </c>
      <c r="Q219" s="150" t="s">
        <v>316</v>
      </c>
      <c r="R219" s="150"/>
      <c r="S219" s="150"/>
      <c r="T219" s="173"/>
      <c r="U219" s="149" t="s">
        <v>652</v>
      </c>
      <c r="V219" s="135"/>
      <c r="W219" s="135"/>
      <c r="X219" s="135"/>
      <c r="Y219" s="135">
        <f>+V219+W219-X219</f>
        <v>0</v>
      </c>
      <c r="Z219" s="135"/>
      <c r="AA219" s="135"/>
      <c r="AB219" s="135"/>
      <c r="AC219" s="135"/>
      <c r="AD219" s="135"/>
      <c r="AE219" s="135"/>
      <c r="AF219" s="135"/>
      <c r="AG219" s="135">
        <f t="shared" si="56"/>
        <v>0</v>
      </c>
    </row>
    <row r="220" spans="11:33" ht="24" thickTop="1" thickBot="1">
      <c r="K220" s="151">
        <v>1</v>
      </c>
      <c r="L220" s="151">
        <v>1</v>
      </c>
      <c r="M220" s="150" t="s">
        <v>316</v>
      </c>
      <c r="N220" s="151">
        <v>2</v>
      </c>
      <c r="O220" s="150" t="s">
        <v>384</v>
      </c>
      <c r="P220" s="150" t="s">
        <v>650</v>
      </c>
      <c r="Q220" s="150" t="s">
        <v>313</v>
      </c>
      <c r="R220" s="150"/>
      <c r="S220" s="150"/>
      <c r="T220" s="173"/>
      <c r="U220" s="149" t="s">
        <v>651</v>
      </c>
      <c r="V220" s="135"/>
      <c r="W220" s="135"/>
      <c r="X220" s="135"/>
      <c r="Y220" s="135">
        <f>+V220+W220-X220</f>
        <v>0</v>
      </c>
      <c r="Z220" s="135"/>
      <c r="AA220" s="135"/>
      <c r="AB220" s="135"/>
      <c r="AC220" s="135"/>
      <c r="AD220" s="135"/>
      <c r="AE220" s="135"/>
      <c r="AF220" s="135"/>
      <c r="AG220" s="135">
        <f t="shared" si="56"/>
        <v>0</v>
      </c>
    </row>
    <row r="221" spans="11:33" ht="24" thickTop="1" thickBot="1">
      <c r="K221" s="151">
        <v>1</v>
      </c>
      <c r="L221" s="151">
        <v>1</v>
      </c>
      <c r="M221" s="150" t="s">
        <v>316</v>
      </c>
      <c r="N221" s="151">
        <v>2</v>
      </c>
      <c r="O221" s="150" t="s">
        <v>384</v>
      </c>
      <c r="P221" s="150" t="s">
        <v>650</v>
      </c>
      <c r="Q221" s="150" t="s">
        <v>556</v>
      </c>
      <c r="R221" s="150"/>
      <c r="S221" s="150"/>
      <c r="T221" s="173"/>
      <c r="U221" s="149" t="s">
        <v>649</v>
      </c>
      <c r="V221" s="135"/>
      <c r="W221" s="135"/>
      <c r="X221" s="135"/>
      <c r="Y221" s="135">
        <f>+V221+W221-X221</f>
        <v>0</v>
      </c>
      <c r="Z221" s="135"/>
      <c r="AA221" s="135"/>
      <c r="AB221" s="135"/>
      <c r="AC221" s="135"/>
      <c r="AD221" s="135"/>
      <c r="AE221" s="135"/>
      <c r="AF221" s="135"/>
      <c r="AG221" s="135">
        <f t="shared" si="56"/>
        <v>0</v>
      </c>
    </row>
    <row r="222" spans="11:33" ht="16.5" thickTop="1" thickBot="1">
      <c r="K222" s="151">
        <v>1</v>
      </c>
      <c r="L222" s="151">
        <v>1</v>
      </c>
      <c r="M222" s="150" t="s">
        <v>316</v>
      </c>
      <c r="N222" s="151">
        <v>2</v>
      </c>
      <c r="O222" s="150" t="s">
        <v>384</v>
      </c>
      <c r="P222" s="150" t="s">
        <v>645</v>
      </c>
      <c r="Q222" s="150"/>
      <c r="R222" s="150"/>
      <c r="S222" s="150"/>
      <c r="T222" s="150"/>
      <c r="U222" s="149" t="s">
        <v>648</v>
      </c>
      <c r="V222" s="135">
        <f t="shared" ref="V222:AF222" si="76">SUM(V223:V225)</f>
        <v>0</v>
      </c>
      <c r="W222" s="135">
        <f t="shared" si="76"/>
        <v>0</v>
      </c>
      <c r="X222" s="135">
        <f t="shared" si="76"/>
        <v>0</v>
      </c>
      <c r="Y222" s="135">
        <f t="shared" si="76"/>
        <v>0</v>
      </c>
      <c r="Z222" s="135">
        <f t="shared" si="76"/>
        <v>0</v>
      </c>
      <c r="AA222" s="135">
        <f t="shared" si="76"/>
        <v>0</v>
      </c>
      <c r="AB222" s="135">
        <f t="shared" si="76"/>
        <v>0</v>
      </c>
      <c r="AC222" s="135">
        <f t="shared" si="76"/>
        <v>0</v>
      </c>
      <c r="AD222" s="135">
        <f t="shared" si="76"/>
        <v>0</v>
      </c>
      <c r="AE222" s="135">
        <f t="shared" si="76"/>
        <v>0</v>
      </c>
      <c r="AF222" s="135">
        <f t="shared" si="76"/>
        <v>0</v>
      </c>
      <c r="AG222" s="135">
        <f t="shared" si="56"/>
        <v>0</v>
      </c>
    </row>
    <row r="223" spans="11:33" ht="16.5" thickTop="1" thickBot="1">
      <c r="K223" s="151">
        <v>1</v>
      </c>
      <c r="L223" s="151">
        <v>1</v>
      </c>
      <c r="M223" s="150" t="s">
        <v>316</v>
      </c>
      <c r="N223" s="151">
        <v>2</v>
      </c>
      <c r="O223" s="150" t="s">
        <v>384</v>
      </c>
      <c r="P223" s="150" t="s">
        <v>645</v>
      </c>
      <c r="Q223" s="150" t="s">
        <v>316</v>
      </c>
      <c r="R223" s="150"/>
      <c r="S223" s="150"/>
      <c r="T223" s="150"/>
      <c r="U223" s="149" t="s">
        <v>647</v>
      </c>
      <c r="V223" s="135"/>
      <c r="W223" s="135"/>
      <c r="X223" s="135"/>
      <c r="Y223" s="135">
        <f>+V223+W223-X223</f>
        <v>0</v>
      </c>
      <c r="Z223" s="135"/>
      <c r="AA223" s="135"/>
      <c r="AB223" s="135"/>
      <c r="AC223" s="135"/>
      <c r="AD223" s="135"/>
      <c r="AE223" s="135"/>
      <c r="AF223" s="135"/>
      <c r="AG223" s="135">
        <f t="shared" si="56"/>
        <v>0</v>
      </c>
    </row>
    <row r="224" spans="11:33" ht="24" thickTop="1" thickBot="1">
      <c r="K224" s="151">
        <v>1</v>
      </c>
      <c r="L224" s="151">
        <v>1</v>
      </c>
      <c r="M224" s="150" t="s">
        <v>316</v>
      </c>
      <c r="N224" s="151">
        <v>2</v>
      </c>
      <c r="O224" s="150" t="s">
        <v>384</v>
      </c>
      <c r="P224" s="150" t="s">
        <v>645</v>
      </c>
      <c r="Q224" s="150" t="s">
        <v>313</v>
      </c>
      <c r="R224" s="150"/>
      <c r="S224" s="150"/>
      <c r="T224" s="150"/>
      <c r="U224" s="149" t="s">
        <v>646</v>
      </c>
      <c r="V224" s="135"/>
      <c r="W224" s="135"/>
      <c r="X224" s="135"/>
      <c r="Y224" s="135">
        <f>+V224+W224-X224</f>
        <v>0</v>
      </c>
      <c r="Z224" s="135"/>
      <c r="AA224" s="135"/>
      <c r="AB224" s="135"/>
      <c r="AC224" s="135"/>
      <c r="AD224" s="135"/>
      <c r="AE224" s="135"/>
      <c r="AF224" s="135"/>
      <c r="AG224" s="135">
        <f t="shared" si="56"/>
        <v>0</v>
      </c>
    </row>
    <row r="225" spans="11:33" ht="24" thickTop="1" thickBot="1">
      <c r="K225" s="151">
        <v>1</v>
      </c>
      <c r="L225" s="151">
        <v>1</v>
      </c>
      <c r="M225" s="150" t="s">
        <v>316</v>
      </c>
      <c r="N225" s="151">
        <v>2</v>
      </c>
      <c r="O225" s="150" t="s">
        <v>384</v>
      </c>
      <c r="P225" s="150" t="s">
        <v>645</v>
      </c>
      <c r="Q225" s="150" t="s">
        <v>556</v>
      </c>
      <c r="R225" s="150"/>
      <c r="S225" s="150"/>
      <c r="T225" s="150"/>
      <c r="U225" s="149" t="s">
        <v>644</v>
      </c>
      <c r="V225" s="135"/>
      <c r="W225" s="135"/>
      <c r="X225" s="135"/>
      <c r="Y225" s="135">
        <f>+V225+W225-X225</f>
        <v>0</v>
      </c>
      <c r="Z225" s="135"/>
      <c r="AA225" s="135"/>
      <c r="AB225" s="135"/>
      <c r="AC225" s="135"/>
      <c r="AD225" s="135"/>
      <c r="AE225" s="135"/>
      <c r="AF225" s="135"/>
      <c r="AG225" s="135">
        <f t="shared" si="56"/>
        <v>0</v>
      </c>
    </row>
    <row r="226" spans="11:33" ht="16.5" thickTop="1" thickBot="1">
      <c r="K226" s="139">
        <v>1</v>
      </c>
      <c r="L226" s="139" t="s">
        <v>316</v>
      </c>
      <c r="M226" s="139" t="s">
        <v>313</v>
      </c>
      <c r="N226" s="139"/>
      <c r="O226" s="139"/>
      <c r="P226" s="139"/>
      <c r="Q226" s="139"/>
      <c r="R226" s="138"/>
      <c r="S226" s="137"/>
      <c r="T226" s="137"/>
      <c r="U226" s="136" t="s">
        <v>643</v>
      </c>
      <c r="V226" s="133">
        <f t="shared" ref="V226:AE226" si="77">+V227+V293+V314+V351+V369+V384+V402+V408+V508</f>
        <v>150000000</v>
      </c>
      <c r="W226" s="133">
        <f t="shared" si="77"/>
        <v>57654626.539999999</v>
      </c>
      <c r="X226" s="133">
        <f t="shared" si="77"/>
        <v>0</v>
      </c>
      <c r="Y226" s="133">
        <f t="shared" si="77"/>
        <v>207654626.53999999</v>
      </c>
      <c r="Z226" s="133">
        <f t="shared" si="77"/>
        <v>15145770.640000001</v>
      </c>
      <c r="AA226" s="133">
        <f t="shared" si="77"/>
        <v>177654626.53999999</v>
      </c>
      <c r="AB226" s="133">
        <f t="shared" si="77"/>
        <v>14854229.359999999</v>
      </c>
      <c r="AC226" s="133">
        <f t="shared" si="77"/>
        <v>0</v>
      </c>
      <c r="AD226" s="133">
        <f t="shared" si="77"/>
        <v>128026323.70999999</v>
      </c>
      <c r="AE226" s="133">
        <f t="shared" si="77"/>
        <v>128026323.70999999</v>
      </c>
      <c r="AF226" s="134">
        <f t="shared" ref="AF226:AF257" si="78">AE226/AD226</f>
        <v>1</v>
      </c>
      <c r="AG226" s="133">
        <f t="shared" si="56"/>
        <v>0</v>
      </c>
    </row>
    <row r="227" spans="11:33" ht="16.5" thickTop="1" thickBot="1">
      <c r="K227" s="146">
        <v>1</v>
      </c>
      <c r="L227" s="145">
        <v>1</v>
      </c>
      <c r="M227" s="145" t="s">
        <v>313</v>
      </c>
      <c r="N227" s="145" t="s">
        <v>320</v>
      </c>
      <c r="O227" s="145"/>
      <c r="P227" s="145"/>
      <c r="Q227" s="145"/>
      <c r="R227" s="144"/>
      <c r="S227" s="144"/>
      <c r="T227" s="144"/>
      <c r="U227" s="143" t="s">
        <v>642</v>
      </c>
      <c r="V227" s="141">
        <f t="shared" ref="V227:AE227" si="79">+V228+V252</f>
        <v>0</v>
      </c>
      <c r="W227" s="141">
        <f t="shared" si="79"/>
        <v>0</v>
      </c>
      <c r="X227" s="141">
        <f t="shared" si="79"/>
        <v>0</v>
      </c>
      <c r="Y227" s="141">
        <f t="shared" si="79"/>
        <v>0</v>
      </c>
      <c r="Z227" s="141">
        <f t="shared" si="79"/>
        <v>0</v>
      </c>
      <c r="AA227" s="135">
        <f t="shared" si="79"/>
        <v>0</v>
      </c>
      <c r="AB227" s="135">
        <f t="shared" si="79"/>
        <v>0</v>
      </c>
      <c r="AC227" s="141">
        <f t="shared" si="79"/>
        <v>0</v>
      </c>
      <c r="AD227" s="141">
        <f t="shared" si="79"/>
        <v>0</v>
      </c>
      <c r="AE227" s="135">
        <f t="shared" si="79"/>
        <v>0</v>
      </c>
      <c r="AF227" s="142" t="e">
        <f t="shared" si="78"/>
        <v>#DIV/0!</v>
      </c>
      <c r="AG227" s="141">
        <f t="shared" si="56"/>
        <v>0</v>
      </c>
    </row>
    <row r="228" spans="11:33" ht="16.5" thickTop="1" thickBot="1">
      <c r="K228" s="162">
        <v>1</v>
      </c>
      <c r="L228" s="161">
        <v>1</v>
      </c>
      <c r="M228" s="161" t="s">
        <v>313</v>
      </c>
      <c r="N228" s="161" t="s">
        <v>320</v>
      </c>
      <c r="O228" s="161" t="s">
        <v>320</v>
      </c>
      <c r="P228" s="161"/>
      <c r="Q228" s="161"/>
      <c r="R228" s="160"/>
      <c r="S228" s="160"/>
      <c r="T228" s="160"/>
      <c r="U228" s="159" t="s">
        <v>641</v>
      </c>
      <c r="V228" s="157">
        <f t="shared" ref="V228:AE228" si="80">+V229+V240+V244+V248</f>
        <v>0</v>
      </c>
      <c r="W228" s="157">
        <f t="shared" si="80"/>
        <v>0</v>
      </c>
      <c r="X228" s="157">
        <f t="shared" si="80"/>
        <v>0</v>
      </c>
      <c r="Y228" s="157">
        <f t="shared" si="80"/>
        <v>0</v>
      </c>
      <c r="Z228" s="157">
        <f t="shared" si="80"/>
        <v>0</v>
      </c>
      <c r="AA228" s="135">
        <f t="shared" si="80"/>
        <v>0</v>
      </c>
      <c r="AB228" s="135">
        <f t="shared" si="80"/>
        <v>0</v>
      </c>
      <c r="AC228" s="157">
        <f t="shared" si="80"/>
        <v>0</v>
      </c>
      <c r="AD228" s="157">
        <f t="shared" si="80"/>
        <v>0</v>
      </c>
      <c r="AE228" s="135">
        <f t="shared" si="80"/>
        <v>0</v>
      </c>
      <c r="AF228" s="158" t="e">
        <f t="shared" si="78"/>
        <v>#DIV/0!</v>
      </c>
      <c r="AG228" s="157">
        <f t="shared" ref="AG228:AG291" si="81">+AD228-AE228</f>
        <v>0</v>
      </c>
    </row>
    <row r="229" spans="11:33" ht="16.5" thickTop="1" thickBot="1">
      <c r="K229" s="156">
        <v>1</v>
      </c>
      <c r="L229" s="155">
        <v>1</v>
      </c>
      <c r="M229" s="155" t="s">
        <v>313</v>
      </c>
      <c r="N229" s="155" t="s">
        <v>320</v>
      </c>
      <c r="O229" s="155" t="s">
        <v>320</v>
      </c>
      <c r="P229" s="155" t="s">
        <v>471</v>
      </c>
      <c r="Q229" s="155"/>
      <c r="R229" s="171"/>
      <c r="S229" s="171"/>
      <c r="T229" s="171"/>
      <c r="U229" s="170" t="s">
        <v>640</v>
      </c>
      <c r="V229" s="168">
        <f t="shared" ref="V229:AE229" si="82">SUM(V230:V232)</f>
        <v>0</v>
      </c>
      <c r="W229" s="168">
        <f t="shared" si="82"/>
        <v>0</v>
      </c>
      <c r="X229" s="168">
        <f t="shared" si="82"/>
        <v>0</v>
      </c>
      <c r="Y229" s="168">
        <f t="shared" si="82"/>
        <v>0</v>
      </c>
      <c r="Z229" s="168">
        <f t="shared" si="82"/>
        <v>0</v>
      </c>
      <c r="AA229" s="135">
        <f t="shared" si="82"/>
        <v>0</v>
      </c>
      <c r="AB229" s="135">
        <f t="shared" si="82"/>
        <v>0</v>
      </c>
      <c r="AC229" s="168">
        <f t="shared" si="82"/>
        <v>0</v>
      </c>
      <c r="AD229" s="168">
        <f t="shared" si="82"/>
        <v>0</v>
      </c>
      <c r="AE229" s="135">
        <f t="shared" si="82"/>
        <v>0</v>
      </c>
      <c r="AF229" s="169" t="e">
        <f t="shared" si="78"/>
        <v>#DIV/0!</v>
      </c>
      <c r="AG229" s="168">
        <f t="shared" si="81"/>
        <v>0</v>
      </c>
    </row>
    <row r="230" spans="11:33" ht="16.5" thickTop="1" thickBot="1">
      <c r="K230" s="151">
        <v>1</v>
      </c>
      <c r="L230" s="151">
        <v>1</v>
      </c>
      <c r="M230" s="150" t="s">
        <v>313</v>
      </c>
      <c r="N230" s="150" t="s">
        <v>320</v>
      </c>
      <c r="O230" s="150" t="s">
        <v>320</v>
      </c>
      <c r="P230" s="150" t="s">
        <v>471</v>
      </c>
      <c r="Q230" s="150" t="s">
        <v>316</v>
      </c>
      <c r="R230" s="150"/>
      <c r="S230" s="150"/>
      <c r="T230" s="150"/>
      <c r="U230" s="149" t="s">
        <v>639</v>
      </c>
      <c r="V230" s="135"/>
      <c r="W230" s="135"/>
      <c r="X230" s="135"/>
      <c r="Y230" s="135">
        <f t="shared" ref="Y230:Y239" si="83">+V230+W230-X230</f>
        <v>0</v>
      </c>
      <c r="Z230" s="135"/>
      <c r="AA230" s="135"/>
      <c r="AB230" s="135"/>
      <c r="AC230" s="135"/>
      <c r="AD230" s="135"/>
      <c r="AE230" s="135"/>
      <c r="AF230" s="135" t="e">
        <f t="shared" si="78"/>
        <v>#DIV/0!</v>
      </c>
      <c r="AG230" s="135">
        <f t="shared" si="81"/>
        <v>0</v>
      </c>
    </row>
    <row r="231" spans="11:33" ht="16.5" thickTop="1" thickBot="1">
      <c r="K231" s="151">
        <v>1</v>
      </c>
      <c r="L231" s="151">
        <v>1</v>
      </c>
      <c r="M231" s="150" t="s">
        <v>313</v>
      </c>
      <c r="N231" s="150" t="s">
        <v>320</v>
      </c>
      <c r="O231" s="150" t="s">
        <v>320</v>
      </c>
      <c r="P231" s="150" t="s">
        <v>471</v>
      </c>
      <c r="Q231" s="150" t="s">
        <v>313</v>
      </c>
      <c r="R231" s="150"/>
      <c r="S231" s="150"/>
      <c r="T231" s="150"/>
      <c r="U231" s="149" t="s">
        <v>638</v>
      </c>
      <c r="V231" s="135"/>
      <c r="W231" s="135"/>
      <c r="X231" s="135"/>
      <c r="Y231" s="135">
        <f t="shared" si="83"/>
        <v>0</v>
      </c>
      <c r="Z231" s="135"/>
      <c r="AA231" s="135"/>
      <c r="AB231" s="135"/>
      <c r="AC231" s="135"/>
      <c r="AD231" s="135"/>
      <c r="AE231" s="135"/>
      <c r="AF231" s="135" t="e">
        <f t="shared" si="78"/>
        <v>#DIV/0!</v>
      </c>
      <c r="AG231" s="135">
        <f t="shared" si="81"/>
        <v>0</v>
      </c>
    </row>
    <row r="232" spans="11:33" ht="16.5" thickTop="1" thickBot="1">
      <c r="K232" s="151">
        <v>1</v>
      </c>
      <c r="L232" s="151">
        <v>1</v>
      </c>
      <c r="M232" s="150" t="s">
        <v>313</v>
      </c>
      <c r="N232" s="150" t="s">
        <v>320</v>
      </c>
      <c r="O232" s="150" t="s">
        <v>320</v>
      </c>
      <c r="P232" s="150" t="s">
        <v>471</v>
      </c>
      <c r="Q232" s="150" t="s">
        <v>556</v>
      </c>
      <c r="R232" s="150"/>
      <c r="S232" s="150"/>
      <c r="T232" s="150"/>
      <c r="U232" s="149" t="s">
        <v>637</v>
      </c>
      <c r="V232" s="135">
        <f>SUM(V233:V239)</f>
        <v>0</v>
      </c>
      <c r="W232" s="135"/>
      <c r="X232" s="135"/>
      <c r="Y232" s="135">
        <f t="shared" si="83"/>
        <v>0</v>
      </c>
      <c r="Z232" s="135">
        <v>0</v>
      </c>
      <c r="AA232" s="135">
        <f>SUM(AA233:AA239)</f>
        <v>0</v>
      </c>
      <c r="AB232" s="135">
        <f>SUM(AB233:AB239)</f>
        <v>0</v>
      </c>
      <c r="AC232" s="135">
        <f>SUM(AC233:AC239)</f>
        <v>0</v>
      </c>
      <c r="AD232" s="135">
        <f>SUM(AD233:AD239)</f>
        <v>0</v>
      </c>
      <c r="AE232" s="135">
        <f>SUM(AE233:AE239)</f>
        <v>0</v>
      </c>
      <c r="AF232" s="140" t="e">
        <f t="shared" si="78"/>
        <v>#DIV/0!</v>
      </c>
      <c r="AG232" s="135">
        <f t="shared" si="81"/>
        <v>0</v>
      </c>
    </row>
    <row r="233" spans="11:33" ht="16.5" thickTop="1" thickBot="1">
      <c r="K233" s="151"/>
      <c r="L233" s="151"/>
      <c r="M233" s="150"/>
      <c r="N233" s="150"/>
      <c r="O233" s="150"/>
      <c r="P233" s="150"/>
      <c r="Q233" s="150"/>
      <c r="R233" s="150"/>
      <c r="S233" s="150"/>
      <c r="T233" s="150"/>
      <c r="U233" s="176" t="s">
        <v>636</v>
      </c>
      <c r="V233" s="147">
        <v>0</v>
      </c>
      <c r="W233" s="135"/>
      <c r="X233" s="135"/>
      <c r="Y233" s="147">
        <f t="shared" si="83"/>
        <v>0</v>
      </c>
      <c r="Z233" s="135"/>
      <c r="AA233" s="147">
        <v>0</v>
      </c>
      <c r="AB233" s="147">
        <v>0</v>
      </c>
      <c r="AC233" s="135"/>
      <c r="AD233" s="147">
        <v>0</v>
      </c>
      <c r="AE233" s="147">
        <v>0</v>
      </c>
      <c r="AF233" s="140" t="e">
        <f t="shared" si="78"/>
        <v>#DIV/0!</v>
      </c>
      <c r="AG233" s="135">
        <f t="shared" si="81"/>
        <v>0</v>
      </c>
    </row>
    <row r="234" spans="11:33" ht="16.5" thickTop="1" thickBot="1">
      <c r="K234" s="151"/>
      <c r="L234" s="151"/>
      <c r="M234" s="150"/>
      <c r="N234" s="150"/>
      <c r="O234" s="150"/>
      <c r="P234" s="150"/>
      <c r="Q234" s="150"/>
      <c r="R234" s="150"/>
      <c r="S234" s="150"/>
      <c r="T234" s="150"/>
      <c r="U234" s="176" t="s">
        <v>635</v>
      </c>
      <c r="V234" s="147">
        <v>0</v>
      </c>
      <c r="W234" s="135"/>
      <c r="X234" s="135"/>
      <c r="Y234" s="147">
        <f t="shared" si="83"/>
        <v>0</v>
      </c>
      <c r="Z234" s="135"/>
      <c r="AA234" s="147">
        <v>0</v>
      </c>
      <c r="AB234" s="147">
        <v>0</v>
      </c>
      <c r="AC234" s="135"/>
      <c r="AD234" s="147">
        <v>0</v>
      </c>
      <c r="AE234" s="147">
        <v>0</v>
      </c>
      <c r="AF234" s="140" t="e">
        <f t="shared" si="78"/>
        <v>#DIV/0!</v>
      </c>
      <c r="AG234" s="135">
        <f t="shared" si="81"/>
        <v>0</v>
      </c>
    </row>
    <row r="235" spans="11:33" ht="16.5" thickTop="1" thickBot="1">
      <c r="K235" s="151"/>
      <c r="L235" s="151"/>
      <c r="M235" s="150"/>
      <c r="N235" s="150"/>
      <c r="O235" s="150"/>
      <c r="P235" s="150"/>
      <c r="Q235" s="150"/>
      <c r="R235" s="150"/>
      <c r="S235" s="150"/>
      <c r="T235" s="150"/>
      <c r="U235" s="176" t="s">
        <v>634</v>
      </c>
      <c r="V235" s="147">
        <v>0</v>
      </c>
      <c r="W235" s="135"/>
      <c r="X235" s="135"/>
      <c r="Y235" s="147">
        <f t="shared" si="83"/>
        <v>0</v>
      </c>
      <c r="Z235" s="135"/>
      <c r="AA235" s="147">
        <v>0</v>
      </c>
      <c r="AB235" s="147">
        <v>0</v>
      </c>
      <c r="AC235" s="135"/>
      <c r="AD235" s="147">
        <v>0</v>
      </c>
      <c r="AE235" s="147">
        <v>0</v>
      </c>
      <c r="AF235" s="140" t="e">
        <f t="shared" si="78"/>
        <v>#DIV/0!</v>
      </c>
      <c r="AG235" s="135">
        <f t="shared" si="81"/>
        <v>0</v>
      </c>
    </row>
    <row r="236" spans="11:33" ht="16.5" thickTop="1" thickBot="1">
      <c r="K236" s="151"/>
      <c r="L236" s="151"/>
      <c r="M236" s="150"/>
      <c r="N236" s="150"/>
      <c r="O236" s="150"/>
      <c r="P236" s="150"/>
      <c r="Q236" s="150"/>
      <c r="R236" s="150"/>
      <c r="S236" s="150"/>
      <c r="T236" s="150"/>
      <c r="U236" s="176" t="s">
        <v>633</v>
      </c>
      <c r="V236" s="147">
        <v>0</v>
      </c>
      <c r="W236" s="135"/>
      <c r="X236" s="135"/>
      <c r="Y236" s="147">
        <f t="shared" si="83"/>
        <v>0</v>
      </c>
      <c r="Z236" s="135"/>
      <c r="AA236" s="147">
        <v>0</v>
      </c>
      <c r="AB236" s="147">
        <v>0</v>
      </c>
      <c r="AC236" s="135"/>
      <c r="AD236" s="147">
        <v>0</v>
      </c>
      <c r="AE236" s="147">
        <v>0</v>
      </c>
      <c r="AF236" s="140" t="e">
        <f t="shared" si="78"/>
        <v>#DIV/0!</v>
      </c>
      <c r="AG236" s="135">
        <f t="shared" si="81"/>
        <v>0</v>
      </c>
    </row>
    <row r="237" spans="11:33" ht="16.5" thickTop="1" thickBot="1">
      <c r="K237" s="151"/>
      <c r="L237" s="151"/>
      <c r="M237" s="150"/>
      <c r="N237" s="150"/>
      <c r="O237" s="150"/>
      <c r="P237" s="150"/>
      <c r="Q237" s="150"/>
      <c r="R237" s="150"/>
      <c r="S237" s="150"/>
      <c r="T237" s="150"/>
      <c r="U237" s="176" t="s">
        <v>632</v>
      </c>
      <c r="V237" s="147">
        <v>0</v>
      </c>
      <c r="W237" s="135"/>
      <c r="X237" s="135"/>
      <c r="Y237" s="147">
        <f t="shared" si="83"/>
        <v>0</v>
      </c>
      <c r="Z237" s="135"/>
      <c r="AA237" s="147">
        <v>0</v>
      </c>
      <c r="AB237" s="147">
        <v>0</v>
      </c>
      <c r="AC237" s="135"/>
      <c r="AD237" s="147">
        <v>0</v>
      </c>
      <c r="AE237" s="147">
        <v>0</v>
      </c>
      <c r="AF237" s="140" t="e">
        <f t="shared" si="78"/>
        <v>#DIV/0!</v>
      </c>
      <c r="AG237" s="135">
        <f t="shared" si="81"/>
        <v>0</v>
      </c>
    </row>
    <row r="238" spans="11:33" ht="16.5" thickTop="1" thickBot="1">
      <c r="K238" s="151"/>
      <c r="L238" s="151"/>
      <c r="M238" s="150"/>
      <c r="N238" s="150"/>
      <c r="O238" s="150"/>
      <c r="P238" s="150"/>
      <c r="Q238" s="150"/>
      <c r="R238" s="150"/>
      <c r="S238" s="150"/>
      <c r="T238" s="150"/>
      <c r="U238" s="176" t="s">
        <v>631</v>
      </c>
      <c r="V238" s="147">
        <v>0</v>
      </c>
      <c r="W238" s="135"/>
      <c r="X238" s="135"/>
      <c r="Y238" s="147">
        <f t="shared" si="83"/>
        <v>0</v>
      </c>
      <c r="Z238" s="135"/>
      <c r="AA238" s="147">
        <v>0</v>
      </c>
      <c r="AB238" s="147">
        <v>0</v>
      </c>
      <c r="AC238" s="135"/>
      <c r="AD238" s="147">
        <v>0</v>
      </c>
      <c r="AE238" s="147">
        <v>0</v>
      </c>
      <c r="AF238" s="140" t="e">
        <f t="shared" si="78"/>
        <v>#DIV/0!</v>
      </c>
      <c r="AG238" s="135">
        <f t="shared" si="81"/>
        <v>0</v>
      </c>
    </row>
    <row r="239" spans="11:33" ht="16.5" thickTop="1" thickBot="1">
      <c r="K239" s="151"/>
      <c r="L239" s="151"/>
      <c r="M239" s="150"/>
      <c r="N239" s="150"/>
      <c r="O239" s="150"/>
      <c r="P239" s="150"/>
      <c r="Q239" s="150"/>
      <c r="R239" s="150"/>
      <c r="S239" s="150"/>
      <c r="T239" s="150"/>
      <c r="U239" s="176" t="s">
        <v>630</v>
      </c>
      <c r="V239" s="147">
        <v>0</v>
      </c>
      <c r="W239" s="135"/>
      <c r="X239" s="135"/>
      <c r="Y239" s="147">
        <f t="shared" si="83"/>
        <v>0</v>
      </c>
      <c r="Z239" s="135"/>
      <c r="AA239" s="147">
        <v>0</v>
      </c>
      <c r="AB239" s="147"/>
      <c r="AC239" s="135"/>
      <c r="AD239" s="147">
        <v>0</v>
      </c>
      <c r="AE239" s="147">
        <v>0</v>
      </c>
      <c r="AF239" s="140" t="e">
        <f t="shared" si="78"/>
        <v>#DIV/0!</v>
      </c>
      <c r="AG239" s="135">
        <f t="shared" si="81"/>
        <v>0</v>
      </c>
    </row>
    <row r="240" spans="11:33" ht="16.5" thickTop="1" thickBot="1">
      <c r="K240" s="156">
        <v>1</v>
      </c>
      <c r="L240" s="155">
        <v>1</v>
      </c>
      <c r="M240" s="155" t="s">
        <v>313</v>
      </c>
      <c r="N240" s="155" t="s">
        <v>320</v>
      </c>
      <c r="O240" s="155" t="s">
        <v>320</v>
      </c>
      <c r="P240" s="155" t="s">
        <v>469</v>
      </c>
      <c r="Q240" s="155"/>
      <c r="R240" s="171"/>
      <c r="S240" s="171"/>
      <c r="T240" s="171"/>
      <c r="U240" s="170" t="s">
        <v>629</v>
      </c>
      <c r="V240" s="168">
        <f t="shared" ref="V240:AE240" si="84">SUM(V241:V243)</f>
        <v>0</v>
      </c>
      <c r="W240" s="168">
        <f t="shared" si="84"/>
        <v>0</v>
      </c>
      <c r="X240" s="168">
        <f t="shared" si="84"/>
        <v>0</v>
      </c>
      <c r="Y240" s="168">
        <f t="shared" si="84"/>
        <v>0</v>
      </c>
      <c r="Z240" s="168">
        <f t="shared" si="84"/>
        <v>0</v>
      </c>
      <c r="AA240" s="168">
        <f t="shared" si="84"/>
        <v>0</v>
      </c>
      <c r="AB240" s="168">
        <f t="shared" si="84"/>
        <v>0</v>
      </c>
      <c r="AC240" s="168">
        <f t="shared" si="84"/>
        <v>0</v>
      </c>
      <c r="AD240" s="168">
        <f t="shared" si="84"/>
        <v>0</v>
      </c>
      <c r="AE240" s="135">
        <f t="shared" si="84"/>
        <v>0</v>
      </c>
      <c r="AF240" s="169" t="e">
        <f t="shared" si="78"/>
        <v>#DIV/0!</v>
      </c>
      <c r="AG240" s="168">
        <f t="shared" si="81"/>
        <v>0</v>
      </c>
    </row>
    <row r="241" spans="11:33" ht="16.5" thickTop="1" thickBot="1">
      <c r="K241" s="151">
        <v>1</v>
      </c>
      <c r="L241" s="151">
        <v>1</v>
      </c>
      <c r="M241" s="150" t="s">
        <v>313</v>
      </c>
      <c r="N241" s="150" t="s">
        <v>320</v>
      </c>
      <c r="O241" s="150" t="s">
        <v>320</v>
      </c>
      <c r="P241" s="150" t="s">
        <v>469</v>
      </c>
      <c r="Q241" s="150" t="s">
        <v>316</v>
      </c>
      <c r="R241" s="150"/>
      <c r="S241" s="150"/>
      <c r="T241" s="150"/>
      <c r="U241" s="149" t="s">
        <v>628</v>
      </c>
      <c r="V241" s="135"/>
      <c r="W241" s="135"/>
      <c r="X241" s="135"/>
      <c r="Y241" s="135">
        <f>+V241+W241-X241</f>
        <v>0</v>
      </c>
      <c r="Z241" s="135"/>
      <c r="AA241" s="135"/>
      <c r="AB241" s="135"/>
      <c r="AC241" s="135"/>
      <c r="AD241" s="135"/>
      <c r="AE241" s="135"/>
      <c r="AF241" s="135" t="e">
        <f t="shared" si="78"/>
        <v>#DIV/0!</v>
      </c>
      <c r="AG241" s="135">
        <f t="shared" si="81"/>
        <v>0</v>
      </c>
    </row>
    <row r="242" spans="11:33" ht="16.5" thickTop="1" thickBot="1">
      <c r="K242" s="151">
        <v>1</v>
      </c>
      <c r="L242" s="151">
        <v>1</v>
      </c>
      <c r="M242" s="150" t="s">
        <v>313</v>
      </c>
      <c r="N242" s="150" t="s">
        <v>320</v>
      </c>
      <c r="O242" s="150" t="s">
        <v>320</v>
      </c>
      <c r="P242" s="150" t="s">
        <v>469</v>
      </c>
      <c r="Q242" s="150" t="s">
        <v>313</v>
      </c>
      <c r="R242" s="150"/>
      <c r="S242" s="150"/>
      <c r="T242" s="150"/>
      <c r="U242" s="149" t="s">
        <v>627</v>
      </c>
      <c r="V242" s="135"/>
      <c r="W242" s="135"/>
      <c r="X242" s="135"/>
      <c r="Y242" s="135">
        <f>+V242+W242-X242</f>
        <v>0</v>
      </c>
      <c r="Z242" s="135"/>
      <c r="AA242" s="135"/>
      <c r="AB242" s="135"/>
      <c r="AC242" s="135"/>
      <c r="AD242" s="135"/>
      <c r="AE242" s="135"/>
      <c r="AF242" s="135" t="e">
        <f t="shared" si="78"/>
        <v>#DIV/0!</v>
      </c>
      <c r="AG242" s="135">
        <f t="shared" si="81"/>
        <v>0</v>
      </c>
    </row>
    <row r="243" spans="11:33" ht="16.5" thickTop="1" thickBot="1">
      <c r="K243" s="151">
        <v>1</v>
      </c>
      <c r="L243" s="151">
        <v>1</v>
      </c>
      <c r="M243" s="150" t="s">
        <v>313</v>
      </c>
      <c r="N243" s="150" t="s">
        <v>320</v>
      </c>
      <c r="O243" s="150" t="s">
        <v>320</v>
      </c>
      <c r="P243" s="150" t="s">
        <v>469</v>
      </c>
      <c r="Q243" s="150" t="s">
        <v>556</v>
      </c>
      <c r="R243" s="150"/>
      <c r="S243" s="150"/>
      <c r="T243" s="150"/>
      <c r="U243" s="149" t="s">
        <v>626</v>
      </c>
      <c r="V243" s="135"/>
      <c r="W243" s="135"/>
      <c r="X243" s="135"/>
      <c r="Y243" s="135">
        <f>+V243+W243-X243</f>
        <v>0</v>
      </c>
      <c r="Z243" s="135"/>
      <c r="AA243" s="135"/>
      <c r="AB243" s="135"/>
      <c r="AC243" s="135"/>
      <c r="AD243" s="135"/>
      <c r="AE243" s="135"/>
      <c r="AF243" s="135" t="e">
        <f t="shared" si="78"/>
        <v>#DIV/0!</v>
      </c>
      <c r="AG243" s="135">
        <f t="shared" si="81"/>
        <v>0</v>
      </c>
    </row>
    <row r="244" spans="11:33" ht="16.5" thickTop="1" thickBot="1">
      <c r="K244" s="156">
        <v>1</v>
      </c>
      <c r="L244" s="155">
        <v>1</v>
      </c>
      <c r="M244" s="155" t="s">
        <v>313</v>
      </c>
      <c r="N244" s="155" t="s">
        <v>320</v>
      </c>
      <c r="O244" s="155" t="s">
        <v>320</v>
      </c>
      <c r="P244" s="155" t="s">
        <v>478</v>
      </c>
      <c r="Q244" s="155"/>
      <c r="R244" s="171"/>
      <c r="S244" s="171"/>
      <c r="T244" s="171"/>
      <c r="U244" s="170" t="s">
        <v>625</v>
      </c>
      <c r="V244" s="168">
        <f t="shared" ref="V244:AE244" si="85">SUM(V245:V247)</f>
        <v>0</v>
      </c>
      <c r="W244" s="168">
        <f t="shared" si="85"/>
        <v>0</v>
      </c>
      <c r="X244" s="168">
        <f t="shared" si="85"/>
        <v>0</v>
      </c>
      <c r="Y244" s="168">
        <f t="shared" si="85"/>
        <v>0</v>
      </c>
      <c r="Z244" s="168">
        <f t="shared" si="85"/>
        <v>0</v>
      </c>
      <c r="AA244" s="168">
        <f t="shared" si="85"/>
        <v>0</v>
      </c>
      <c r="AB244" s="168">
        <f t="shared" si="85"/>
        <v>0</v>
      </c>
      <c r="AC244" s="168">
        <f t="shared" si="85"/>
        <v>0</v>
      </c>
      <c r="AD244" s="168">
        <f t="shared" si="85"/>
        <v>0</v>
      </c>
      <c r="AE244" s="135">
        <f t="shared" si="85"/>
        <v>0</v>
      </c>
      <c r="AF244" s="169" t="e">
        <f t="shared" si="78"/>
        <v>#DIV/0!</v>
      </c>
      <c r="AG244" s="168">
        <f t="shared" si="81"/>
        <v>0</v>
      </c>
    </row>
    <row r="245" spans="11:33" ht="24" thickTop="1" thickBot="1">
      <c r="K245" s="151">
        <v>1</v>
      </c>
      <c r="L245" s="151">
        <v>1</v>
      </c>
      <c r="M245" s="150" t="s">
        <v>313</v>
      </c>
      <c r="N245" s="150" t="s">
        <v>320</v>
      </c>
      <c r="O245" s="150" t="s">
        <v>320</v>
      </c>
      <c r="P245" s="150" t="s">
        <v>478</v>
      </c>
      <c r="Q245" s="150" t="s">
        <v>316</v>
      </c>
      <c r="R245" s="150"/>
      <c r="S245" s="150"/>
      <c r="T245" s="150"/>
      <c r="U245" s="149" t="s">
        <v>624</v>
      </c>
      <c r="V245" s="135"/>
      <c r="W245" s="135"/>
      <c r="X245" s="135"/>
      <c r="Y245" s="135">
        <f>+V245+W245-X245</f>
        <v>0</v>
      </c>
      <c r="Z245" s="135"/>
      <c r="AA245" s="135"/>
      <c r="AB245" s="135"/>
      <c r="AC245" s="135"/>
      <c r="AD245" s="135"/>
      <c r="AE245" s="135"/>
      <c r="AF245" s="135" t="e">
        <f t="shared" si="78"/>
        <v>#DIV/0!</v>
      </c>
      <c r="AG245" s="135">
        <f t="shared" si="81"/>
        <v>0</v>
      </c>
    </row>
    <row r="246" spans="11:33" ht="24" thickTop="1" thickBot="1">
      <c r="K246" s="151">
        <v>1</v>
      </c>
      <c r="L246" s="151">
        <v>1</v>
      </c>
      <c r="M246" s="150" t="s">
        <v>313</v>
      </c>
      <c r="N246" s="150" t="s">
        <v>320</v>
      </c>
      <c r="O246" s="150" t="s">
        <v>320</v>
      </c>
      <c r="P246" s="150" t="s">
        <v>478</v>
      </c>
      <c r="Q246" s="150" t="s">
        <v>313</v>
      </c>
      <c r="R246" s="150"/>
      <c r="S246" s="150"/>
      <c r="T246" s="150"/>
      <c r="U246" s="149" t="s">
        <v>623</v>
      </c>
      <c r="V246" s="135"/>
      <c r="W246" s="135"/>
      <c r="X246" s="135"/>
      <c r="Y246" s="135">
        <f>+V246+W246-X246</f>
        <v>0</v>
      </c>
      <c r="Z246" s="135"/>
      <c r="AA246" s="135"/>
      <c r="AB246" s="135"/>
      <c r="AC246" s="135"/>
      <c r="AD246" s="135"/>
      <c r="AE246" s="135"/>
      <c r="AF246" s="135" t="e">
        <f t="shared" si="78"/>
        <v>#DIV/0!</v>
      </c>
      <c r="AG246" s="135">
        <f t="shared" si="81"/>
        <v>0</v>
      </c>
    </row>
    <row r="247" spans="11:33" ht="24" thickTop="1" thickBot="1">
      <c r="K247" s="151">
        <v>1</v>
      </c>
      <c r="L247" s="151">
        <v>1</v>
      </c>
      <c r="M247" s="150" t="s">
        <v>313</v>
      </c>
      <c r="N247" s="150" t="s">
        <v>320</v>
      </c>
      <c r="O247" s="150" t="s">
        <v>320</v>
      </c>
      <c r="P247" s="150" t="s">
        <v>478</v>
      </c>
      <c r="Q247" s="150" t="s">
        <v>556</v>
      </c>
      <c r="R247" s="150"/>
      <c r="S247" s="150"/>
      <c r="T247" s="150"/>
      <c r="U247" s="149" t="s">
        <v>622</v>
      </c>
      <c r="V247" s="135"/>
      <c r="W247" s="135"/>
      <c r="X247" s="135"/>
      <c r="Y247" s="135">
        <f>+V247+W247-X247</f>
        <v>0</v>
      </c>
      <c r="Z247" s="135"/>
      <c r="AA247" s="135"/>
      <c r="AB247" s="135"/>
      <c r="AC247" s="135"/>
      <c r="AD247" s="135"/>
      <c r="AE247" s="135"/>
      <c r="AF247" s="135" t="e">
        <f t="shared" si="78"/>
        <v>#DIV/0!</v>
      </c>
      <c r="AG247" s="135">
        <f t="shared" si="81"/>
        <v>0</v>
      </c>
    </row>
    <row r="248" spans="11:33" ht="16.5" thickTop="1" thickBot="1">
      <c r="K248" s="156">
        <v>1</v>
      </c>
      <c r="L248" s="155">
        <v>1</v>
      </c>
      <c r="M248" s="155" t="s">
        <v>313</v>
      </c>
      <c r="N248" s="155" t="s">
        <v>320</v>
      </c>
      <c r="O248" s="155" t="s">
        <v>320</v>
      </c>
      <c r="P248" s="155" t="s">
        <v>508</v>
      </c>
      <c r="Q248" s="155"/>
      <c r="R248" s="171"/>
      <c r="S248" s="171"/>
      <c r="T248" s="171"/>
      <c r="U248" s="170" t="s">
        <v>621</v>
      </c>
      <c r="V248" s="168">
        <f t="shared" ref="V248:AE248" si="86">SUM(V249:V251)</f>
        <v>0</v>
      </c>
      <c r="W248" s="168">
        <f t="shared" si="86"/>
        <v>0</v>
      </c>
      <c r="X248" s="168">
        <f t="shared" si="86"/>
        <v>0</v>
      </c>
      <c r="Y248" s="168">
        <f t="shared" si="86"/>
        <v>0</v>
      </c>
      <c r="Z248" s="168">
        <f t="shared" si="86"/>
        <v>0</v>
      </c>
      <c r="AA248" s="168">
        <f t="shared" si="86"/>
        <v>0</v>
      </c>
      <c r="AB248" s="168">
        <f t="shared" si="86"/>
        <v>0</v>
      </c>
      <c r="AC248" s="168">
        <f t="shared" si="86"/>
        <v>0</v>
      </c>
      <c r="AD248" s="168">
        <f t="shared" si="86"/>
        <v>0</v>
      </c>
      <c r="AE248" s="135">
        <f t="shared" si="86"/>
        <v>0</v>
      </c>
      <c r="AF248" s="169" t="e">
        <f t="shared" si="78"/>
        <v>#DIV/0!</v>
      </c>
      <c r="AG248" s="168">
        <f t="shared" si="81"/>
        <v>0</v>
      </c>
    </row>
    <row r="249" spans="11:33" ht="16.5" thickTop="1" thickBot="1">
      <c r="K249" s="151">
        <v>1</v>
      </c>
      <c r="L249" s="151">
        <v>1</v>
      </c>
      <c r="M249" s="150" t="s">
        <v>313</v>
      </c>
      <c r="N249" s="150" t="s">
        <v>320</v>
      </c>
      <c r="O249" s="150" t="s">
        <v>320</v>
      </c>
      <c r="P249" s="150" t="s">
        <v>508</v>
      </c>
      <c r="Q249" s="150" t="s">
        <v>316</v>
      </c>
      <c r="R249" s="150"/>
      <c r="S249" s="150"/>
      <c r="T249" s="150"/>
      <c r="U249" s="149" t="s">
        <v>620</v>
      </c>
      <c r="V249" s="135"/>
      <c r="W249" s="135"/>
      <c r="X249" s="135"/>
      <c r="Y249" s="135">
        <f>+V249+W249-X249</f>
        <v>0</v>
      </c>
      <c r="Z249" s="135"/>
      <c r="AA249" s="135"/>
      <c r="AB249" s="135"/>
      <c r="AC249" s="135"/>
      <c r="AD249" s="135"/>
      <c r="AE249" s="135"/>
      <c r="AF249" s="135" t="e">
        <f t="shared" si="78"/>
        <v>#DIV/0!</v>
      </c>
      <c r="AG249" s="135">
        <f t="shared" si="81"/>
        <v>0</v>
      </c>
    </row>
    <row r="250" spans="11:33" ht="24" thickTop="1" thickBot="1">
      <c r="K250" s="151">
        <v>1</v>
      </c>
      <c r="L250" s="151">
        <v>1</v>
      </c>
      <c r="M250" s="150" t="s">
        <v>313</v>
      </c>
      <c r="N250" s="150" t="s">
        <v>320</v>
      </c>
      <c r="O250" s="150" t="s">
        <v>320</v>
      </c>
      <c r="P250" s="150" t="s">
        <v>508</v>
      </c>
      <c r="Q250" s="150" t="s">
        <v>313</v>
      </c>
      <c r="R250" s="150"/>
      <c r="S250" s="150"/>
      <c r="T250" s="150"/>
      <c r="U250" s="149" t="s">
        <v>619</v>
      </c>
      <c r="V250" s="135"/>
      <c r="W250" s="135"/>
      <c r="X250" s="135"/>
      <c r="Y250" s="135">
        <f>+V250+W250-X250</f>
        <v>0</v>
      </c>
      <c r="Z250" s="135"/>
      <c r="AA250" s="135"/>
      <c r="AB250" s="135"/>
      <c r="AC250" s="135"/>
      <c r="AD250" s="135"/>
      <c r="AE250" s="135"/>
      <c r="AF250" s="135" t="e">
        <f t="shared" si="78"/>
        <v>#DIV/0!</v>
      </c>
      <c r="AG250" s="135">
        <f t="shared" si="81"/>
        <v>0</v>
      </c>
    </row>
    <row r="251" spans="11:33" ht="24" thickTop="1" thickBot="1">
      <c r="K251" s="151">
        <v>1</v>
      </c>
      <c r="L251" s="151">
        <v>1</v>
      </c>
      <c r="M251" s="150" t="s">
        <v>313</v>
      </c>
      <c r="N251" s="150" t="s">
        <v>320</v>
      </c>
      <c r="O251" s="150" t="s">
        <v>320</v>
      </c>
      <c r="P251" s="150" t="s">
        <v>508</v>
      </c>
      <c r="Q251" s="150" t="s">
        <v>556</v>
      </c>
      <c r="R251" s="150"/>
      <c r="S251" s="150"/>
      <c r="T251" s="150"/>
      <c r="U251" s="149" t="s">
        <v>618</v>
      </c>
      <c r="V251" s="135"/>
      <c r="W251" s="135"/>
      <c r="X251" s="135"/>
      <c r="Y251" s="135">
        <f>+V251+W251-X251</f>
        <v>0</v>
      </c>
      <c r="Z251" s="135"/>
      <c r="AA251" s="135"/>
      <c r="AB251" s="135"/>
      <c r="AC251" s="135"/>
      <c r="AD251" s="135"/>
      <c r="AE251" s="135"/>
      <c r="AF251" s="135" t="e">
        <f t="shared" si="78"/>
        <v>#DIV/0!</v>
      </c>
      <c r="AG251" s="135">
        <f t="shared" si="81"/>
        <v>0</v>
      </c>
    </row>
    <row r="252" spans="11:33" ht="16.5" thickTop="1" thickBot="1">
      <c r="K252" s="162">
        <v>1</v>
      </c>
      <c r="L252" s="161">
        <v>1</v>
      </c>
      <c r="M252" s="161" t="s">
        <v>313</v>
      </c>
      <c r="N252" s="161" t="s">
        <v>320</v>
      </c>
      <c r="O252" s="161" t="s">
        <v>318</v>
      </c>
      <c r="P252" s="161"/>
      <c r="Q252" s="161"/>
      <c r="R252" s="160"/>
      <c r="S252" s="160"/>
      <c r="T252" s="160"/>
      <c r="U252" s="159" t="s">
        <v>617</v>
      </c>
      <c r="V252" s="157">
        <f t="shared" ref="V252:AE252" si="87">+V253+V271+V284</f>
        <v>0</v>
      </c>
      <c r="W252" s="157">
        <f t="shared" si="87"/>
        <v>0</v>
      </c>
      <c r="X252" s="157">
        <f t="shared" si="87"/>
        <v>0</v>
      </c>
      <c r="Y252" s="157">
        <f t="shared" si="87"/>
        <v>0</v>
      </c>
      <c r="Z252" s="157">
        <f t="shared" si="87"/>
        <v>0</v>
      </c>
      <c r="AA252" s="157">
        <f t="shared" si="87"/>
        <v>0</v>
      </c>
      <c r="AB252" s="157">
        <f t="shared" si="87"/>
        <v>0</v>
      </c>
      <c r="AC252" s="157">
        <f t="shared" si="87"/>
        <v>0</v>
      </c>
      <c r="AD252" s="157">
        <f t="shared" si="87"/>
        <v>0</v>
      </c>
      <c r="AE252" s="135">
        <f t="shared" si="87"/>
        <v>0</v>
      </c>
      <c r="AF252" s="158" t="e">
        <f t="shared" si="78"/>
        <v>#DIV/0!</v>
      </c>
      <c r="AG252" s="157">
        <f t="shared" si="81"/>
        <v>0</v>
      </c>
    </row>
    <row r="253" spans="11:33" ht="16.5" thickTop="1" thickBot="1">
      <c r="K253" s="156">
        <v>1</v>
      </c>
      <c r="L253" s="155">
        <v>1</v>
      </c>
      <c r="M253" s="155" t="s">
        <v>313</v>
      </c>
      <c r="N253" s="155" t="s">
        <v>320</v>
      </c>
      <c r="O253" s="155" t="s">
        <v>318</v>
      </c>
      <c r="P253" s="155" t="s">
        <v>471</v>
      </c>
      <c r="Q253" s="155"/>
      <c r="R253" s="171"/>
      <c r="S253" s="171"/>
      <c r="T253" s="171"/>
      <c r="U253" s="170" t="s">
        <v>616</v>
      </c>
      <c r="V253" s="168">
        <f t="shared" ref="V253:AE253" si="88">+V254+V258+V262</f>
        <v>0</v>
      </c>
      <c r="W253" s="168">
        <f t="shared" si="88"/>
        <v>0</v>
      </c>
      <c r="X253" s="168">
        <f t="shared" si="88"/>
        <v>0</v>
      </c>
      <c r="Y253" s="168">
        <f t="shared" si="88"/>
        <v>0</v>
      </c>
      <c r="Z253" s="168">
        <f t="shared" si="88"/>
        <v>0</v>
      </c>
      <c r="AA253" s="168">
        <f t="shared" si="88"/>
        <v>0</v>
      </c>
      <c r="AB253" s="168">
        <f t="shared" si="88"/>
        <v>0</v>
      </c>
      <c r="AC253" s="168">
        <f t="shared" si="88"/>
        <v>0</v>
      </c>
      <c r="AD253" s="168">
        <f t="shared" si="88"/>
        <v>0</v>
      </c>
      <c r="AE253" s="135">
        <f t="shared" si="88"/>
        <v>0</v>
      </c>
      <c r="AF253" s="169" t="e">
        <f t="shared" si="78"/>
        <v>#DIV/0!</v>
      </c>
      <c r="AG253" s="168">
        <f t="shared" si="81"/>
        <v>0</v>
      </c>
    </row>
    <row r="254" spans="11:33" ht="16.5" thickTop="1" thickBot="1">
      <c r="K254" s="167">
        <v>1</v>
      </c>
      <c r="L254" s="167">
        <v>1</v>
      </c>
      <c r="M254" s="166" t="s">
        <v>313</v>
      </c>
      <c r="N254" s="166" t="s">
        <v>320</v>
      </c>
      <c r="O254" s="166" t="s">
        <v>318</v>
      </c>
      <c r="P254" s="166" t="s">
        <v>471</v>
      </c>
      <c r="Q254" s="166" t="s">
        <v>320</v>
      </c>
      <c r="R254" s="166"/>
      <c r="S254" s="166"/>
      <c r="T254" s="166"/>
      <c r="U254" s="165" t="s">
        <v>615</v>
      </c>
      <c r="V254" s="175">
        <f t="shared" ref="V254:AE254" si="89">SUM(V255:V257)</f>
        <v>0</v>
      </c>
      <c r="W254" s="175">
        <f t="shared" si="89"/>
        <v>0</v>
      </c>
      <c r="X254" s="175">
        <f t="shared" si="89"/>
        <v>0</v>
      </c>
      <c r="Y254" s="175">
        <f t="shared" si="89"/>
        <v>0</v>
      </c>
      <c r="Z254" s="175">
        <f t="shared" si="89"/>
        <v>0</v>
      </c>
      <c r="AA254" s="175">
        <f t="shared" si="89"/>
        <v>0</v>
      </c>
      <c r="AB254" s="175">
        <f t="shared" si="89"/>
        <v>0</v>
      </c>
      <c r="AC254" s="175">
        <f t="shared" si="89"/>
        <v>0</v>
      </c>
      <c r="AD254" s="175">
        <f t="shared" si="89"/>
        <v>0</v>
      </c>
      <c r="AE254" s="135">
        <f t="shared" si="89"/>
        <v>0</v>
      </c>
      <c r="AF254" s="175" t="e">
        <f t="shared" si="78"/>
        <v>#DIV/0!</v>
      </c>
      <c r="AG254" s="175">
        <f t="shared" si="81"/>
        <v>0</v>
      </c>
    </row>
    <row r="255" spans="11:33" ht="16.5" thickTop="1" thickBot="1">
      <c r="K255" s="151">
        <v>1</v>
      </c>
      <c r="L255" s="151">
        <v>1</v>
      </c>
      <c r="M255" s="150" t="s">
        <v>313</v>
      </c>
      <c r="N255" s="150" t="s">
        <v>320</v>
      </c>
      <c r="O255" s="150" t="s">
        <v>318</v>
      </c>
      <c r="P255" s="150" t="s">
        <v>471</v>
      </c>
      <c r="Q255" s="150" t="s">
        <v>320</v>
      </c>
      <c r="R255" s="150" t="s">
        <v>316</v>
      </c>
      <c r="S255" s="150"/>
      <c r="T255" s="150"/>
      <c r="U255" s="149" t="s">
        <v>614</v>
      </c>
      <c r="V255" s="135"/>
      <c r="W255" s="135"/>
      <c r="X255" s="135"/>
      <c r="Y255" s="135">
        <f>+V255+W255-X255</f>
        <v>0</v>
      </c>
      <c r="Z255" s="135"/>
      <c r="AA255" s="135"/>
      <c r="AB255" s="135"/>
      <c r="AC255" s="135"/>
      <c r="AD255" s="135"/>
      <c r="AE255" s="135"/>
      <c r="AF255" s="135" t="e">
        <f t="shared" si="78"/>
        <v>#DIV/0!</v>
      </c>
      <c r="AG255" s="135">
        <f t="shared" si="81"/>
        <v>0</v>
      </c>
    </row>
    <row r="256" spans="11:33" ht="24" thickTop="1" thickBot="1">
      <c r="K256" s="151">
        <v>1</v>
      </c>
      <c r="L256" s="151">
        <v>1</v>
      </c>
      <c r="M256" s="150" t="s">
        <v>313</v>
      </c>
      <c r="N256" s="150" t="s">
        <v>320</v>
      </c>
      <c r="O256" s="150" t="s">
        <v>318</v>
      </c>
      <c r="P256" s="150" t="s">
        <v>471</v>
      </c>
      <c r="Q256" s="150" t="s">
        <v>320</v>
      </c>
      <c r="R256" s="150" t="s">
        <v>313</v>
      </c>
      <c r="S256" s="150"/>
      <c r="T256" s="150"/>
      <c r="U256" s="149" t="s">
        <v>613</v>
      </c>
      <c r="V256" s="135"/>
      <c r="W256" s="135"/>
      <c r="X256" s="135"/>
      <c r="Y256" s="135">
        <f>+V256+W256-X256</f>
        <v>0</v>
      </c>
      <c r="Z256" s="135"/>
      <c r="AA256" s="135"/>
      <c r="AB256" s="135"/>
      <c r="AC256" s="135"/>
      <c r="AD256" s="135"/>
      <c r="AE256" s="135"/>
      <c r="AF256" s="135" t="e">
        <f t="shared" si="78"/>
        <v>#DIV/0!</v>
      </c>
      <c r="AG256" s="135">
        <f t="shared" si="81"/>
        <v>0</v>
      </c>
    </row>
    <row r="257" spans="11:33" ht="24" thickTop="1" thickBot="1">
      <c r="K257" s="151">
        <v>1</v>
      </c>
      <c r="L257" s="151">
        <v>1</v>
      </c>
      <c r="M257" s="150" t="s">
        <v>313</v>
      </c>
      <c r="N257" s="150" t="s">
        <v>320</v>
      </c>
      <c r="O257" s="150" t="s">
        <v>318</v>
      </c>
      <c r="P257" s="150" t="s">
        <v>471</v>
      </c>
      <c r="Q257" s="150" t="s">
        <v>320</v>
      </c>
      <c r="R257" s="150" t="s">
        <v>556</v>
      </c>
      <c r="S257" s="150"/>
      <c r="T257" s="150"/>
      <c r="U257" s="149" t="s">
        <v>612</v>
      </c>
      <c r="V257" s="135"/>
      <c r="W257" s="135"/>
      <c r="X257" s="135"/>
      <c r="Y257" s="135">
        <f>+V257+W257-X257</f>
        <v>0</v>
      </c>
      <c r="Z257" s="135"/>
      <c r="AA257" s="135"/>
      <c r="AB257" s="135"/>
      <c r="AC257" s="135"/>
      <c r="AD257" s="135"/>
      <c r="AE257" s="135"/>
      <c r="AF257" s="135" t="e">
        <f t="shared" si="78"/>
        <v>#DIV/0!</v>
      </c>
      <c r="AG257" s="135">
        <f t="shared" si="81"/>
        <v>0</v>
      </c>
    </row>
    <row r="258" spans="11:33" ht="16.5" thickTop="1" thickBot="1">
      <c r="K258" s="167">
        <v>1</v>
      </c>
      <c r="L258" s="167">
        <v>1</v>
      </c>
      <c r="M258" s="166" t="s">
        <v>313</v>
      </c>
      <c r="N258" s="166" t="s">
        <v>320</v>
      </c>
      <c r="O258" s="166" t="s">
        <v>318</v>
      </c>
      <c r="P258" s="166" t="s">
        <v>471</v>
      </c>
      <c r="Q258" s="166" t="s">
        <v>318</v>
      </c>
      <c r="R258" s="166"/>
      <c r="S258" s="166"/>
      <c r="T258" s="166"/>
      <c r="U258" s="165" t="s">
        <v>611</v>
      </c>
      <c r="V258" s="175">
        <f t="shared" ref="V258:AE258" si="90">SUM(V259:V261)</f>
        <v>0</v>
      </c>
      <c r="W258" s="175">
        <f t="shared" si="90"/>
        <v>0</v>
      </c>
      <c r="X258" s="175">
        <f t="shared" si="90"/>
        <v>0</v>
      </c>
      <c r="Y258" s="175">
        <f t="shared" si="90"/>
        <v>0</v>
      </c>
      <c r="Z258" s="175">
        <f t="shared" si="90"/>
        <v>0</v>
      </c>
      <c r="AA258" s="175">
        <f t="shared" si="90"/>
        <v>0</v>
      </c>
      <c r="AB258" s="175">
        <f t="shared" si="90"/>
        <v>0</v>
      </c>
      <c r="AC258" s="175">
        <f t="shared" si="90"/>
        <v>0</v>
      </c>
      <c r="AD258" s="175">
        <f t="shared" si="90"/>
        <v>0</v>
      </c>
      <c r="AE258" s="135">
        <f t="shared" si="90"/>
        <v>0</v>
      </c>
      <c r="AF258" s="175" t="e">
        <f t="shared" ref="AF258:AF289" si="91">AE258/AD258</f>
        <v>#DIV/0!</v>
      </c>
      <c r="AG258" s="175">
        <f t="shared" si="81"/>
        <v>0</v>
      </c>
    </row>
    <row r="259" spans="11:33" ht="16.5" thickTop="1" thickBot="1">
      <c r="K259" s="151">
        <v>1</v>
      </c>
      <c r="L259" s="151">
        <v>1</v>
      </c>
      <c r="M259" s="150" t="s">
        <v>313</v>
      </c>
      <c r="N259" s="150" t="s">
        <v>320</v>
      </c>
      <c r="O259" s="150" t="s">
        <v>318</v>
      </c>
      <c r="P259" s="150" t="s">
        <v>471</v>
      </c>
      <c r="Q259" s="150" t="s">
        <v>318</v>
      </c>
      <c r="R259" s="150" t="s">
        <v>316</v>
      </c>
      <c r="S259" s="150"/>
      <c r="T259" s="150"/>
      <c r="U259" s="149" t="s">
        <v>610</v>
      </c>
      <c r="V259" s="135"/>
      <c r="W259" s="135"/>
      <c r="X259" s="135"/>
      <c r="Y259" s="135">
        <f>+V259+W259-X259</f>
        <v>0</v>
      </c>
      <c r="Z259" s="135"/>
      <c r="AA259" s="135"/>
      <c r="AB259" s="135"/>
      <c r="AC259" s="135"/>
      <c r="AD259" s="135"/>
      <c r="AE259" s="135"/>
      <c r="AF259" s="135" t="e">
        <f t="shared" si="91"/>
        <v>#DIV/0!</v>
      </c>
      <c r="AG259" s="135">
        <f t="shared" si="81"/>
        <v>0</v>
      </c>
    </row>
    <row r="260" spans="11:33" ht="16.5" thickTop="1" thickBot="1">
      <c r="K260" s="151">
        <v>1</v>
      </c>
      <c r="L260" s="151">
        <v>1</v>
      </c>
      <c r="M260" s="150" t="s">
        <v>313</v>
      </c>
      <c r="N260" s="150" t="s">
        <v>320</v>
      </c>
      <c r="O260" s="150" t="s">
        <v>318</v>
      </c>
      <c r="P260" s="150" t="s">
        <v>471</v>
      </c>
      <c r="Q260" s="150" t="s">
        <v>318</v>
      </c>
      <c r="R260" s="150" t="s">
        <v>313</v>
      </c>
      <c r="S260" s="150"/>
      <c r="T260" s="150"/>
      <c r="U260" s="149" t="s">
        <v>609</v>
      </c>
      <c r="V260" s="135"/>
      <c r="W260" s="135"/>
      <c r="X260" s="135"/>
      <c r="Y260" s="135">
        <f>+V260+W260-X260</f>
        <v>0</v>
      </c>
      <c r="Z260" s="135"/>
      <c r="AA260" s="135"/>
      <c r="AB260" s="135"/>
      <c r="AC260" s="135"/>
      <c r="AD260" s="135"/>
      <c r="AE260" s="135"/>
      <c r="AF260" s="135" t="e">
        <f t="shared" si="91"/>
        <v>#DIV/0!</v>
      </c>
      <c r="AG260" s="135">
        <f t="shared" si="81"/>
        <v>0</v>
      </c>
    </row>
    <row r="261" spans="11:33" ht="24" thickTop="1" thickBot="1">
      <c r="K261" s="151">
        <v>1</v>
      </c>
      <c r="L261" s="151">
        <v>1</v>
      </c>
      <c r="M261" s="150" t="s">
        <v>313</v>
      </c>
      <c r="N261" s="150" t="s">
        <v>320</v>
      </c>
      <c r="O261" s="150" t="s">
        <v>318</v>
      </c>
      <c r="P261" s="150" t="s">
        <v>471</v>
      </c>
      <c r="Q261" s="150" t="s">
        <v>318</v>
      </c>
      <c r="R261" s="150" t="s">
        <v>556</v>
      </c>
      <c r="S261" s="150"/>
      <c r="T261" s="150"/>
      <c r="U261" s="149" t="s">
        <v>608</v>
      </c>
      <c r="V261" s="135"/>
      <c r="W261" s="135"/>
      <c r="X261" s="135"/>
      <c r="Y261" s="135">
        <f>+V261+W261-X261</f>
        <v>0</v>
      </c>
      <c r="Z261" s="135"/>
      <c r="AA261" s="135"/>
      <c r="AB261" s="135"/>
      <c r="AC261" s="135"/>
      <c r="AD261" s="135"/>
      <c r="AE261" s="135"/>
      <c r="AF261" s="135" t="e">
        <f t="shared" si="91"/>
        <v>#DIV/0!</v>
      </c>
      <c r="AG261" s="135">
        <f t="shared" si="81"/>
        <v>0</v>
      </c>
    </row>
    <row r="262" spans="11:33" ht="16.5" thickTop="1" thickBot="1">
      <c r="K262" s="167">
        <v>1</v>
      </c>
      <c r="L262" s="167">
        <v>1</v>
      </c>
      <c r="M262" s="166" t="s">
        <v>313</v>
      </c>
      <c r="N262" s="166" t="s">
        <v>320</v>
      </c>
      <c r="O262" s="166" t="s">
        <v>318</v>
      </c>
      <c r="P262" s="166" t="s">
        <v>471</v>
      </c>
      <c r="Q262" s="166" t="s">
        <v>315</v>
      </c>
      <c r="R262" s="166"/>
      <c r="S262" s="166"/>
      <c r="T262" s="166"/>
      <c r="U262" s="165" t="s">
        <v>607</v>
      </c>
      <c r="V262" s="164">
        <f t="shared" ref="V262:AE262" si="92">+V263+V267</f>
        <v>0</v>
      </c>
      <c r="W262" s="164">
        <f t="shared" si="92"/>
        <v>0</v>
      </c>
      <c r="X262" s="164">
        <f t="shared" si="92"/>
        <v>0</v>
      </c>
      <c r="Y262" s="164">
        <f t="shared" si="92"/>
        <v>0</v>
      </c>
      <c r="Z262" s="164">
        <f t="shared" si="92"/>
        <v>0</v>
      </c>
      <c r="AA262" s="164">
        <f t="shared" si="92"/>
        <v>0</v>
      </c>
      <c r="AB262" s="164">
        <f t="shared" si="92"/>
        <v>0</v>
      </c>
      <c r="AC262" s="164">
        <f t="shared" si="92"/>
        <v>0</v>
      </c>
      <c r="AD262" s="164">
        <f t="shared" si="92"/>
        <v>0</v>
      </c>
      <c r="AE262" s="147">
        <f t="shared" si="92"/>
        <v>0</v>
      </c>
      <c r="AF262" s="164" t="e">
        <f t="shared" si="91"/>
        <v>#DIV/0!</v>
      </c>
      <c r="AG262" s="164">
        <f t="shared" si="81"/>
        <v>0</v>
      </c>
    </row>
    <row r="263" spans="11:33" ht="16.5" thickTop="1" thickBot="1">
      <c r="K263" s="174">
        <v>1</v>
      </c>
      <c r="L263" s="174">
        <v>1</v>
      </c>
      <c r="M263" s="173" t="s">
        <v>313</v>
      </c>
      <c r="N263" s="173" t="s">
        <v>320</v>
      </c>
      <c r="O263" s="173" t="s">
        <v>318</v>
      </c>
      <c r="P263" s="173" t="s">
        <v>471</v>
      </c>
      <c r="Q263" s="173" t="s">
        <v>315</v>
      </c>
      <c r="R263" s="173" t="s">
        <v>320</v>
      </c>
      <c r="S263" s="173"/>
      <c r="T263" s="173"/>
      <c r="U263" s="172" t="s">
        <v>606</v>
      </c>
      <c r="V263" s="135">
        <f t="shared" ref="V263:AE263" si="93">SUM(V264:V266)</f>
        <v>0</v>
      </c>
      <c r="W263" s="135">
        <f t="shared" si="93"/>
        <v>0</v>
      </c>
      <c r="X263" s="135">
        <f t="shared" si="93"/>
        <v>0</v>
      </c>
      <c r="Y263" s="135">
        <f t="shared" si="93"/>
        <v>0</v>
      </c>
      <c r="Z263" s="135">
        <f t="shared" si="93"/>
        <v>0</v>
      </c>
      <c r="AA263" s="135">
        <f t="shared" si="93"/>
        <v>0</v>
      </c>
      <c r="AB263" s="135">
        <f t="shared" si="93"/>
        <v>0</v>
      </c>
      <c r="AC263" s="135">
        <f t="shared" si="93"/>
        <v>0</v>
      </c>
      <c r="AD263" s="135">
        <f t="shared" si="93"/>
        <v>0</v>
      </c>
      <c r="AE263" s="135">
        <f t="shared" si="93"/>
        <v>0</v>
      </c>
      <c r="AF263" s="135" t="e">
        <f t="shared" si="91"/>
        <v>#DIV/0!</v>
      </c>
      <c r="AG263" s="135">
        <f t="shared" si="81"/>
        <v>0</v>
      </c>
    </row>
    <row r="264" spans="11:33" ht="24" thickTop="1" thickBot="1">
      <c r="K264" s="151">
        <v>1</v>
      </c>
      <c r="L264" s="151">
        <v>1</v>
      </c>
      <c r="M264" s="150" t="s">
        <v>313</v>
      </c>
      <c r="N264" s="150" t="s">
        <v>320</v>
      </c>
      <c r="O264" s="150" t="s">
        <v>318</v>
      </c>
      <c r="P264" s="150" t="s">
        <v>471</v>
      </c>
      <c r="Q264" s="150" t="s">
        <v>315</v>
      </c>
      <c r="R264" s="150" t="s">
        <v>320</v>
      </c>
      <c r="S264" s="150" t="s">
        <v>316</v>
      </c>
      <c r="T264" s="150"/>
      <c r="U264" s="149" t="s">
        <v>605</v>
      </c>
      <c r="V264" s="147"/>
      <c r="W264" s="147"/>
      <c r="X264" s="147"/>
      <c r="Y264" s="135">
        <f>+V264+W264-X264</f>
        <v>0</v>
      </c>
      <c r="Z264" s="147"/>
      <c r="AA264" s="147"/>
      <c r="AB264" s="147"/>
      <c r="AC264" s="147"/>
      <c r="AD264" s="147"/>
      <c r="AE264" s="147"/>
      <c r="AF264" s="147" t="e">
        <f t="shared" si="91"/>
        <v>#DIV/0!</v>
      </c>
      <c r="AG264" s="147">
        <f t="shared" si="81"/>
        <v>0</v>
      </c>
    </row>
    <row r="265" spans="11:33" ht="24" thickTop="1" thickBot="1">
      <c r="K265" s="151">
        <v>1</v>
      </c>
      <c r="L265" s="151">
        <v>1</v>
      </c>
      <c r="M265" s="150" t="s">
        <v>313</v>
      </c>
      <c r="N265" s="150" t="s">
        <v>320</v>
      </c>
      <c r="O265" s="150" t="s">
        <v>318</v>
      </c>
      <c r="P265" s="150" t="s">
        <v>471</v>
      </c>
      <c r="Q265" s="150" t="s">
        <v>315</v>
      </c>
      <c r="R265" s="150" t="s">
        <v>320</v>
      </c>
      <c r="S265" s="150" t="s">
        <v>313</v>
      </c>
      <c r="T265" s="150"/>
      <c r="U265" s="149" t="s">
        <v>604</v>
      </c>
      <c r="V265" s="147"/>
      <c r="W265" s="147"/>
      <c r="X265" s="147"/>
      <c r="Y265" s="135">
        <f>+V265+W265-X265</f>
        <v>0</v>
      </c>
      <c r="Z265" s="147"/>
      <c r="AA265" s="147"/>
      <c r="AB265" s="147"/>
      <c r="AC265" s="147"/>
      <c r="AD265" s="147"/>
      <c r="AE265" s="147"/>
      <c r="AF265" s="147" t="e">
        <f t="shared" si="91"/>
        <v>#DIV/0!</v>
      </c>
      <c r="AG265" s="147">
        <f t="shared" si="81"/>
        <v>0</v>
      </c>
    </row>
    <row r="266" spans="11:33" ht="24" thickTop="1" thickBot="1">
      <c r="K266" s="151">
        <v>1</v>
      </c>
      <c r="L266" s="151">
        <v>1</v>
      </c>
      <c r="M266" s="150" t="s">
        <v>313</v>
      </c>
      <c r="N266" s="150" t="s">
        <v>320</v>
      </c>
      <c r="O266" s="150" t="s">
        <v>318</v>
      </c>
      <c r="P266" s="150" t="s">
        <v>471</v>
      </c>
      <c r="Q266" s="150" t="s">
        <v>315</v>
      </c>
      <c r="R266" s="150" t="s">
        <v>320</v>
      </c>
      <c r="S266" s="150" t="s">
        <v>556</v>
      </c>
      <c r="T266" s="150"/>
      <c r="U266" s="149" t="s">
        <v>603</v>
      </c>
      <c r="V266" s="147"/>
      <c r="W266" s="147"/>
      <c r="X266" s="147"/>
      <c r="Y266" s="135">
        <f>+V266+W266-X266</f>
        <v>0</v>
      </c>
      <c r="Z266" s="147"/>
      <c r="AA266" s="147"/>
      <c r="AB266" s="147"/>
      <c r="AC266" s="147"/>
      <c r="AD266" s="147"/>
      <c r="AE266" s="147"/>
      <c r="AF266" s="147" t="e">
        <f t="shared" si="91"/>
        <v>#DIV/0!</v>
      </c>
      <c r="AG266" s="147">
        <f t="shared" si="81"/>
        <v>0</v>
      </c>
    </row>
    <row r="267" spans="11:33" ht="16.5" thickTop="1" thickBot="1">
      <c r="K267" s="174">
        <v>1</v>
      </c>
      <c r="L267" s="174">
        <v>1</v>
      </c>
      <c r="M267" s="173" t="s">
        <v>313</v>
      </c>
      <c r="N267" s="173" t="s">
        <v>320</v>
      </c>
      <c r="O267" s="173" t="s">
        <v>318</v>
      </c>
      <c r="P267" s="173" t="s">
        <v>471</v>
      </c>
      <c r="Q267" s="173" t="s">
        <v>315</v>
      </c>
      <c r="R267" s="173" t="s">
        <v>318</v>
      </c>
      <c r="S267" s="173"/>
      <c r="T267" s="173"/>
      <c r="U267" s="172" t="s">
        <v>602</v>
      </c>
      <c r="V267" s="135">
        <f t="shared" ref="V267:AE267" si="94">SUM(V268:V270)</f>
        <v>0</v>
      </c>
      <c r="W267" s="135">
        <f t="shared" si="94"/>
        <v>0</v>
      </c>
      <c r="X267" s="135">
        <f t="shared" si="94"/>
        <v>0</v>
      </c>
      <c r="Y267" s="135">
        <f t="shared" si="94"/>
        <v>0</v>
      </c>
      <c r="Z267" s="135">
        <f t="shared" si="94"/>
        <v>0</v>
      </c>
      <c r="AA267" s="135">
        <f t="shared" si="94"/>
        <v>0</v>
      </c>
      <c r="AB267" s="135">
        <f t="shared" si="94"/>
        <v>0</v>
      </c>
      <c r="AC267" s="135">
        <f t="shared" si="94"/>
        <v>0</v>
      </c>
      <c r="AD267" s="135">
        <f t="shared" si="94"/>
        <v>0</v>
      </c>
      <c r="AE267" s="135">
        <f t="shared" si="94"/>
        <v>0</v>
      </c>
      <c r="AF267" s="135" t="e">
        <f t="shared" si="91"/>
        <v>#DIV/0!</v>
      </c>
      <c r="AG267" s="135">
        <f t="shared" si="81"/>
        <v>0</v>
      </c>
    </row>
    <row r="268" spans="11:33" ht="24" thickTop="1" thickBot="1">
      <c r="K268" s="151">
        <v>1</v>
      </c>
      <c r="L268" s="151">
        <v>1</v>
      </c>
      <c r="M268" s="150" t="s">
        <v>313</v>
      </c>
      <c r="N268" s="150" t="s">
        <v>320</v>
      </c>
      <c r="O268" s="150" t="s">
        <v>318</v>
      </c>
      <c r="P268" s="150" t="s">
        <v>471</v>
      </c>
      <c r="Q268" s="150" t="s">
        <v>315</v>
      </c>
      <c r="R268" s="150" t="s">
        <v>318</v>
      </c>
      <c r="S268" s="150" t="s">
        <v>316</v>
      </c>
      <c r="T268" s="150"/>
      <c r="U268" s="149" t="s">
        <v>601</v>
      </c>
      <c r="V268" s="147"/>
      <c r="W268" s="147"/>
      <c r="X268" s="147"/>
      <c r="Y268" s="135">
        <f>+V268+W268-X268</f>
        <v>0</v>
      </c>
      <c r="Z268" s="147"/>
      <c r="AA268" s="147"/>
      <c r="AB268" s="147"/>
      <c r="AC268" s="147"/>
      <c r="AD268" s="147"/>
      <c r="AE268" s="147"/>
      <c r="AF268" s="147" t="e">
        <f t="shared" si="91"/>
        <v>#DIV/0!</v>
      </c>
      <c r="AG268" s="147">
        <f t="shared" si="81"/>
        <v>0</v>
      </c>
    </row>
    <row r="269" spans="11:33" ht="24" thickTop="1" thickBot="1">
      <c r="K269" s="151">
        <v>1</v>
      </c>
      <c r="L269" s="151">
        <v>1</v>
      </c>
      <c r="M269" s="150" t="s">
        <v>313</v>
      </c>
      <c r="N269" s="150" t="s">
        <v>320</v>
      </c>
      <c r="O269" s="150" t="s">
        <v>318</v>
      </c>
      <c r="P269" s="150" t="s">
        <v>471</v>
      </c>
      <c r="Q269" s="150" t="s">
        <v>315</v>
      </c>
      <c r="R269" s="150" t="s">
        <v>318</v>
      </c>
      <c r="S269" s="150" t="s">
        <v>313</v>
      </c>
      <c r="T269" s="150"/>
      <c r="U269" s="149" t="s">
        <v>600</v>
      </c>
      <c r="V269" s="147"/>
      <c r="W269" s="147"/>
      <c r="X269" s="147"/>
      <c r="Y269" s="135">
        <f>+V269+W269-X269</f>
        <v>0</v>
      </c>
      <c r="Z269" s="147"/>
      <c r="AA269" s="147"/>
      <c r="AB269" s="147"/>
      <c r="AC269" s="147"/>
      <c r="AD269" s="147"/>
      <c r="AE269" s="147"/>
      <c r="AF269" s="147" t="e">
        <f t="shared" si="91"/>
        <v>#DIV/0!</v>
      </c>
      <c r="AG269" s="147">
        <f t="shared" si="81"/>
        <v>0</v>
      </c>
    </row>
    <row r="270" spans="11:33" ht="24" thickTop="1" thickBot="1">
      <c r="K270" s="151">
        <v>1</v>
      </c>
      <c r="L270" s="151">
        <v>1</v>
      </c>
      <c r="M270" s="150" t="s">
        <v>313</v>
      </c>
      <c r="N270" s="150" t="s">
        <v>320</v>
      </c>
      <c r="O270" s="150" t="s">
        <v>318</v>
      </c>
      <c r="P270" s="150" t="s">
        <v>471</v>
      </c>
      <c r="Q270" s="150" t="s">
        <v>315</v>
      </c>
      <c r="R270" s="150" t="s">
        <v>318</v>
      </c>
      <c r="S270" s="150" t="s">
        <v>556</v>
      </c>
      <c r="T270" s="150"/>
      <c r="U270" s="149" t="s">
        <v>599</v>
      </c>
      <c r="V270" s="147"/>
      <c r="W270" s="147"/>
      <c r="X270" s="147"/>
      <c r="Y270" s="135">
        <f>+V270+W270-X270</f>
        <v>0</v>
      </c>
      <c r="Z270" s="147"/>
      <c r="AA270" s="147"/>
      <c r="AB270" s="147"/>
      <c r="AC270" s="147"/>
      <c r="AD270" s="147"/>
      <c r="AE270" s="147"/>
      <c r="AF270" s="147" t="e">
        <f t="shared" si="91"/>
        <v>#DIV/0!</v>
      </c>
      <c r="AG270" s="147">
        <f t="shared" si="81"/>
        <v>0</v>
      </c>
    </row>
    <row r="271" spans="11:33" ht="16.5" thickTop="1" thickBot="1">
      <c r="K271" s="156">
        <v>1</v>
      </c>
      <c r="L271" s="155">
        <v>1</v>
      </c>
      <c r="M271" s="155" t="s">
        <v>313</v>
      </c>
      <c r="N271" s="155" t="s">
        <v>320</v>
      </c>
      <c r="O271" s="155" t="s">
        <v>318</v>
      </c>
      <c r="P271" s="155" t="s">
        <v>469</v>
      </c>
      <c r="Q271" s="155"/>
      <c r="R271" s="171"/>
      <c r="S271" s="171"/>
      <c r="T271" s="171"/>
      <c r="U271" s="170" t="s">
        <v>598</v>
      </c>
      <c r="V271" s="168">
        <f t="shared" ref="V271:AE271" si="95">+V272+V276+V280</f>
        <v>0</v>
      </c>
      <c r="W271" s="168">
        <f t="shared" si="95"/>
        <v>0</v>
      </c>
      <c r="X271" s="168">
        <f t="shared" si="95"/>
        <v>0</v>
      </c>
      <c r="Y271" s="168">
        <f t="shared" si="95"/>
        <v>0</v>
      </c>
      <c r="Z271" s="168">
        <f t="shared" si="95"/>
        <v>0</v>
      </c>
      <c r="AA271" s="168">
        <f t="shared" si="95"/>
        <v>0</v>
      </c>
      <c r="AB271" s="168">
        <f t="shared" si="95"/>
        <v>0</v>
      </c>
      <c r="AC271" s="168">
        <f t="shared" si="95"/>
        <v>0</v>
      </c>
      <c r="AD271" s="168">
        <f t="shared" si="95"/>
        <v>0</v>
      </c>
      <c r="AE271" s="135">
        <f t="shared" si="95"/>
        <v>0</v>
      </c>
      <c r="AF271" s="169" t="e">
        <f t="shared" si="91"/>
        <v>#DIV/0!</v>
      </c>
      <c r="AG271" s="168">
        <f t="shared" si="81"/>
        <v>0</v>
      </c>
    </row>
    <row r="272" spans="11:33" ht="16.5" thickTop="1" thickBot="1">
      <c r="K272" s="167">
        <v>1</v>
      </c>
      <c r="L272" s="167">
        <v>1</v>
      </c>
      <c r="M272" s="166" t="s">
        <v>313</v>
      </c>
      <c r="N272" s="166" t="s">
        <v>320</v>
      </c>
      <c r="O272" s="166" t="s">
        <v>318</v>
      </c>
      <c r="P272" s="166" t="s">
        <v>469</v>
      </c>
      <c r="Q272" s="166" t="s">
        <v>320</v>
      </c>
      <c r="R272" s="166"/>
      <c r="S272" s="166"/>
      <c r="T272" s="166"/>
      <c r="U272" s="165" t="s">
        <v>597</v>
      </c>
      <c r="V272" s="164">
        <f t="shared" ref="V272:AE272" si="96">SUM(V273:V275)</f>
        <v>0</v>
      </c>
      <c r="W272" s="164">
        <f t="shared" si="96"/>
        <v>0</v>
      </c>
      <c r="X272" s="164">
        <f t="shared" si="96"/>
        <v>0</v>
      </c>
      <c r="Y272" s="164">
        <f t="shared" si="96"/>
        <v>0</v>
      </c>
      <c r="Z272" s="164">
        <f t="shared" si="96"/>
        <v>0</v>
      </c>
      <c r="AA272" s="164">
        <f t="shared" si="96"/>
        <v>0</v>
      </c>
      <c r="AB272" s="164">
        <f t="shared" si="96"/>
        <v>0</v>
      </c>
      <c r="AC272" s="164">
        <f t="shared" si="96"/>
        <v>0</v>
      </c>
      <c r="AD272" s="164">
        <f t="shared" si="96"/>
        <v>0</v>
      </c>
      <c r="AE272" s="147">
        <f t="shared" si="96"/>
        <v>0</v>
      </c>
      <c r="AF272" s="164" t="e">
        <f t="shared" si="91"/>
        <v>#DIV/0!</v>
      </c>
      <c r="AG272" s="164">
        <f t="shared" si="81"/>
        <v>0</v>
      </c>
    </row>
    <row r="273" spans="11:33" ht="16.5" thickTop="1" thickBot="1">
      <c r="K273" s="151">
        <v>1</v>
      </c>
      <c r="L273" s="151">
        <v>1</v>
      </c>
      <c r="M273" s="150" t="s">
        <v>313</v>
      </c>
      <c r="N273" s="150" t="s">
        <v>320</v>
      </c>
      <c r="O273" s="150" t="s">
        <v>318</v>
      </c>
      <c r="P273" s="150" t="s">
        <v>469</v>
      </c>
      <c r="Q273" s="150" t="s">
        <v>320</v>
      </c>
      <c r="R273" s="150" t="s">
        <v>316</v>
      </c>
      <c r="S273" s="150"/>
      <c r="T273" s="150"/>
      <c r="U273" s="149" t="s">
        <v>596</v>
      </c>
      <c r="V273" s="147"/>
      <c r="W273" s="147"/>
      <c r="X273" s="147"/>
      <c r="Y273" s="135">
        <f>+V273+W273-X273</f>
        <v>0</v>
      </c>
      <c r="Z273" s="147"/>
      <c r="AA273" s="147"/>
      <c r="AB273" s="147"/>
      <c r="AC273" s="147"/>
      <c r="AD273" s="147"/>
      <c r="AE273" s="147"/>
      <c r="AF273" s="147" t="e">
        <f t="shared" si="91"/>
        <v>#DIV/0!</v>
      </c>
      <c r="AG273" s="147">
        <f t="shared" si="81"/>
        <v>0</v>
      </c>
    </row>
    <row r="274" spans="11:33" ht="16.5" thickTop="1" thickBot="1">
      <c r="K274" s="151">
        <v>1</v>
      </c>
      <c r="L274" s="151">
        <v>1</v>
      </c>
      <c r="M274" s="150" t="s">
        <v>313</v>
      </c>
      <c r="N274" s="150" t="s">
        <v>320</v>
      </c>
      <c r="O274" s="150" t="s">
        <v>318</v>
      </c>
      <c r="P274" s="150" t="s">
        <v>469</v>
      </c>
      <c r="Q274" s="150" t="s">
        <v>320</v>
      </c>
      <c r="R274" s="150" t="s">
        <v>313</v>
      </c>
      <c r="S274" s="150"/>
      <c r="T274" s="150"/>
      <c r="U274" s="149" t="s">
        <v>595</v>
      </c>
      <c r="V274" s="147"/>
      <c r="W274" s="147"/>
      <c r="X274" s="147"/>
      <c r="Y274" s="135">
        <f>+V274+W274-X274</f>
        <v>0</v>
      </c>
      <c r="Z274" s="147"/>
      <c r="AA274" s="147"/>
      <c r="AB274" s="147"/>
      <c r="AC274" s="147"/>
      <c r="AD274" s="147"/>
      <c r="AE274" s="147"/>
      <c r="AF274" s="147" t="e">
        <f t="shared" si="91"/>
        <v>#DIV/0!</v>
      </c>
      <c r="AG274" s="147">
        <f t="shared" si="81"/>
        <v>0</v>
      </c>
    </row>
    <row r="275" spans="11:33" ht="24" thickTop="1" thickBot="1">
      <c r="K275" s="151">
        <v>1</v>
      </c>
      <c r="L275" s="151">
        <v>1</v>
      </c>
      <c r="M275" s="150" t="s">
        <v>313</v>
      </c>
      <c r="N275" s="150" t="s">
        <v>320</v>
      </c>
      <c r="O275" s="150" t="s">
        <v>318</v>
      </c>
      <c r="P275" s="150" t="s">
        <v>469</v>
      </c>
      <c r="Q275" s="150" t="s">
        <v>320</v>
      </c>
      <c r="R275" s="150" t="s">
        <v>556</v>
      </c>
      <c r="S275" s="150"/>
      <c r="T275" s="150"/>
      <c r="U275" s="149" t="s">
        <v>594</v>
      </c>
      <c r="V275" s="147"/>
      <c r="W275" s="147"/>
      <c r="X275" s="147"/>
      <c r="Y275" s="135">
        <f>+V275+W275-X275</f>
        <v>0</v>
      </c>
      <c r="Z275" s="147"/>
      <c r="AA275" s="147"/>
      <c r="AB275" s="147"/>
      <c r="AC275" s="147"/>
      <c r="AD275" s="147"/>
      <c r="AE275" s="147"/>
      <c r="AF275" s="147" t="e">
        <f t="shared" si="91"/>
        <v>#DIV/0!</v>
      </c>
      <c r="AG275" s="147">
        <f t="shared" si="81"/>
        <v>0</v>
      </c>
    </row>
    <row r="276" spans="11:33" ht="16.5" thickTop="1" thickBot="1">
      <c r="K276" s="167">
        <v>1</v>
      </c>
      <c r="L276" s="167">
        <v>1</v>
      </c>
      <c r="M276" s="166" t="s">
        <v>313</v>
      </c>
      <c r="N276" s="166" t="s">
        <v>320</v>
      </c>
      <c r="O276" s="166" t="s">
        <v>318</v>
      </c>
      <c r="P276" s="166" t="s">
        <v>469</v>
      </c>
      <c r="Q276" s="166" t="s">
        <v>318</v>
      </c>
      <c r="R276" s="166"/>
      <c r="S276" s="166"/>
      <c r="T276" s="166"/>
      <c r="U276" s="165" t="s">
        <v>593</v>
      </c>
      <c r="V276" s="164">
        <f t="shared" ref="V276:AE276" si="97">SUM(V277:V279)</f>
        <v>0</v>
      </c>
      <c r="W276" s="164">
        <f t="shared" si="97"/>
        <v>0</v>
      </c>
      <c r="X276" s="164">
        <f t="shared" si="97"/>
        <v>0</v>
      </c>
      <c r="Y276" s="164">
        <f t="shared" si="97"/>
        <v>0</v>
      </c>
      <c r="Z276" s="164">
        <f t="shared" si="97"/>
        <v>0</v>
      </c>
      <c r="AA276" s="164">
        <f t="shared" si="97"/>
        <v>0</v>
      </c>
      <c r="AB276" s="164">
        <f t="shared" si="97"/>
        <v>0</v>
      </c>
      <c r="AC276" s="164">
        <f t="shared" si="97"/>
        <v>0</v>
      </c>
      <c r="AD276" s="164">
        <f t="shared" si="97"/>
        <v>0</v>
      </c>
      <c r="AE276" s="147">
        <f t="shared" si="97"/>
        <v>0</v>
      </c>
      <c r="AF276" s="164" t="e">
        <f t="shared" si="91"/>
        <v>#DIV/0!</v>
      </c>
      <c r="AG276" s="164">
        <f t="shared" si="81"/>
        <v>0</v>
      </c>
    </row>
    <row r="277" spans="11:33" ht="24" thickTop="1" thickBot="1">
      <c r="K277" s="151">
        <v>1</v>
      </c>
      <c r="L277" s="151">
        <v>1</v>
      </c>
      <c r="M277" s="150" t="s">
        <v>313</v>
      </c>
      <c r="N277" s="150" t="s">
        <v>320</v>
      </c>
      <c r="O277" s="150" t="s">
        <v>318</v>
      </c>
      <c r="P277" s="150" t="s">
        <v>469</v>
      </c>
      <c r="Q277" s="150" t="s">
        <v>318</v>
      </c>
      <c r="R277" s="150" t="s">
        <v>316</v>
      </c>
      <c r="S277" s="150"/>
      <c r="T277" s="150"/>
      <c r="U277" s="149" t="s">
        <v>592</v>
      </c>
      <c r="V277" s="147"/>
      <c r="W277" s="147"/>
      <c r="X277" s="147"/>
      <c r="Y277" s="135">
        <f>+V277+W277-X277</f>
        <v>0</v>
      </c>
      <c r="Z277" s="147"/>
      <c r="AA277" s="147"/>
      <c r="AB277" s="147"/>
      <c r="AC277" s="147"/>
      <c r="AD277" s="147"/>
      <c r="AE277" s="147"/>
      <c r="AF277" s="147" t="e">
        <f t="shared" si="91"/>
        <v>#DIV/0!</v>
      </c>
      <c r="AG277" s="147">
        <f t="shared" si="81"/>
        <v>0</v>
      </c>
    </row>
    <row r="278" spans="11:33" ht="24" thickTop="1" thickBot="1">
      <c r="K278" s="151">
        <v>1</v>
      </c>
      <c r="L278" s="151">
        <v>1</v>
      </c>
      <c r="M278" s="150" t="s">
        <v>313</v>
      </c>
      <c r="N278" s="150" t="s">
        <v>320</v>
      </c>
      <c r="O278" s="150" t="s">
        <v>318</v>
      </c>
      <c r="P278" s="150" t="s">
        <v>469</v>
      </c>
      <c r="Q278" s="150" t="s">
        <v>318</v>
      </c>
      <c r="R278" s="150" t="s">
        <v>313</v>
      </c>
      <c r="S278" s="150"/>
      <c r="T278" s="150"/>
      <c r="U278" s="149" t="s">
        <v>591</v>
      </c>
      <c r="V278" s="147"/>
      <c r="W278" s="147"/>
      <c r="X278" s="147"/>
      <c r="Y278" s="135">
        <f>+V278+W278-X278</f>
        <v>0</v>
      </c>
      <c r="Z278" s="147"/>
      <c r="AA278" s="147"/>
      <c r="AB278" s="147"/>
      <c r="AC278" s="147"/>
      <c r="AD278" s="147"/>
      <c r="AE278" s="147"/>
      <c r="AF278" s="147" t="e">
        <f t="shared" si="91"/>
        <v>#DIV/0!</v>
      </c>
      <c r="AG278" s="147">
        <f t="shared" si="81"/>
        <v>0</v>
      </c>
    </row>
    <row r="279" spans="11:33" ht="24" thickTop="1" thickBot="1">
      <c r="K279" s="151">
        <v>1</v>
      </c>
      <c r="L279" s="151">
        <v>1</v>
      </c>
      <c r="M279" s="150" t="s">
        <v>313</v>
      </c>
      <c r="N279" s="150" t="s">
        <v>320</v>
      </c>
      <c r="O279" s="150" t="s">
        <v>318</v>
      </c>
      <c r="P279" s="150" t="s">
        <v>469</v>
      </c>
      <c r="Q279" s="150" t="s">
        <v>318</v>
      </c>
      <c r="R279" s="150" t="s">
        <v>556</v>
      </c>
      <c r="S279" s="150"/>
      <c r="T279" s="150"/>
      <c r="U279" s="149" t="s">
        <v>590</v>
      </c>
      <c r="V279" s="147"/>
      <c r="W279" s="147"/>
      <c r="X279" s="147"/>
      <c r="Y279" s="135">
        <f>+V279+W279-X279</f>
        <v>0</v>
      </c>
      <c r="Z279" s="147"/>
      <c r="AA279" s="147"/>
      <c r="AB279" s="147"/>
      <c r="AC279" s="147"/>
      <c r="AD279" s="147"/>
      <c r="AE279" s="147"/>
      <c r="AF279" s="147" t="e">
        <f t="shared" si="91"/>
        <v>#DIV/0!</v>
      </c>
      <c r="AG279" s="147">
        <f t="shared" si="81"/>
        <v>0</v>
      </c>
    </row>
    <row r="280" spans="11:33" ht="16.5" thickTop="1" thickBot="1">
      <c r="K280" s="167">
        <v>1</v>
      </c>
      <c r="L280" s="167">
        <v>1</v>
      </c>
      <c r="M280" s="166" t="s">
        <v>313</v>
      </c>
      <c r="N280" s="166" t="s">
        <v>320</v>
      </c>
      <c r="O280" s="166" t="s">
        <v>318</v>
      </c>
      <c r="P280" s="166" t="s">
        <v>469</v>
      </c>
      <c r="Q280" s="166" t="s">
        <v>315</v>
      </c>
      <c r="R280" s="166"/>
      <c r="S280" s="166"/>
      <c r="T280" s="166"/>
      <c r="U280" s="165" t="s">
        <v>589</v>
      </c>
      <c r="V280" s="164">
        <f t="shared" ref="V280:AE280" si="98">SUM(V281:V283)</f>
        <v>0</v>
      </c>
      <c r="W280" s="164">
        <f t="shared" si="98"/>
        <v>0</v>
      </c>
      <c r="X280" s="164">
        <f t="shared" si="98"/>
        <v>0</v>
      </c>
      <c r="Y280" s="164">
        <f t="shared" si="98"/>
        <v>0</v>
      </c>
      <c r="Z280" s="164">
        <f t="shared" si="98"/>
        <v>0</v>
      </c>
      <c r="AA280" s="164">
        <f t="shared" si="98"/>
        <v>0</v>
      </c>
      <c r="AB280" s="164">
        <f t="shared" si="98"/>
        <v>0</v>
      </c>
      <c r="AC280" s="164">
        <f t="shared" si="98"/>
        <v>0</v>
      </c>
      <c r="AD280" s="164">
        <f t="shared" si="98"/>
        <v>0</v>
      </c>
      <c r="AE280" s="147">
        <f t="shared" si="98"/>
        <v>0</v>
      </c>
      <c r="AF280" s="164" t="e">
        <f t="shared" si="91"/>
        <v>#DIV/0!</v>
      </c>
      <c r="AG280" s="164">
        <f t="shared" si="81"/>
        <v>0</v>
      </c>
    </row>
    <row r="281" spans="11:33" ht="16.5" thickTop="1" thickBot="1">
      <c r="K281" s="151">
        <v>1</v>
      </c>
      <c r="L281" s="151">
        <v>1</v>
      </c>
      <c r="M281" s="150" t="s">
        <v>313</v>
      </c>
      <c r="N281" s="150" t="s">
        <v>320</v>
      </c>
      <c r="O281" s="150" t="s">
        <v>318</v>
      </c>
      <c r="P281" s="150" t="s">
        <v>469</v>
      </c>
      <c r="Q281" s="150" t="s">
        <v>315</v>
      </c>
      <c r="R281" s="150" t="s">
        <v>316</v>
      </c>
      <c r="S281" s="150"/>
      <c r="T281" s="150"/>
      <c r="U281" s="149" t="s">
        <v>588</v>
      </c>
      <c r="V281" s="147"/>
      <c r="W281" s="147"/>
      <c r="X281" s="147"/>
      <c r="Y281" s="135">
        <f>+V281+W281-X281</f>
        <v>0</v>
      </c>
      <c r="Z281" s="147"/>
      <c r="AA281" s="147"/>
      <c r="AB281" s="147"/>
      <c r="AC281" s="147"/>
      <c r="AD281" s="147"/>
      <c r="AE281" s="147"/>
      <c r="AF281" s="147" t="e">
        <f t="shared" si="91"/>
        <v>#DIV/0!</v>
      </c>
      <c r="AG281" s="147">
        <f t="shared" si="81"/>
        <v>0</v>
      </c>
    </row>
    <row r="282" spans="11:33" ht="16.5" thickTop="1" thickBot="1">
      <c r="K282" s="151">
        <v>1</v>
      </c>
      <c r="L282" s="151">
        <v>1</v>
      </c>
      <c r="M282" s="150" t="s">
        <v>313</v>
      </c>
      <c r="N282" s="150" t="s">
        <v>320</v>
      </c>
      <c r="O282" s="150" t="s">
        <v>318</v>
      </c>
      <c r="P282" s="150" t="s">
        <v>469</v>
      </c>
      <c r="Q282" s="150" t="s">
        <v>315</v>
      </c>
      <c r="R282" s="150" t="s">
        <v>313</v>
      </c>
      <c r="S282" s="150"/>
      <c r="T282" s="150"/>
      <c r="U282" s="149" t="s">
        <v>587</v>
      </c>
      <c r="V282" s="147"/>
      <c r="W282" s="147"/>
      <c r="X282" s="147"/>
      <c r="Y282" s="135">
        <f>+V282+W282-X282</f>
        <v>0</v>
      </c>
      <c r="Z282" s="147"/>
      <c r="AA282" s="147"/>
      <c r="AB282" s="147"/>
      <c r="AC282" s="147"/>
      <c r="AD282" s="147"/>
      <c r="AE282" s="147"/>
      <c r="AF282" s="147" t="e">
        <f t="shared" si="91"/>
        <v>#DIV/0!</v>
      </c>
      <c r="AG282" s="147">
        <f t="shared" si="81"/>
        <v>0</v>
      </c>
    </row>
    <row r="283" spans="11:33" ht="24" thickTop="1" thickBot="1">
      <c r="K283" s="151">
        <v>1</v>
      </c>
      <c r="L283" s="151">
        <v>1</v>
      </c>
      <c r="M283" s="150" t="s">
        <v>313</v>
      </c>
      <c r="N283" s="150" t="s">
        <v>320</v>
      </c>
      <c r="O283" s="150" t="s">
        <v>318</v>
      </c>
      <c r="P283" s="150" t="s">
        <v>469</v>
      </c>
      <c r="Q283" s="150" t="s">
        <v>315</v>
      </c>
      <c r="R283" s="150" t="s">
        <v>556</v>
      </c>
      <c r="S283" s="150"/>
      <c r="T283" s="150"/>
      <c r="U283" s="149" t="s">
        <v>586</v>
      </c>
      <c r="V283" s="147"/>
      <c r="W283" s="147"/>
      <c r="X283" s="147"/>
      <c r="Y283" s="135">
        <f>+V283+W283-X283</f>
        <v>0</v>
      </c>
      <c r="Z283" s="147"/>
      <c r="AA283" s="147"/>
      <c r="AB283" s="147"/>
      <c r="AC283" s="147"/>
      <c r="AD283" s="147"/>
      <c r="AE283" s="147"/>
      <c r="AF283" s="147" t="e">
        <f t="shared" si="91"/>
        <v>#DIV/0!</v>
      </c>
      <c r="AG283" s="147">
        <f t="shared" si="81"/>
        <v>0</v>
      </c>
    </row>
    <row r="284" spans="11:33" ht="16.5" thickTop="1" thickBot="1">
      <c r="K284" s="156">
        <v>1</v>
      </c>
      <c r="L284" s="155">
        <v>1</v>
      </c>
      <c r="M284" s="155" t="s">
        <v>313</v>
      </c>
      <c r="N284" s="155" t="s">
        <v>320</v>
      </c>
      <c r="O284" s="155" t="s">
        <v>318</v>
      </c>
      <c r="P284" s="155" t="s">
        <v>478</v>
      </c>
      <c r="Q284" s="155"/>
      <c r="R284" s="171"/>
      <c r="S284" s="171"/>
      <c r="T284" s="171"/>
      <c r="U284" s="170" t="s">
        <v>585</v>
      </c>
      <c r="V284" s="168">
        <f t="shared" ref="V284:AE284" si="99">+V285+V289</f>
        <v>0</v>
      </c>
      <c r="W284" s="168">
        <f t="shared" si="99"/>
        <v>0</v>
      </c>
      <c r="X284" s="168">
        <f t="shared" si="99"/>
        <v>0</v>
      </c>
      <c r="Y284" s="168">
        <f t="shared" si="99"/>
        <v>0</v>
      </c>
      <c r="Z284" s="168">
        <f t="shared" si="99"/>
        <v>0</v>
      </c>
      <c r="AA284" s="168">
        <f t="shared" si="99"/>
        <v>0</v>
      </c>
      <c r="AB284" s="168">
        <f t="shared" si="99"/>
        <v>0</v>
      </c>
      <c r="AC284" s="168">
        <f t="shared" si="99"/>
        <v>0</v>
      </c>
      <c r="AD284" s="168">
        <f t="shared" si="99"/>
        <v>0</v>
      </c>
      <c r="AE284" s="135">
        <f t="shared" si="99"/>
        <v>0</v>
      </c>
      <c r="AF284" s="169" t="e">
        <f t="shared" si="91"/>
        <v>#DIV/0!</v>
      </c>
      <c r="AG284" s="168">
        <f t="shared" si="81"/>
        <v>0</v>
      </c>
    </row>
    <row r="285" spans="11:33" ht="16.5" thickTop="1" thickBot="1">
      <c r="K285" s="167">
        <v>1</v>
      </c>
      <c r="L285" s="167">
        <v>1</v>
      </c>
      <c r="M285" s="166" t="s">
        <v>313</v>
      </c>
      <c r="N285" s="166" t="s">
        <v>320</v>
      </c>
      <c r="O285" s="166" t="s">
        <v>318</v>
      </c>
      <c r="P285" s="166" t="s">
        <v>478</v>
      </c>
      <c r="Q285" s="166" t="s">
        <v>320</v>
      </c>
      <c r="R285" s="166"/>
      <c r="S285" s="166"/>
      <c r="T285" s="166"/>
      <c r="U285" s="165" t="s">
        <v>584</v>
      </c>
      <c r="V285" s="164">
        <f t="shared" ref="V285:AE285" si="100">SUM(V286:V288)</f>
        <v>0</v>
      </c>
      <c r="W285" s="164">
        <f t="shared" si="100"/>
        <v>0</v>
      </c>
      <c r="X285" s="164">
        <f t="shared" si="100"/>
        <v>0</v>
      </c>
      <c r="Y285" s="164">
        <f t="shared" si="100"/>
        <v>0</v>
      </c>
      <c r="Z285" s="164">
        <f t="shared" si="100"/>
        <v>0</v>
      </c>
      <c r="AA285" s="164">
        <f t="shared" si="100"/>
        <v>0</v>
      </c>
      <c r="AB285" s="164">
        <f t="shared" si="100"/>
        <v>0</v>
      </c>
      <c r="AC285" s="164">
        <f t="shared" si="100"/>
        <v>0</v>
      </c>
      <c r="AD285" s="164">
        <f t="shared" si="100"/>
        <v>0</v>
      </c>
      <c r="AE285" s="147">
        <f t="shared" si="100"/>
        <v>0</v>
      </c>
      <c r="AF285" s="164" t="e">
        <f t="shared" si="91"/>
        <v>#DIV/0!</v>
      </c>
      <c r="AG285" s="164">
        <f t="shared" si="81"/>
        <v>0</v>
      </c>
    </row>
    <row r="286" spans="11:33" ht="16.5" thickTop="1" thickBot="1">
      <c r="K286" s="151">
        <v>1</v>
      </c>
      <c r="L286" s="151">
        <v>1</v>
      </c>
      <c r="M286" s="150" t="s">
        <v>313</v>
      </c>
      <c r="N286" s="150" t="s">
        <v>320</v>
      </c>
      <c r="O286" s="150" t="s">
        <v>318</v>
      </c>
      <c r="P286" s="150" t="s">
        <v>478</v>
      </c>
      <c r="Q286" s="150" t="s">
        <v>320</v>
      </c>
      <c r="R286" s="150" t="s">
        <v>316</v>
      </c>
      <c r="S286" s="150"/>
      <c r="T286" s="150"/>
      <c r="U286" s="149" t="s">
        <v>583</v>
      </c>
      <c r="V286" s="147"/>
      <c r="W286" s="147"/>
      <c r="X286" s="147"/>
      <c r="Y286" s="135">
        <f>+V286+W286-X286</f>
        <v>0</v>
      </c>
      <c r="Z286" s="147"/>
      <c r="AA286" s="147"/>
      <c r="AB286" s="147"/>
      <c r="AC286" s="147"/>
      <c r="AD286" s="147"/>
      <c r="AE286" s="147"/>
      <c r="AF286" s="147" t="e">
        <f t="shared" si="91"/>
        <v>#DIV/0!</v>
      </c>
      <c r="AG286" s="147">
        <f t="shared" si="81"/>
        <v>0</v>
      </c>
    </row>
    <row r="287" spans="11:33" ht="16.5" thickTop="1" thickBot="1">
      <c r="K287" s="151">
        <v>1</v>
      </c>
      <c r="L287" s="151">
        <v>1</v>
      </c>
      <c r="M287" s="150" t="s">
        <v>313</v>
      </c>
      <c r="N287" s="150" t="s">
        <v>320</v>
      </c>
      <c r="O287" s="150" t="s">
        <v>318</v>
      </c>
      <c r="P287" s="150" t="s">
        <v>478</v>
      </c>
      <c r="Q287" s="150" t="s">
        <v>320</v>
      </c>
      <c r="R287" s="150" t="s">
        <v>313</v>
      </c>
      <c r="S287" s="150"/>
      <c r="T287" s="150"/>
      <c r="U287" s="149" t="s">
        <v>582</v>
      </c>
      <c r="V287" s="147"/>
      <c r="W287" s="147"/>
      <c r="X287" s="147"/>
      <c r="Y287" s="135">
        <f>+V287+W287-X287</f>
        <v>0</v>
      </c>
      <c r="Z287" s="147"/>
      <c r="AA287" s="147"/>
      <c r="AB287" s="147"/>
      <c r="AC287" s="147"/>
      <c r="AD287" s="147"/>
      <c r="AE287" s="147"/>
      <c r="AF287" s="147" t="e">
        <f t="shared" si="91"/>
        <v>#DIV/0!</v>
      </c>
      <c r="AG287" s="147">
        <f t="shared" si="81"/>
        <v>0</v>
      </c>
    </row>
    <row r="288" spans="11:33" ht="16.5" thickTop="1" thickBot="1">
      <c r="K288" s="151">
        <v>1</v>
      </c>
      <c r="L288" s="151">
        <v>1</v>
      </c>
      <c r="M288" s="150" t="s">
        <v>313</v>
      </c>
      <c r="N288" s="150" t="s">
        <v>320</v>
      </c>
      <c r="O288" s="150" t="s">
        <v>318</v>
      </c>
      <c r="P288" s="150" t="s">
        <v>478</v>
      </c>
      <c r="Q288" s="150" t="s">
        <v>320</v>
      </c>
      <c r="R288" s="150" t="s">
        <v>556</v>
      </c>
      <c r="S288" s="150"/>
      <c r="T288" s="150"/>
      <c r="U288" s="149" t="s">
        <v>581</v>
      </c>
      <c r="V288" s="147"/>
      <c r="W288" s="147"/>
      <c r="X288" s="147"/>
      <c r="Y288" s="135">
        <f>+V288+W288-X288</f>
        <v>0</v>
      </c>
      <c r="Z288" s="147"/>
      <c r="AA288" s="147"/>
      <c r="AB288" s="147"/>
      <c r="AC288" s="147"/>
      <c r="AD288" s="147"/>
      <c r="AE288" s="147"/>
      <c r="AF288" s="147" t="e">
        <f t="shared" si="91"/>
        <v>#DIV/0!</v>
      </c>
      <c r="AG288" s="147">
        <f t="shared" si="81"/>
        <v>0</v>
      </c>
    </row>
    <row r="289" spans="11:33" ht="16.5" thickTop="1" thickBot="1">
      <c r="K289" s="167">
        <v>1</v>
      </c>
      <c r="L289" s="167">
        <v>1</v>
      </c>
      <c r="M289" s="166" t="s">
        <v>313</v>
      </c>
      <c r="N289" s="166" t="s">
        <v>320</v>
      </c>
      <c r="O289" s="166" t="s">
        <v>318</v>
      </c>
      <c r="P289" s="166" t="s">
        <v>478</v>
      </c>
      <c r="Q289" s="166" t="s">
        <v>318</v>
      </c>
      <c r="R289" s="166"/>
      <c r="S289" s="166"/>
      <c r="T289" s="166"/>
      <c r="U289" s="165" t="s">
        <v>580</v>
      </c>
      <c r="V289" s="164">
        <f t="shared" ref="V289:AE289" si="101">SUM(V290:V292)</f>
        <v>0</v>
      </c>
      <c r="W289" s="164">
        <f t="shared" si="101"/>
        <v>0</v>
      </c>
      <c r="X289" s="164">
        <f t="shared" si="101"/>
        <v>0</v>
      </c>
      <c r="Y289" s="164">
        <f t="shared" si="101"/>
        <v>0</v>
      </c>
      <c r="Z289" s="164">
        <f t="shared" si="101"/>
        <v>0</v>
      </c>
      <c r="AA289" s="164">
        <f t="shared" si="101"/>
        <v>0</v>
      </c>
      <c r="AB289" s="164">
        <f t="shared" si="101"/>
        <v>0</v>
      </c>
      <c r="AC289" s="164">
        <f t="shared" si="101"/>
        <v>0</v>
      </c>
      <c r="AD289" s="164">
        <f t="shared" si="101"/>
        <v>0</v>
      </c>
      <c r="AE289" s="147">
        <f t="shared" si="101"/>
        <v>0</v>
      </c>
      <c r="AF289" s="164" t="e">
        <f t="shared" si="91"/>
        <v>#DIV/0!</v>
      </c>
      <c r="AG289" s="164">
        <f t="shared" si="81"/>
        <v>0</v>
      </c>
    </row>
    <row r="290" spans="11:33" ht="24" thickTop="1" thickBot="1">
      <c r="K290" s="151">
        <v>1</v>
      </c>
      <c r="L290" s="151">
        <v>1</v>
      </c>
      <c r="M290" s="150" t="s">
        <v>313</v>
      </c>
      <c r="N290" s="150" t="s">
        <v>320</v>
      </c>
      <c r="O290" s="150" t="s">
        <v>318</v>
      </c>
      <c r="P290" s="150" t="s">
        <v>478</v>
      </c>
      <c r="Q290" s="150" t="s">
        <v>318</v>
      </c>
      <c r="R290" s="150" t="s">
        <v>316</v>
      </c>
      <c r="S290" s="150"/>
      <c r="T290" s="150"/>
      <c r="U290" s="149" t="s">
        <v>579</v>
      </c>
      <c r="V290" s="147"/>
      <c r="W290" s="147"/>
      <c r="X290" s="147"/>
      <c r="Y290" s="135">
        <f>+V290+W290-X290</f>
        <v>0</v>
      </c>
      <c r="Z290" s="147"/>
      <c r="AA290" s="147"/>
      <c r="AB290" s="147"/>
      <c r="AC290" s="147"/>
      <c r="AD290" s="147"/>
      <c r="AE290" s="147"/>
      <c r="AF290" s="147" t="e">
        <f t="shared" ref="AF290:AF321" si="102">AE290/AD290</f>
        <v>#DIV/0!</v>
      </c>
      <c r="AG290" s="147">
        <f t="shared" si="81"/>
        <v>0</v>
      </c>
    </row>
    <row r="291" spans="11:33" ht="24" thickTop="1" thickBot="1">
      <c r="K291" s="151">
        <v>1</v>
      </c>
      <c r="L291" s="151">
        <v>1</v>
      </c>
      <c r="M291" s="150" t="s">
        <v>313</v>
      </c>
      <c r="N291" s="150" t="s">
        <v>320</v>
      </c>
      <c r="O291" s="150" t="s">
        <v>318</v>
      </c>
      <c r="P291" s="150" t="s">
        <v>478</v>
      </c>
      <c r="Q291" s="150" t="s">
        <v>318</v>
      </c>
      <c r="R291" s="150" t="s">
        <v>313</v>
      </c>
      <c r="S291" s="150"/>
      <c r="T291" s="150"/>
      <c r="U291" s="149" t="s">
        <v>578</v>
      </c>
      <c r="V291" s="147"/>
      <c r="W291" s="147"/>
      <c r="X291" s="147"/>
      <c r="Y291" s="135">
        <f>+V291+W291-X291</f>
        <v>0</v>
      </c>
      <c r="Z291" s="147"/>
      <c r="AA291" s="147"/>
      <c r="AB291" s="147"/>
      <c r="AC291" s="147"/>
      <c r="AD291" s="147"/>
      <c r="AE291" s="147"/>
      <c r="AF291" s="147" t="e">
        <f t="shared" si="102"/>
        <v>#DIV/0!</v>
      </c>
      <c r="AG291" s="147">
        <f t="shared" si="81"/>
        <v>0</v>
      </c>
    </row>
    <row r="292" spans="11:33" ht="24" thickTop="1" thickBot="1">
      <c r="K292" s="151">
        <v>1</v>
      </c>
      <c r="L292" s="151">
        <v>1</v>
      </c>
      <c r="M292" s="150" t="s">
        <v>313</v>
      </c>
      <c r="N292" s="150" t="s">
        <v>320</v>
      </c>
      <c r="O292" s="150" t="s">
        <v>318</v>
      </c>
      <c r="P292" s="150" t="s">
        <v>478</v>
      </c>
      <c r="Q292" s="150" t="s">
        <v>318</v>
      </c>
      <c r="R292" s="150" t="s">
        <v>556</v>
      </c>
      <c r="S292" s="150"/>
      <c r="T292" s="150"/>
      <c r="U292" s="149" t="s">
        <v>577</v>
      </c>
      <c r="V292" s="147"/>
      <c r="W292" s="147"/>
      <c r="X292" s="147"/>
      <c r="Y292" s="135">
        <f>+V292+W292-X292</f>
        <v>0</v>
      </c>
      <c r="Z292" s="147"/>
      <c r="AA292" s="147"/>
      <c r="AB292" s="147"/>
      <c r="AC292" s="147"/>
      <c r="AD292" s="147"/>
      <c r="AE292" s="147"/>
      <c r="AF292" s="147" t="e">
        <f t="shared" si="102"/>
        <v>#DIV/0!</v>
      </c>
      <c r="AG292" s="147">
        <f t="shared" ref="AG292:AG355" si="103">+AD292-AE292</f>
        <v>0</v>
      </c>
    </row>
    <row r="293" spans="11:33" ht="16.5" thickTop="1" thickBot="1">
      <c r="K293" s="146">
        <v>1</v>
      </c>
      <c r="L293" s="145" t="s">
        <v>316</v>
      </c>
      <c r="M293" s="145" t="s">
        <v>313</v>
      </c>
      <c r="N293" s="145" t="s">
        <v>315</v>
      </c>
      <c r="O293" s="145"/>
      <c r="P293" s="145"/>
      <c r="Q293" s="145"/>
      <c r="R293" s="144"/>
      <c r="S293" s="144"/>
      <c r="T293" s="144"/>
      <c r="U293" s="143" t="s">
        <v>576</v>
      </c>
      <c r="V293" s="141">
        <f t="shared" ref="V293:AE293" si="104">+V294+V298+V302+V306+V310</f>
        <v>0</v>
      </c>
      <c r="W293" s="141">
        <f t="shared" si="104"/>
        <v>0</v>
      </c>
      <c r="X293" s="141">
        <f t="shared" si="104"/>
        <v>0</v>
      </c>
      <c r="Y293" s="141">
        <f t="shared" si="104"/>
        <v>0</v>
      </c>
      <c r="Z293" s="141">
        <f t="shared" si="104"/>
        <v>0</v>
      </c>
      <c r="AA293" s="141">
        <f t="shared" si="104"/>
        <v>0</v>
      </c>
      <c r="AB293" s="141">
        <f t="shared" si="104"/>
        <v>0</v>
      </c>
      <c r="AC293" s="141">
        <f t="shared" si="104"/>
        <v>0</v>
      </c>
      <c r="AD293" s="141">
        <f t="shared" si="104"/>
        <v>0</v>
      </c>
      <c r="AE293" s="135">
        <f t="shared" si="104"/>
        <v>0</v>
      </c>
      <c r="AF293" s="142" t="e">
        <f t="shared" si="102"/>
        <v>#DIV/0!</v>
      </c>
      <c r="AG293" s="141">
        <f t="shared" si="103"/>
        <v>0</v>
      </c>
    </row>
    <row r="294" spans="11:33" ht="24" thickTop="1" thickBot="1">
      <c r="K294" s="162">
        <v>1</v>
      </c>
      <c r="L294" s="161" t="s">
        <v>316</v>
      </c>
      <c r="M294" s="161" t="s">
        <v>313</v>
      </c>
      <c r="N294" s="161" t="s">
        <v>315</v>
      </c>
      <c r="O294" s="161" t="s">
        <v>318</v>
      </c>
      <c r="P294" s="161"/>
      <c r="Q294" s="161"/>
      <c r="R294" s="160"/>
      <c r="S294" s="160"/>
      <c r="T294" s="160"/>
      <c r="U294" s="159" t="s">
        <v>575</v>
      </c>
      <c r="V294" s="157">
        <f t="shared" ref="V294:AE294" si="105">SUM(V295:V297)</f>
        <v>0</v>
      </c>
      <c r="W294" s="157">
        <f t="shared" si="105"/>
        <v>0</v>
      </c>
      <c r="X294" s="157">
        <f t="shared" si="105"/>
        <v>0</v>
      </c>
      <c r="Y294" s="157">
        <f t="shared" si="105"/>
        <v>0</v>
      </c>
      <c r="Z294" s="157">
        <f t="shared" si="105"/>
        <v>0</v>
      </c>
      <c r="AA294" s="157">
        <f t="shared" si="105"/>
        <v>0</v>
      </c>
      <c r="AB294" s="157">
        <f t="shared" si="105"/>
        <v>0</v>
      </c>
      <c r="AC294" s="157">
        <f t="shared" si="105"/>
        <v>0</v>
      </c>
      <c r="AD294" s="157">
        <f t="shared" si="105"/>
        <v>0</v>
      </c>
      <c r="AE294" s="135">
        <f t="shared" si="105"/>
        <v>0</v>
      </c>
      <c r="AF294" s="158" t="e">
        <f t="shared" si="102"/>
        <v>#DIV/0!</v>
      </c>
      <c r="AG294" s="157">
        <f t="shared" si="103"/>
        <v>0</v>
      </c>
    </row>
    <row r="295" spans="11:33" ht="24" thickTop="1" thickBot="1">
      <c r="K295" s="151">
        <v>1</v>
      </c>
      <c r="L295" s="150" t="s">
        <v>316</v>
      </c>
      <c r="M295" s="150" t="s">
        <v>313</v>
      </c>
      <c r="N295" s="150" t="s">
        <v>315</v>
      </c>
      <c r="O295" s="150" t="s">
        <v>318</v>
      </c>
      <c r="P295" s="150" t="s">
        <v>316</v>
      </c>
      <c r="Q295" s="150"/>
      <c r="R295" s="150"/>
      <c r="S295" s="150"/>
      <c r="T295" s="150"/>
      <c r="U295" s="149" t="s">
        <v>574</v>
      </c>
      <c r="V295" s="147"/>
      <c r="W295" s="147"/>
      <c r="X295" s="147"/>
      <c r="Y295" s="135">
        <f>+V295+W295-X295</f>
        <v>0</v>
      </c>
      <c r="Z295" s="147"/>
      <c r="AA295" s="147"/>
      <c r="AB295" s="147"/>
      <c r="AC295" s="147"/>
      <c r="AD295" s="147"/>
      <c r="AE295" s="147"/>
      <c r="AF295" s="147" t="e">
        <f t="shared" si="102"/>
        <v>#DIV/0!</v>
      </c>
      <c r="AG295" s="147">
        <f t="shared" si="103"/>
        <v>0</v>
      </c>
    </row>
    <row r="296" spans="11:33" ht="24" thickTop="1" thickBot="1">
      <c r="K296" s="151">
        <v>1</v>
      </c>
      <c r="L296" s="150" t="s">
        <v>316</v>
      </c>
      <c r="M296" s="150" t="s">
        <v>313</v>
      </c>
      <c r="N296" s="150" t="s">
        <v>315</v>
      </c>
      <c r="O296" s="150" t="s">
        <v>318</v>
      </c>
      <c r="P296" s="150" t="s">
        <v>313</v>
      </c>
      <c r="Q296" s="150"/>
      <c r="R296" s="150"/>
      <c r="S296" s="150"/>
      <c r="T296" s="150"/>
      <c r="U296" s="149" t="s">
        <v>573</v>
      </c>
      <c r="V296" s="147"/>
      <c r="W296" s="147"/>
      <c r="X296" s="147"/>
      <c r="Y296" s="135">
        <f>+V296+W296-X296</f>
        <v>0</v>
      </c>
      <c r="Z296" s="147"/>
      <c r="AA296" s="147"/>
      <c r="AB296" s="147"/>
      <c r="AC296" s="147"/>
      <c r="AD296" s="147"/>
      <c r="AE296" s="147"/>
      <c r="AF296" s="147" t="e">
        <f t="shared" si="102"/>
        <v>#DIV/0!</v>
      </c>
      <c r="AG296" s="147">
        <f t="shared" si="103"/>
        <v>0</v>
      </c>
    </row>
    <row r="297" spans="11:33" ht="24" thickTop="1" thickBot="1">
      <c r="K297" s="151">
        <v>1</v>
      </c>
      <c r="L297" s="150" t="s">
        <v>316</v>
      </c>
      <c r="M297" s="150" t="s">
        <v>313</v>
      </c>
      <c r="N297" s="150" t="s">
        <v>315</v>
      </c>
      <c r="O297" s="150" t="s">
        <v>318</v>
      </c>
      <c r="P297" s="150" t="s">
        <v>556</v>
      </c>
      <c r="Q297" s="150"/>
      <c r="R297" s="150"/>
      <c r="S297" s="150"/>
      <c r="T297" s="150"/>
      <c r="U297" s="149" t="s">
        <v>572</v>
      </c>
      <c r="V297" s="147"/>
      <c r="W297" s="147"/>
      <c r="X297" s="147"/>
      <c r="Y297" s="135">
        <f>+V297+W297-X297</f>
        <v>0</v>
      </c>
      <c r="Z297" s="147"/>
      <c r="AA297" s="147"/>
      <c r="AB297" s="147"/>
      <c r="AC297" s="147"/>
      <c r="AD297" s="147"/>
      <c r="AE297" s="147"/>
      <c r="AF297" s="147" t="e">
        <f t="shared" si="102"/>
        <v>#DIV/0!</v>
      </c>
      <c r="AG297" s="147">
        <f t="shared" si="103"/>
        <v>0</v>
      </c>
    </row>
    <row r="298" spans="11:33" ht="16.5" thickTop="1" thickBot="1">
      <c r="K298" s="162">
        <v>1</v>
      </c>
      <c r="L298" s="161" t="s">
        <v>316</v>
      </c>
      <c r="M298" s="161" t="s">
        <v>313</v>
      </c>
      <c r="N298" s="161" t="s">
        <v>315</v>
      </c>
      <c r="O298" s="161" t="s">
        <v>315</v>
      </c>
      <c r="P298" s="161"/>
      <c r="Q298" s="161"/>
      <c r="R298" s="160"/>
      <c r="S298" s="160"/>
      <c r="T298" s="160"/>
      <c r="U298" s="159" t="s">
        <v>571</v>
      </c>
      <c r="V298" s="157">
        <f t="shared" ref="V298:AE298" si="106">SUM(V299:V301)</f>
        <v>0</v>
      </c>
      <c r="W298" s="157">
        <f t="shared" si="106"/>
        <v>0</v>
      </c>
      <c r="X298" s="157">
        <f t="shared" si="106"/>
        <v>0</v>
      </c>
      <c r="Y298" s="157">
        <f t="shared" si="106"/>
        <v>0</v>
      </c>
      <c r="Z298" s="157">
        <f t="shared" si="106"/>
        <v>0</v>
      </c>
      <c r="AA298" s="157">
        <f t="shared" si="106"/>
        <v>0</v>
      </c>
      <c r="AB298" s="157">
        <f t="shared" si="106"/>
        <v>0</v>
      </c>
      <c r="AC298" s="157">
        <f t="shared" si="106"/>
        <v>0</v>
      </c>
      <c r="AD298" s="157">
        <f t="shared" si="106"/>
        <v>0</v>
      </c>
      <c r="AE298" s="135">
        <f t="shared" si="106"/>
        <v>0</v>
      </c>
      <c r="AF298" s="158" t="e">
        <f t="shared" si="102"/>
        <v>#DIV/0!</v>
      </c>
      <c r="AG298" s="157">
        <f t="shared" si="103"/>
        <v>0</v>
      </c>
    </row>
    <row r="299" spans="11:33" ht="16.5" thickTop="1" thickBot="1">
      <c r="K299" s="151">
        <v>1</v>
      </c>
      <c r="L299" s="150" t="s">
        <v>316</v>
      </c>
      <c r="M299" s="150" t="s">
        <v>313</v>
      </c>
      <c r="N299" s="150" t="s">
        <v>315</v>
      </c>
      <c r="O299" s="150" t="s">
        <v>315</v>
      </c>
      <c r="P299" s="150" t="s">
        <v>316</v>
      </c>
      <c r="Q299" s="150"/>
      <c r="R299" s="150"/>
      <c r="S299" s="150"/>
      <c r="T299" s="150"/>
      <c r="U299" s="149" t="s">
        <v>570</v>
      </c>
      <c r="V299" s="147"/>
      <c r="W299" s="147"/>
      <c r="X299" s="147"/>
      <c r="Y299" s="135">
        <f>+V299+W299-X299</f>
        <v>0</v>
      </c>
      <c r="Z299" s="147"/>
      <c r="AA299" s="147"/>
      <c r="AB299" s="147"/>
      <c r="AC299" s="147"/>
      <c r="AD299" s="147"/>
      <c r="AE299" s="147"/>
      <c r="AF299" s="147" t="e">
        <f t="shared" si="102"/>
        <v>#DIV/0!</v>
      </c>
      <c r="AG299" s="147">
        <f t="shared" si="103"/>
        <v>0</v>
      </c>
    </row>
    <row r="300" spans="11:33" ht="16.5" thickTop="1" thickBot="1">
      <c r="K300" s="151">
        <v>1</v>
      </c>
      <c r="L300" s="150" t="s">
        <v>316</v>
      </c>
      <c r="M300" s="150" t="s">
        <v>313</v>
      </c>
      <c r="N300" s="150" t="s">
        <v>315</v>
      </c>
      <c r="O300" s="150" t="s">
        <v>315</v>
      </c>
      <c r="P300" s="150" t="s">
        <v>313</v>
      </c>
      <c r="Q300" s="150"/>
      <c r="R300" s="150"/>
      <c r="S300" s="150"/>
      <c r="T300" s="150"/>
      <c r="U300" s="149" t="s">
        <v>569</v>
      </c>
      <c r="V300" s="147"/>
      <c r="W300" s="147"/>
      <c r="X300" s="147"/>
      <c r="Y300" s="135">
        <f>+V300+W300-X300</f>
        <v>0</v>
      </c>
      <c r="Z300" s="147"/>
      <c r="AA300" s="147"/>
      <c r="AB300" s="147"/>
      <c r="AC300" s="147"/>
      <c r="AD300" s="147"/>
      <c r="AE300" s="147"/>
      <c r="AF300" s="147" t="e">
        <f t="shared" si="102"/>
        <v>#DIV/0!</v>
      </c>
      <c r="AG300" s="147">
        <f t="shared" si="103"/>
        <v>0</v>
      </c>
    </row>
    <row r="301" spans="11:33" ht="16.5" thickTop="1" thickBot="1">
      <c r="K301" s="151">
        <v>1</v>
      </c>
      <c r="L301" s="150" t="s">
        <v>316</v>
      </c>
      <c r="M301" s="150" t="s">
        <v>313</v>
      </c>
      <c r="N301" s="150" t="s">
        <v>315</v>
      </c>
      <c r="O301" s="150" t="s">
        <v>315</v>
      </c>
      <c r="P301" s="150" t="s">
        <v>556</v>
      </c>
      <c r="Q301" s="150"/>
      <c r="R301" s="150"/>
      <c r="S301" s="150"/>
      <c r="T301" s="150"/>
      <c r="U301" s="149" t="s">
        <v>568</v>
      </c>
      <c r="V301" s="147"/>
      <c r="W301" s="147"/>
      <c r="X301" s="147"/>
      <c r="Y301" s="135">
        <f>+V301+W301-X301</f>
        <v>0</v>
      </c>
      <c r="Z301" s="147"/>
      <c r="AA301" s="147"/>
      <c r="AB301" s="147"/>
      <c r="AC301" s="147"/>
      <c r="AD301" s="147"/>
      <c r="AE301" s="147"/>
      <c r="AF301" s="147" t="e">
        <f t="shared" si="102"/>
        <v>#DIV/0!</v>
      </c>
      <c r="AG301" s="147">
        <f t="shared" si="103"/>
        <v>0</v>
      </c>
    </row>
    <row r="302" spans="11:33" ht="16.5" thickTop="1" thickBot="1">
      <c r="K302" s="162">
        <v>1</v>
      </c>
      <c r="L302" s="161" t="s">
        <v>316</v>
      </c>
      <c r="M302" s="161" t="s">
        <v>313</v>
      </c>
      <c r="N302" s="161" t="s">
        <v>315</v>
      </c>
      <c r="O302" s="161" t="s">
        <v>388</v>
      </c>
      <c r="P302" s="161"/>
      <c r="Q302" s="161"/>
      <c r="R302" s="160"/>
      <c r="S302" s="160"/>
      <c r="T302" s="160"/>
      <c r="U302" s="159" t="s">
        <v>567</v>
      </c>
      <c r="V302" s="157">
        <f t="shared" ref="V302:AE302" si="107">SUM(V303:V305)</f>
        <v>0</v>
      </c>
      <c r="W302" s="157">
        <f t="shared" si="107"/>
        <v>0</v>
      </c>
      <c r="X302" s="157">
        <f t="shared" si="107"/>
        <v>0</v>
      </c>
      <c r="Y302" s="157">
        <f t="shared" si="107"/>
        <v>0</v>
      </c>
      <c r="Z302" s="157">
        <f t="shared" si="107"/>
        <v>0</v>
      </c>
      <c r="AA302" s="157">
        <f t="shared" si="107"/>
        <v>0</v>
      </c>
      <c r="AB302" s="157">
        <f t="shared" si="107"/>
        <v>0</v>
      </c>
      <c r="AC302" s="157">
        <f t="shared" si="107"/>
        <v>0</v>
      </c>
      <c r="AD302" s="157">
        <f t="shared" si="107"/>
        <v>0</v>
      </c>
      <c r="AE302" s="135">
        <f t="shared" si="107"/>
        <v>0</v>
      </c>
      <c r="AF302" s="158" t="e">
        <f t="shared" si="102"/>
        <v>#DIV/0!</v>
      </c>
      <c r="AG302" s="157">
        <f t="shared" si="103"/>
        <v>0</v>
      </c>
    </row>
    <row r="303" spans="11:33" ht="16.5" thickTop="1" thickBot="1">
      <c r="K303" s="151">
        <v>1</v>
      </c>
      <c r="L303" s="150" t="s">
        <v>316</v>
      </c>
      <c r="M303" s="150" t="s">
        <v>313</v>
      </c>
      <c r="N303" s="150" t="s">
        <v>315</v>
      </c>
      <c r="O303" s="150" t="s">
        <v>388</v>
      </c>
      <c r="P303" s="150" t="s">
        <v>316</v>
      </c>
      <c r="Q303" s="150"/>
      <c r="R303" s="150"/>
      <c r="S303" s="150"/>
      <c r="T303" s="150"/>
      <c r="U303" s="149" t="s">
        <v>566</v>
      </c>
      <c r="V303" s="147"/>
      <c r="W303" s="147"/>
      <c r="X303" s="147"/>
      <c r="Y303" s="135">
        <f>+V303+W303-X303</f>
        <v>0</v>
      </c>
      <c r="Z303" s="147"/>
      <c r="AA303" s="147"/>
      <c r="AB303" s="147"/>
      <c r="AC303" s="147"/>
      <c r="AD303" s="147"/>
      <c r="AE303" s="147"/>
      <c r="AF303" s="147" t="e">
        <f t="shared" si="102"/>
        <v>#DIV/0!</v>
      </c>
      <c r="AG303" s="147">
        <f t="shared" si="103"/>
        <v>0</v>
      </c>
    </row>
    <row r="304" spans="11:33" ht="24" thickTop="1" thickBot="1">
      <c r="K304" s="151">
        <v>1</v>
      </c>
      <c r="L304" s="150" t="s">
        <v>316</v>
      </c>
      <c r="M304" s="150" t="s">
        <v>313</v>
      </c>
      <c r="N304" s="150" t="s">
        <v>315</v>
      </c>
      <c r="O304" s="150" t="s">
        <v>388</v>
      </c>
      <c r="P304" s="150" t="s">
        <v>313</v>
      </c>
      <c r="Q304" s="150"/>
      <c r="R304" s="150"/>
      <c r="S304" s="150"/>
      <c r="T304" s="150"/>
      <c r="U304" s="149" t="s">
        <v>565</v>
      </c>
      <c r="V304" s="147"/>
      <c r="W304" s="147"/>
      <c r="X304" s="147"/>
      <c r="Y304" s="135">
        <f>+V304+W304-X304</f>
        <v>0</v>
      </c>
      <c r="Z304" s="147"/>
      <c r="AA304" s="147"/>
      <c r="AB304" s="147"/>
      <c r="AC304" s="147"/>
      <c r="AD304" s="147"/>
      <c r="AE304" s="147"/>
      <c r="AF304" s="147" t="e">
        <f t="shared" si="102"/>
        <v>#DIV/0!</v>
      </c>
      <c r="AG304" s="147">
        <f t="shared" si="103"/>
        <v>0</v>
      </c>
    </row>
    <row r="305" spans="11:33" ht="24" thickTop="1" thickBot="1">
      <c r="K305" s="151">
        <v>1</v>
      </c>
      <c r="L305" s="150" t="s">
        <v>316</v>
      </c>
      <c r="M305" s="150" t="s">
        <v>313</v>
      </c>
      <c r="N305" s="150" t="s">
        <v>315</v>
      </c>
      <c r="O305" s="150" t="s">
        <v>388</v>
      </c>
      <c r="P305" s="150" t="s">
        <v>556</v>
      </c>
      <c r="Q305" s="150"/>
      <c r="R305" s="150"/>
      <c r="S305" s="150"/>
      <c r="T305" s="150"/>
      <c r="U305" s="149" t="s">
        <v>564</v>
      </c>
      <c r="V305" s="147"/>
      <c r="W305" s="147"/>
      <c r="X305" s="147"/>
      <c r="Y305" s="135">
        <f>+V305+W305-X305</f>
        <v>0</v>
      </c>
      <c r="Z305" s="147"/>
      <c r="AA305" s="147"/>
      <c r="AB305" s="147"/>
      <c r="AC305" s="147"/>
      <c r="AD305" s="147"/>
      <c r="AE305" s="147"/>
      <c r="AF305" s="147" t="e">
        <f t="shared" si="102"/>
        <v>#DIV/0!</v>
      </c>
      <c r="AG305" s="147">
        <f t="shared" si="103"/>
        <v>0</v>
      </c>
    </row>
    <row r="306" spans="11:33" ht="24" thickTop="1" thickBot="1">
      <c r="K306" s="162">
        <v>1</v>
      </c>
      <c r="L306" s="161" t="s">
        <v>316</v>
      </c>
      <c r="M306" s="161" t="s">
        <v>313</v>
      </c>
      <c r="N306" s="161" t="s">
        <v>315</v>
      </c>
      <c r="O306" s="161" t="s">
        <v>386</v>
      </c>
      <c r="P306" s="161"/>
      <c r="Q306" s="161"/>
      <c r="R306" s="160"/>
      <c r="S306" s="160"/>
      <c r="T306" s="160"/>
      <c r="U306" s="159" t="s">
        <v>563</v>
      </c>
      <c r="V306" s="157">
        <f t="shared" ref="V306:AE306" si="108">SUM(V307:V309)</f>
        <v>0</v>
      </c>
      <c r="W306" s="157">
        <f t="shared" si="108"/>
        <v>0</v>
      </c>
      <c r="X306" s="157">
        <f t="shared" si="108"/>
        <v>0</v>
      </c>
      <c r="Y306" s="157">
        <f t="shared" si="108"/>
        <v>0</v>
      </c>
      <c r="Z306" s="157">
        <f t="shared" si="108"/>
        <v>0</v>
      </c>
      <c r="AA306" s="157">
        <f t="shared" si="108"/>
        <v>0</v>
      </c>
      <c r="AB306" s="157">
        <f t="shared" si="108"/>
        <v>0</v>
      </c>
      <c r="AC306" s="157">
        <f t="shared" si="108"/>
        <v>0</v>
      </c>
      <c r="AD306" s="157">
        <f t="shared" si="108"/>
        <v>0</v>
      </c>
      <c r="AE306" s="135">
        <f t="shared" si="108"/>
        <v>0</v>
      </c>
      <c r="AF306" s="158" t="e">
        <f t="shared" si="102"/>
        <v>#DIV/0!</v>
      </c>
      <c r="AG306" s="157">
        <f t="shared" si="103"/>
        <v>0</v>
      </c>
    </row>
    <row r="307" spans="11:33" ht="24" thickTop="1" thickBot="1">
      <c r="K307" s="151">
        <v>1</v>
      </c>
      <c r="L307" s="150" t="s">
        <v>316</v>
      </c>
      <c r="M307" s="150" t="s">
        <v>313</v>
      </c>
      <c r="N307" s="150" t="s">
        <v>315</v>
      </c>
      <c r="O307" s="150" t="s">
        <v>386</v>
      </c>
      <c r="P307" s="150" t="s">
        <v>316</v>
      </c>
      <c r="Q307" s="150"/>
      <c r="R307" s="150"/>
      <c r="S307" s="150"/>
      <c r="T307" s="150"/>
      <c r="U307" s="149" t="s">
        <v>562</v>
      </c>
      <c r="V307" s="147"/>
      <c r="W307" s="147"/>
      <c r="X307" s="147"/>
      <c r="Y307" s="135">
        <f>+V307+W307-X307</f>
        <v>0</v>
      </c>
      <c r="Z307" s="147"/>
      <c r="AA307" s="147"/>
      <c r="AB307" s="147"/>
      <c r="AC307" s="147"/>
      <c r="AD307" s="147"/>
      <c r="AE307" s="147"/>
      <c r="AF307" s="147" t="e">
        <f t="shared" si="102"/>
        <v>#DIV/0!</v>
      </c>
      <c r="AG307" s="147">
        <f t="shared" si="103"/>
        <v>0</v>
      </c>
    </row>
    <row r="308" spans="11:33" ht="24" thickTop="1" thickBot="1">
      <c r="K308" s="151">
        <v>1</v>
      </c>
      <c r="L308" s="150" t="s">
        <v>316</v>
      </c>
      <c r="M308" s="150" t="s">
        <v>313</v>
      </c>
      <c r="N308" s="150" t="s">
        <v>315</v>
      </c>
      <c r="O308" s="150" t="s">
        <v>386</v>
      </c>
      <c r="P308" s="150" t="s">
        <v>313</v>
      </c>
      <c r="Q308" s="150"/>
      <c r="R308" s="150"/>
      <c r="S308" s="150"/>
      <c r="T308" s="150"/>
      <c r="U308" s="149" t="s">
        <v>561</v>
      </c>
      <c r="V308" s="147"/>
      <c r="W308" s="147"/>
      <c r="X308" s="147"/>
      <c r="Y308" s="135">
        <f>+V308+W308-X308</f>
        <v>0</v>
      </c>
      <c r="Z308" s="147"/>
      <c r="AA308" s="147"/>
      <c r="AB308" s="147"/>
      <c r="AC308" s="147"/>
      <c r="AD308" s="147"/>
      <c r="AE308" s="147"/>
      <c r="AF308" s="147" t="e">
        <f t="shared" si="102"/>
        <v>#DIV/0!</v>
      </c>
      <c r="AG308" s="147">
        <f t="shared" si="103"/>
        <v>0</v>
      </c>
    </row>
    <row r="309" spans="11:33" ht="24" thickTop="1" thickBot="1">
      <c r="K309" s="151">
        <v>1</v>
      </c>
      <c r="L309" s="150" t="s">
        <v>316</v>
      </c>
      <c r="M309" s="150" t="s">
        <v>313</v>
      </c>
      <c r="N309" s="150" t="s">
        <v>315</v>
      </c>
      <c r="O309" s="150" t="s">
        <v>386</v>
      </c>
      <c r="P309" s="150" t="s">
        <v>556</v>
      </c>
      <c r="Q309" s="150"/>
      <c r="R309" s="150"/>
      <c r="S309" s="150"/>
      <c r="T309" s="150"/>
      <c r="U309" s="149" t="s">
        <v>560</v>
      </c>
      <c r="V309" s="147"/>
      <c r="W309" s="147"/>
      <c r="X309" s="147"/>
      <c r="Y309" s="135">
        <f>+V309+W309-X309</f>
        <v>0</v>
      </c>
      <c r="Z309" s="147"/>
      <c r="AA309" s="147"/>
      <c r="AB309" s="147"/>
      <c r="AC309" s="147"/>
      <c r="AD309" s="147"/>
      <c r="AE309" s="147"/>
      <c r="AF309" s="147" t="e">
        <f t="shared" si="102"/>
        <v>#DIV/0!</v>
      </c>
      <c r="AG309" s="147">
        <f t="shared" si="103"/>
        <v>0</v>
      </c>
    </row>
    <row r="310" spans="11:33" ht="24" thickTop="1" thickBot="1">
      <c r="K310" s="162">
        <v>1</v>
      </c>
      <c r="L310" s="161" t="s">
        <v>316</v>
      </c>
      <c r="M310" s="161" t="s">
        <v>313</v>
      </c>
      <c r="N310" s="161" t="s">
        <v>315</v>
      </c>
      <c r="O310" s="161" t="s">
        <v>384</v>
      </c>
      <c r="P310" s="161"/>
      <c r="Q310" s="161"/>
      <c r="R310" s="160"/>
      <c r="S310" s="160"/>
      <c r="T310" s="160"/>
      <c r="U310" s="159" t="s">
        <v>559</v>
      </c>
      <c r="V310" s="157">
        <f t="shared" ref="V310:AE310" si="109">SUM(V311:V313)</f>
        <v>0</v>
      </c>
      <c r="W310" s="157">
        <f t="shared" si="109"/>
        <v>0</v>
      </c>
      <c r="X310" s="157">
        <f t="shared" si="109"/>
        <v>0</v>
      </c>
      <c r="Y310" s="157">
        <f t="shared" si="109"/>
        <v>0</v>
      </c>
      <c r="Z310" s="157">
        <f t="shared" si="109"/>
        <v>0</v>
      </c>
      <c r="AA310" s="157">
        <f t="shared" si="109"/>
        <v>0</v>
      </c>
      <c r="AB310" s="157">
        <f t="shared" si="109"/>
        <v>0</v>
      </c>
      <c r="AC310" s="157">
        <f t="shared" si="109"/>
        <v>0</v>
      </c>
      <c r="AD310" s="157">
        <f t="shared" si="109"/>
        <v>0</v>
      </c>
      <c r="AE310" s="135">
        <f t="shared" si="109"/>
        <v>0</v>
      </c>
      <c r="AF310" s="158" t="e">
        <f t="shared" si="102"/>
        <v>#DIV/0!</v>
      </c>
      <c r="AG310" s="157">
        <f t="shared" si="103"/>
        <v>0</v>
      </c>
    </row>
    <row r="311" spans="11:33" ht="24" thickTop="1" thickBot="1">
      <c r="K311" s="151">
        <v>1</v>
      </c>
      <c r="L311" s="150" t="s">
        <v>316</v>
      </c>
      <c r="M311" s="150" t="s">
        <v>313</v>
      </c>
      <c r="N311" s="150" t="s">
        <v>315</v>
      </c>
      <c r="O311" s="150" t="s">
        <v>384</v>
      </c>
      <c r="P311" s="150" t="s">
        <v>316</v>
      </c>
      <c r="Q311" s="150"/>
      <c r="R311" s="150"/>
      <c r="S311" s="150"/>
      <c r="T311" s="150"/>
      <c r="U311" s="149" t="s">
        <v>558</v>
      </c>
      <c r="V311" s="147"/>
      <c r="W311" s="147"/>
      <c r="X311" s="147"/>
      <c r="Y311" s="135">
        <f>+V311+W311-X311</f>
        <v>0</v>
      </c>
      <c r="Z311" s="147"/>
      <c r="AA311" s="147"/>
      <c r="AB311" s="147"/>
      <c r="AC311" s="147"/>
      <c r="AD311" s="147"/>
      <c r="AE311" s="147"/>
      <c r="AF311" s="147" t="e">
        <f t="shared" si="102"/>
        <v>#DIV/0!</v>
      </c>
      <c r="AG311" s="147">
        <f t="shared" si="103"/>
        <v>0</v>
      </c>
    </row>
    <row r="312" spans="11:33" ht="24" thickTop="1" thickBot="1">
      <c r="K312" s="151">
        <v>1</v>
      </c>
      <c r="L312" s="150" t="s">
        <v>316</v>
      </c>
      <c r="M312" s="150" t="s">
        <v>313</v>
      </c>
      <c r="N312" s="150" t="s">
        <v>315</v>
      </c>
      <c r="O312" s="150" t="s">
        <v>384</v>
      </c>
      <c r="P312" s="150" t="s">
        <v>313</v>
      </c>
      <c r="Q312" s="150"/>
      <c r="R312" s="150"/>
      <c r="S312" s="150"/>
      <c r="T312" s="150"/>
      <c r="U312" s="149" t="s">
        <v>557</v>
      </c>
      <c r="V312" s="147"/>
      <c r="W312" s="147"/>
      <c r="X312" s="147"/>
      <c r="Y312" s="135">
        <f>+V312+W312-X312</f>
        <v>0</v>
      </c>
      <c r="Z312" s="147"/>
      <c r="AA312" s="147"/>
      <c r="AB312" s="147"/>
      <c r="AC312" s="147"/>
      <c r="AD312" s="147"/>
      <c r="AE312" s="147"/>
      <c r="AF312" s="147" t="e">
        <f t="shared" si="102"/>
        <v>#DIV/0!</v>
      </c>
      <c r="AG312" s="147">
        <f t="shared" si="103"/>
        <v>0</v>
      </c>
    </row>
    <row r="313" spans="11:33" ht="24" thickTop="1" thickBot="1">
      <c r="K313" s="151">
        <v>1</v>
      </c>
      <c r="L313" s="150" t="s">
        <v>316</v>
      </c>
      <c r="M313" s="150" t="s">
        <v>313</v>
      </c>
      <c r="N313" s="150" t="s">
        <v>315</v>
      </c>
      <c r="O313" s="150" t="s">
        <v>384</v>
      </c>
      <c r="P313" s="150" t="s">
        <v>556</v>
      </c>
      <c r="Q313" s="150"/>
      <c r="R313" s="150"/>
      <c r="S313" s="150"/>
      <c r="T313" s="150"/>
      <c r="U313" s="149" t="s">
        <v>555</v>
      </c>
      <c r="V313" s="147"/>
      <c r="W313" s="147"/>
      <c r="X313" s="147"/>
      <c r="Y313" s="135">
        <f>+V313+W313-X313</f>
        <v>0</v>
      </c>
      <c r="Z313" s="147"/>
      <c r="AA313" s="147"/>
      <c r="AB313" s="147"/>
      <c r="AC313" s="147"/>
      <c r="AD313" s="147"/>
      <c r="AE313" s="147"/>
      <c r="AF313" s="147" t="e">
        <f t="shared" si="102"/>
        <v>#DIV/0!</v>
      </c>
      <c r="AG313" s="147">
        <f t="shared" si="103"/>
        <v>0</v>
      </c>
    </row>
    <row r="314" spans="11:33" ht="16.5" thickTop="1" thickBot="1">
      <c r="K314" s="146">
        <v>1</v>
      </c>
      <c r="L314" s="145" t="s">
        <v>316</v>
      </c>
      <c r="M314" s="145" t="s">
        <v>313</v>
      </c>
      <c r="N314" s="145" t="s">
        <v>386</v>
      </c>
      <c r="O314" s="145"/>
      <c r="P314" s="145"/>
      <c r="Q314" s="145"/>
      <c r="R314" s="144"/>
      <c r="S314" s="144"/>
      <c r="T314" s="144"/>
      <c r="U314" s="143" t="s">
        <v>554</v>
      </c>
      <c r="V314" s="135">
        <f t="shared" ref="V314:AE314" si="110">+V315+V316+V347+V348+V349+V350</f>
        <v>150000000</v>
      </c>
      <c r="W314" s="135">
        <f t="shared" si="110"/>
        <v>57654626.539999999</v>
      </c>
      <c r="X314" s="135">
        <f t="shared" si="110"/>
        <v>0</v>
      </c>
      <c r="Y314" s="135">
        <f t="shared" si="110"/>
        <v>207654626.53999999</v>
      </c>
      <c r="Z314" s="135">
        <f t="shared" si="110"/>
        <v>15145770.640000001</v>
      </c>
      <c r="AA314" s="135">
        <f t="shared" si="110"/>
        <v>177654626.53999999</v>
      </c>
      <c r="AB314" s="135">
        <f t="shared" si="110"/>
        <v>14854229.359999999</v>
      </c>
      <c r="AC314" s="135">
        <f t="shared" si="110"/>
        <v>0</v>
      </c>
      <c r="AD314" s="135">
        <f t="shared" si="110"/>
        <v>128026323.70999999</v>
      </c>
      <c r="AE314" s="135">
        <f t="shared" si="110"/>
        <v>128026323.70999999</v>
      </c>
      <c r="AF314" s="140">
        <f t="shared" si="102"/>
        <v>1</v>
      </c>
      <c r="AG314" s="135">
        <f t="shared" si="103"/>
        <v>0</v>
      </c>
    </row>
    <row r="315" spans="11:33" ht="16.5" thickTop="1" thickBot="1">
      <c r="K315" s="162">
        <v>1</v>
      </c>
      <c r="L315" s="161" t="s">
        <v>316</v>
      </c>
      <c r="M315" s="161" t="s">
        <v>313</v>
      </c>
      <c r="N315" s="161" t="s">
        <v>386</v>
      </c>
      <c r="O315" s="161" t="s">
        <v>320</v>
      </c>
      <c r="P315" s="161"/>
      <c r="Q315" s="161"/>
      <c r="R315" s="160"/>
      <c r="S315" s="160"/>
      <c r="T315" s="160"/>
      <c r="U315" s="159" t="s">
        <v>553</v>
      </c>
      <c r="V315" s="157"/>
      <c r="W315" s="157"/>
      <c r="X315" s="157"/>
      <c r="Y315" s="157">
        <f>+V315+W315-X315</f>
        <v>0</v>
      </c>
      <c r="Z315" s="157"/>
      <c r="AA315" s="157"/>
      <c r="AB315" s="157"/>
      <c r="AC315" s="157"/>
      <c r="AD315" s="157"/>
      <c r="AE315" s="135"/>
      <c r="AF315" s="158"/>
      <c r="AG315" s="157">
        <f t="shared" si="103"/>
        <v>0</v>
      </c>
    </row>
    <row r="316" spans="11:33" ht="16.5" thickTop="1" thickBot="1">
      <c r="K316" s="162">
        <v>1</v>
      </c>
      <c r="L316" s="161" t="s">
        <v>316</v>
      </c>
      <c r="M316" s="161" t="s">
        <v>313</v>
      </c>
      <c r="N316" s="161" t="s">
        <v>386</v>
      </c>
      <c r="O316" s="161" t="s">
        <v>318</v>
      </c>
      <c r="P316" s="161"/>
      <c r="Q316" s="161"/>
      <c r="R316" s="160"/>
      <c r="S316" s="160"/>
      <c r="T316" s="160"/>
      <c r="U316" s="159" t="s">
        <v>552</v>
      </c>
      <c r="V316" s="135">
        <v>150000000</v>
      </c>
      <c r="W316" s="135">
        <v>57654626.539999999</v>
      </c>
      <c r="X316" s="135">
        <f>SUM(X317:X346)</f>
        <v>0</v>
      </c>
      <c r="Y316" s="135">
        <f>V316+W316-X316</f>
        <v>207654626.53999999</v>
      </c>
      <c r="Z316" s="163">
        <v>15145770.640000001</v>
      </c>
      <c r="AA316" s="135">
        <v>177654626.53999999</v>
      </c>
      <c r="AB316" s="163">
        <f>9000000+5854229.36</f>
        <v>14854229.359999999</v>
      </c>
      <c r="AC316" s="135">
        <v>0</v>
      </c>
      <c r="AD316" s="135">
        <v>128026323.70999999</v>
      </c>
      <c r="AE316" s="135">
        <v>128026323.70999999</v>
      </c>
      <c r="AF316" s="140">
        <f t="shared" ref="AF316:AF379" si="111">AE316/AD316</f>
        <v>1</v>
      </c>
      <c r="AG316" s="135">
        <f t="shared" si="103"/>
        <v>0</v>
      </c>
    </row>
    <row r="317" spans="11:33" ht="16.5" thickTop="1" thickBot="1">
      <c r="K317" s="151">
        <v>1</v>
      </c>
      <c r="L317" s="150" t="s">
        <v>316</v>
      </c>
      <c r="M317" s="150" t="s">
        <v>313</v>
      </c>
      <c r="N317" s="150" t="s">
        <v>386</v>
      </c>
      <c r="O317" s="150" t="s">
        <v>318</v>
      </c>
      <c r="P317" s="150" t="s">
        <v>320</v>
      </c>
      <c r="Q317" s="150"/>
      <c r="R317" s="150"/>
      <c r="S317" s="150"/>
      <c r="T317" s="150"/>
      <c r="U317" s="149" t="s">
        <v>551</v>
      </c>
      <c r="V317" s="147"/>
      <c r="W317" s="147"/>
      <c r="X317" s="147"/>
      <c r="Y317" s="135">
        <f t="shared" ref="Y317:Y350" si="112">+V317+W317-X317</f>
        <v>0</v>
      </c>
      <c r="Z317" s="147"/>
      <c r="AA317" s="147"/>
      <c r="AB317" s="147"/>
      <c r="AC317" s="147"/>
      <c r="AD317" s="147"/>
      <c r="AE317" s="147"/>
      <c r="AF317" s="147" t="e">
        <f t="shared" si="111"/>
        <v>#DIV/0!</v>
      </c>
      <c r="AG317" s="147">
        <f t="shared" si="103"/>
        <v>0</v>
      </c>
    </row>
    <row r="318" spans="11:33" ht="16.5" thickTop="1" thickBot="1">
      <c r="K318" s="151">
        <v>1</v>
      </c>
      <c r="L318" s="150" t="s">
        <v>316</v>
      </c>
      <c r="M318" s="150" t="s">
        <v>313</v>
      </c>
      <c r="N318" s="150" t="s">
        <v>386</v>
      </c>
      <c r="O318" s="150" t="s">
        <v>318</v>
      </c>
      <c r="P318" s="150" t="s">
        <v>318</v>
      </c>
      <c r="Q318" s="150"/>
      <c r="R318" s="150"/>
      <c r="S318" s="150"/>
      <c r="T318" s="150"/>
      <c r="U318" s="149" t="s">
        <v>550</v>
      </c>
      <c r="V318" s="147"/>
      <c r="W318" s="147"/>
      <c r="X318" s="147"/>
      <c r="Y318" s="135">
        <f t="shared" si="112"/>
        <v>0</v>
      </c>
      <c r="Z318" s="147"/>
      <c r="AA318" s="147"/>
      <c r="AB318" s="147"/>
      <c r="AC318" s="147"/>
      <c r="AD318" s="147"/>
      <c r="AE318" s="147"/>
      <c r="AF318" s="147" t="e">
        <f t="shared" si="111"/>
        <v>#DIV/0!</v>
      </c>
      <c r="AG318" s="147">
        <f t="shared" si="103"/>
        <v>0</v>
      </c>
    </row>
    <row r="319" spans="11:33" ht="16.5" thickTop="1" thickBot="1">
      <c r="K319" s="151">
        <v>1</v>
      </c>
      <c r="L319" s="150" t="s">
        <v>316</v>
      </c>
      <c r="M319" s="150" t="s">
        <v>313</v>
      </c>
      <c r="N319" s="150" t="s">
        <v>386</v>
      </c>
      <c r="O319" s="150" t="s">
        <v>318</v>
      </c>
      <c r="P319" s="150" t="s">
        <v>315</v>
      </c>
      <c r="Q319" s="150"/>
      <c r="R319" s="150"/>
      <c r="S319" s="150"/>
      <c r="T319" s="150"/>
      <c r="U319" s="149" t="s">
        <v>549</v>
      </c>
      <c r="V319" s="147"/>
      <c r="W319" s="147"/>
      <c r="X319" s="147"/>
      <c r="Y319" s="135">
        <f t="shared" si="112"/>
        <v>0</v>
      </c>
      <c r="Z319" s="147"/>
      <c r="AA319" s="147"/>
      <c r="AB319" s="147"/>
      <c r="AC319" s="147"/>
      <c r="AD319" s="147"/>
      <c r="AE319" s="147"/>
      <c r="AF319" s="147" t="e">
        <f t="shared" si="111"/>
        <v>#DIV/0!</v>
      </c>
      <c r="AG319" s="147">
        <f t="shared" si="103"/>
        <v>0</v>
      </c>
    </row>
    <row r="320" spans="11:33" ht="24" thickTop="1" thickBot="1">
      <c r="K320" s="151">
        <v>1</v>
      </c>
      <c r="L320" s="150" t="s">
        <v>316</v>
      </c>
      <c r="M320" s="150" t="s">
        <v>313</v>
      </c>
      <c r="N320" s="150" t="s">
        <v>386</v>
      </c>
      <c r="O320" s="150" t="s">
        <v>318</v>
      </c>
      <c r="P320" s="150" t="s">
        <v>388</v>
      </c>
      <c r="Q320" s="150"/>
      <c r="R320" s="150"/>
      <c r="S320" s="150"/>
      <c r="T320" s="150"/>
      <c r="U320" s="149" t="s">
        <v>548</v>
      </c>
      <c r="V320" s="147"/>
      <c r="W320" s="147"/>
      <c r="X320" s="147"/>
      <c r="Y320" s="135">
        <f t="shared" si="112"/>
        <v>0</v>
      </c>
      <c r="Z320" s="147"/>
      <c r="AA320" s="147"/>
      <c r="AB320" s="147"/>
      <c r="AC320" s="147"/>
      <c r="AD320" s="147"/>
      <c r="AE320" s="147"/>
      <c r="AF320" s="147" t="e">
        <f t="shared" si="111"/>
        <v>#DIV/0!</v>
      </c>
      <c r="AG320" s="147">
        <f t="shared" si="103"/>
        <v>0</v>
      </c>
    </row>
    <row r="321" spans="11:33" ht="24" thickTop="1" thickBot="1">
      <c r="K321" s="151">
        <v>1</v>
      </c>
      <c r="L321" s="150" t="s">
        <v>316</v>
      </c>
      <c r="M321" s="150" t="s">
        <v>313</v>
      </c>
      <c r="N321" s="150" t="s">
        <v>386</v>
      </c>
      <c r="O321" s="150" t="s">
        <v>318</v>
      </c>
      <c r="P321" s="150" t="s">
        <v>386</v>
      </c>
      <c r="Q321" s="150"/>
      <c r="R321" s="150"/>
      <c r="S321" s="150"/>
      <c r="T321" s="150"/>
      <c r="U321" s="149" t="s">
        <v>547</v>
      </c>
      <c r="V321" s="147"/>
      <c r="W321" s="147"/>
      <c r="X321" s="147"/>
      <c r="Y321" s="135">
        <f t="shared" si="112"/>
        <v>0</v>
      </c>
      <c r="Z321" s="147"/>
      <c r="AA321" s="147"/>
      <c r="AB321" s="147"/>
      <c r="AC321" s="147"/>
      <c r="AD321" s="147"/>
      <c r="AE321" s="147"/>
      <c r="AF321" s="147" t="e">
        <f t="shared" si="111"/>
        <v>#DIV/0!</v>
      </c>
      <c r="AG321" s="147">
        <f t="shared" si="103"/>
        <v>0</v>
      </c>
    </row>
    <row r="322" spans="11:33" ht="16.5" thickTop="1" thickBot="1">
      <c r="K322" s="151">
        <v>1</v>
      </c>
      <c r="L322" s="150" t="s">
        <v>316</v>
      </c>
      <c r="M322" s="150" t="s">
        <v>313</v>
      </c>
      <c r="N322" s="150" t="s">
        <v>386</v>
      </c>
      <c r="O322" s="150" t="s">
        <v>318</v>
      </c>
      <c r="P322" s="150" t="s">
        <v>384</v>
      </c>
      <c r="Q322" s="150"/>
      <c r="R322" s="150"/>
      <c r="S322" s="150"/>
      <c r="T322" s="150"/>
      <c r="U322" s="149" t="s">
        <v>546</v>
      </c>
      <c r="V322" s="147"/>
      <c r="W322" s="147"/>
      <c r="X322" s="147"/>
      <c r="Y322" s="135">
        <f t="shared" si="112"/>
        <v>0</v>
      </c>
      <c r="Z322" s="147"/>
      <c r="AA322" s="147"/>
      <c r="AB322" s="147"/>
      <c r="AC322" s="147"/>
      <c r="AD322" s="147"/>
      <c r="AE322" s="147"/>
      <c r="AF322" s="147" t="e">
        <f t="shared" si="111"/>
        <v>#DIV/0!</v>
      </c>
      <c r="AG322" s="147">
        <f t="shared" si="103"/>
        <v>0</v>
      </c>
    </row>
    <row r="323" spans="11:33" ht="16.5" thickTop="1" thickBot="1">
      <c r="K323" s="151">
        <v>1</v>
      </c>
      <c r="L323" s="150" t="s">
        <v>316</v>
      </c>
      <c r="M323" s="150" t="s">
        <v>313</v>
      </c>
      <c r="N323" s="150" t="s">
        <v>386</v>
      </c>
      <c r="O323" s="150" t="s">
        <v>318</v>
      </c>
      <c r="P323" s="150" t="s">
        <v>382</v>
      </c>
      <c r="Q323" s="150"/>
      <c r="R323" s="150"/>
      <c r="S323" s="150"/>
      <c r="T323" s="150"/>
      <c r="U323" s="149" t="s">
        <v>545</v>
      </c>
      <c r="V323" s="147"/>
      <c r="W323" s="147"/>
      <c r="X323" s="147"/>
      <c r="Y323" s="135">
        <f t="shared" si="112"/>
        <v>0</v>
      </c>
      <c r="Z323" s="147"/>
      <c r="AA323" s="147"/>
      <c r="AB323" s="147"/>
      <c r="AC323" s="147"/>
      <c r="AD323" s="147"/>
      <c r="AE323" s="147"/>
      <c r="AF323" s="147" t="e">
        <f t="shared" si="111"/>
        <v>#DIV/0!</v>
      </c>
      <c r="AG323" s="147">
        <f t="shared" si="103"/>
        <v>0</v>
      </c>
    </row>
    <row r="324" spans="11:33" ht="24" thickTop="1" thickBot="1">
      <c r="K324" s="151">
        <v>1</v>
      </c>
      <c r="L324" s="150" t="s">
        <v>316</v>
      </c>
      <c r="M324" s="150" t="s">
        <v>313</v>
      </c>
      <c r="N324" s="150" t="s">
        <v>386</v>
      </c>
      <c r="O324" s="150" t="s">
        <v>318</v>
      </c>
      <c r="P324" s="150" t="s">
        <v>380</v>
      </c>
      <c r="Q324" s="150"/>
      <c r="R324" s="150"/>
      <c r="S324" s="150"/>
      <c r="T324" s="150"/>
      <c r="U324" s="149" t="s">
        <v>544</v>
      </c>
      <c r="V324" s="147"/>
      <c r="W324" s="147"/>
      <c r="X324" s="147"/>
      <c r="Y324" s="135">
        <f t="shared" si="112"/>
        <v>0</v>
      </c>
      <c r="Z324" s="147"/>
      <c r="AA324" s="147"/>
      <c r="AB324" s="147"/>
      <c r="AC324" s="147"/>
      <c r="AD324" s="147"/>
      <c r="AE324" s="147"/>
      <c r="AF324" s="147" t="e">
        <f t="shared" si="111"/>
        <v>#DIV/0!</v>
      </c>
      <c r="AG324" s="147">
        <f t="shared" si="103"/>
        <v>0</v>
      </c>
    </row>
    <row r="325" spans="11:33" ht="16.5" thickTop="1" thickBot="1">
      <c r="K325" s="151">
        <v>1</v>
      </c>
      <c r="L325" s="150" t="s">
        <v>316</v>
      </c>
      <c r="M325" s="150" t="s">
        <v>313</v>
      </c>
      <c r="N325" s="150" t="s">
        <v>386</v>
      </c>
      <c r="O325" s="150" t="s">
        <v>318</v>
      </c>
      <c r="P325" s="150" t="s">
        <v>378</v>
      </c>
      <c r="Q325" s="150"/>
      <c r="R325" s="150"/>
      <c r="S325" s="150"/>
      <c r="T325" s="150"/>
      <c r="U325" s="149" t="s">
        <v>543</v>
      </c>
      <c r="V325" s="147"/>
      <c r="W325" s="147"/>
      <c r="X325" s="147"/>
      <c r="Y325" s="135">
        <f t="shared" si="112"/>
        <v>0</v>
      </c>
      <c r="Z325" s="147"/>
      <c r="AA325" s="147"/>
      <c r="AB325" s="147"/>
      <c r="AC325" s="147"/>
      <c r="AD325" s="147"/>
      <c r="AE325" s="147"/>
      <c r="AF325" s="147" t="e">
        <f t="shared" si="111"/>
        <v>#DIV/0!</v>
      </c>
      <c r="AG325" s="147">
        <f t="shared" si="103"/>
        <v>0</v>
      </c>
    </row>
    <row r="326" spans="11:33" ht="16.5" thickTop="1" thickBot="1">
      <c r="K326" s="151">
        <v>1</v>
      </c>
      <c r="L326" s="150" t="s">
        <v>316</v>
      </c>
      <c r="M326" s="150" t="s">
        <v>313</v>
      </c>
      <c r="N326" s="150" t="s">
        <v>386</v>
      </c>
      <c r="O326" s="150" t="s">
        <v>318</v>
      </c>
      <c r="P326" s="150" t="s">
        <v>336</v>
      </c>
      <c r="Q326" s="150"/>
      <c r="R326" s="150"/>
      <c r="S326" s="150"/>
      <c r="T326" s="150"/>
      <c r="U326" s="149" t="s">
        <v>542</v>
      </c>
      <c r="V326" s="147"/>
      <c r="W326" s="147"/>
      <c r="X326" s="147"/>
      <c r="Y326" s="135">
        <f t="shared" si="112"/>
        <v>0</v>
      </c>
      <c r="Z326" s="147"/>
      <c r="AA326" s="147"/>
      <c r="AB326" s="147"/>
      <c r="AC326" s="147"/>
      <c r="AD326" s="147"/>
      <c r="AE326" s="147"/>
      <c r="AF326" s="147" t="e">
        <f t="shared" si="111"/>
        <v>#DIV/0!</v>
      </c>
      <c r="AG326" s="147">
        <f t="shared" si="103"/>
        <v>0</v>
      </c>
    </row>
    <row r="327" spans="11:33" ht="16.5" thickTop="1" thickBot="1">
      <c r="K327" s="151">
        <v>1</v>
      </c>
      <c r="L327" s="150" t="s">
        <v>316</v>
      </c>
      <c r="M327" s="150" t="s">
        <v>313</v>
      </c>
      <c r="N327" s="150" t="s">
        <v>386</v>
      </c>
      <c r="O327" s="150" t="s">
        <v>318</v>
      </c>
      <c r="P327" s="150" t="s">
        <v>375</v>
      </c>
      <c r="Q327" s="150"/>
      <c r="R327" s="150"/>
      <c r="S327" s="150"/>
      <c r="T327" s="150"/>
      <c r="U327" s="149" t="s">
        <v>541</v>
      </c>
      <c r="V327" s="147"/>
      <c r="W327" s="147"/>
      <c r="X327" s="147"/>
      <c r="Y327" s="135">
        <f t="shared" si="112"/>
        <v>0</v>
      </c>
      <c r="Z327" s="147"/>
      <c r="AA327" s="147"/>
      <c r="AB327" s="147"/>
      <c r="AC327" s="147"/>
      <c r="AD327" s="147"/>
      <c r="AE327" s="147"/>
      <c r="AF327" s="147" t="e">
        <f t="shared" si="111"/>
        <v>#DIV/0!</v>
      </c>
      <c r="AG327" s="147">
        <f t="shared" si="103"/>
        <v>0</v>
      </c>
    </row>
    <row r="328" spans="11:33" ht="24" thickTop="1" thickBot="1">
      <c r="K328" s="151">
        <v>1</v>
      </c>
      <c r="L328" s="150" t="s">
        <v>316</v>
      </c>
      <c r="M328" s="150" t="s">
        <v>313</v>
      </c>
      <c r="N328" s="150" t="s">
        <v>386</v>
      </c>
      <c r="O328" s="150" t="s">
        <v>318</v>
      </c>
      <c r="P328" s="150" t="s">
        <v>373</v>
      </c>
      <c r="Q328" s="150"/>
      <c r="R328" s="150"/>
      <c r="S328" s="150"/>
      <c r="T328" s="150"/>
      <c r="U328" s="149" t="s">
        <v>540</v>
      </c>
      <c r="V328" s="147"/>
      <c r="W328" s="147"/>
      <c r="X328" s="147"/>
      <c r="Y328" s="135">
        <f t="shared" si="112"/>
        <v>0</v>
      </c>
      <c r="Z328" s="147"/>
      <c r="AA328" s="147"/>
      <c r="AB328" s="147"/>
      <c r="AC328" s="147"/>
      <c r="AD328" s="147"/>
      <c r="AE328" s="147"/>
      <c r="AF328" s="147" t="e">
        <f t="shared" si="111"/>
        <v>#DIV/0!</v>
      </c>
      <c r="AG328" s="147">
        <f t="shared" si="103"/>
        <v>0</v>
      </c>
    </row>
    <row r="329" spans="11:33" ht="16.5" thickTop="1" thickBot="1">
      <c r="K329" s="151">
        <v>1</v>
      </c>
      <c r="L329" s="150" t="s">
        <v>316</v>
      </c>
      <c r="M329" s="150" t="s">
        <v>313</v>
      </c>
      <c r="N329" s="150" t="s">
        <v>386</v>
      </c>
      <c r="O329" s="150" t="s">
        <v>318</v>
      </c>
      <c r="P329" s="150" t="s">
        <v>331</v>
      </c>
      <c r="Q329" s="150"/>
      <c r="R329" s="150"/>
      <c r="S329" s="150"/>
      <c r="T329" s="150"/>
      <c r="U329" s="149" t="s">
        <v>539</v>
      </c>
      <c r="V329" s="147"/>
      <c r="W329" s="147"/>
      <c r="X329" s="147"/>
      <c r="Y329" s="135">
        <f t="shared" si="112"/>
        <v>0</v>
      </c>
      <c r="Z329" s="147"/>
      <c r="AA329" s="147"/>
      <c r="AB329" s="147"/>
      <c r="AC329" s="147"/>
      <c r="AD329" s="147"/>
      <c r="AE329" s="147"/>
      <c r="AF329" s="147" t="e">
        <f t="shared" si="111"/>
        <v>#DIV/0!</v>
      </c>
      <c r="AG329" s="147">
        <f t="shared" si="103"/>
        <v>0</v>
      </c>
    </row>
    <row r="330" spans="11:33" ht="35.25" thickTop="1" thickBot="1">
      <c r="K330" s="151">
        <v>1</v>
      </c>
      <c r="L330" s="150" t="s">
        <v>316</v>
      </c>
      <c r="M330" s="150" t="s">
        <v>313</v>
      </c>
      <c r="N330" s="150" t="s">
        <v>386</v>
      </c>
      <c r="O330" s="150" t="s">
        <v>318</v>
      </c>
      <c r="P330" s="150" t="s">
        <v>370</v>
      </c>
      <c r="Q330" s="150"/>
      <c r="R330" s="150"/>
      <c r="S330" s="150"/>
      <c r="T330" s="150"/>
      <c r="U330" s="149" t="s">
        <v>538</v>
      </c>
      <c r="V330" s="147"/>
      <c r="W330" s="147"/>
      <c r="X330" s="147"/>
      <c r="Y330" s="135">
        <f t="shared" si="112"/>
        <v>0</v>
      </c>
      <c r="Z330" s="147"/>
      <c r="AA330" s="147"/>
      <c r="AB330" s="147"/>
      <c r="AC330" s="147"/>
      <c r="AD330" s="147"/>
      <c r="AE330" s="147"/>
      <c r="AF330" s="147" t="e">
        <f t="shared" si="111"/>
        <v>#DIV/0!</v>
      </c>
      <c r="AG330" s="147">
        <f t="shared" si="103"/>
        <v>0</v>
      </c>
    </row>
    <row r="331" spans="11:33" ht="16.5" thickTop="1" thickBot="1">
      <c r="K331" s="151">
        <v>1</v>
      </c>
      <c r="L331" s="150" t="s">
        <v>316</v>
      </c>
      <c r="M331" s="150" t="s">
        <v>313</v>
      </c>
      <c r="N331" s="150" t="s">
        <v>386</v>
      </c>
      <c r="O331" s="150" t="s">
        <v>318</v>
      </c>
      <c r="P331" s="150" t="s">
        <v>368</v>
      </c>
      <c r="Q331" s="150"/>
      <c r="R331" s="150"/>
      <c r="S331" s="150"/>
      <c r="T331" s="150"/>
      <c r="U331" s="149" t="s">
        <v>537</v>
      </c>
      <c r="V331" s="147"/>
      <c r="W331" s="147"/>
      <c r="X331" s="147"/>
      <c r="Y331" s="135">
        <f t="shared" si="112"/>
        <v>0</v>
      </c>
      <c r="Z331" s="147"/>
      <c r="AA331" s="147"/>
      <c r="AB331" s="147"/>
      <c r="AC331" s="147"/>
      <c r="AD331" s="147"/>
      <c r="AE331" s="147"/>
      <c r="AF331" s="147" t="e">
        <f t="shared" si="111"/>
        <v>#DIV/0!</v>
      </c>
      <c r="AG331" s="147">
        <f t="shared" si="103"/>
        <v>0</v>
      </c>
    </row>
    <row r="332" spans="11:33" ht="16.5" thickTop="1" thickBot="1">
      <c r="K332" s="151">
        <v>1</v>
      </c>
      <c r="L332" s="150" t="s">
        <v>316</v>
      </c>
      <c r="M332" s="150" t="s">
        <v>313</v>
      </c>
      <c r="N332" s="150" t="s">
        <v>386</v>
      </c>
      <c r="O332" s="150" t="s">
        <v>318</v>
      </c>
      <c r="P332" s="150" t="s">
        <v>366</v>
      </c>
      <c r="Q332" s="150"/>
      <c r="R332" s="150"/>
      <c r="S332" s="150"/>
      <c r="T332" s="150"/>
      <c r="U332" s="149" t="s">
        <v>536</v>
      </c>
      <c r="V332" s="147"/>
      <c r="W332" s="147"/>
      <c r="X332" s="147"/>
      <c r="Y332" s="135">
        <f t="shared" si="112"/>
        <v>0</v>
      </c>
      <c r="Z332" s="147"/>
      <c r="AA332" s="147"/>
      <c r="AB332" s="147"/>
      <c r="AC332" s="147"/>
      <c r="AD332" s="147"/>
      <c r="AE332" s="147"/>
      <c r="AF332" s="147" t="e">
        <f t="shared" si="111"/>
        <v>#DIV/0!</v>
      </c>
      <c r="AG332" s="147">
        <f t="shared" si="103"/>
        <v>0</v>
      </c>
    </row>
    <row r="333" spans="11:33" ht="16.5" thickTop="1" thickBot="1">
      <c r="K333" s="151">
        <v>1</v>
      </c>
      <c r="L333" s="150" t="s">
        <v>316</v>
      </c>
      <c r="M333" s="150" t="s">
        <v>313</v>
      </c>
      <c r="N333" s="150" t="s">
        <v>386</v>
      </c>
      <c r="O333" s="150" t="s">
        <v>318</v>
      </c>
      <c r="P333" s="150" t="s">
        <v>364</v>
      </c>
      <c r="Q333" s="150"/>
      <c r="R333" s="150"/>
      <c r="S333" s="150"/>
      <c r="T333" s="150"/>
      <c r="U333" s="149" t="s">
        <v>535</v>
      </c>
      <c r="V333" s="147"/>
      <c r="W333" s="147"/>
      <c r="X333" s="147"/>
      <c r="Y333" s="135">
        <f t="shared" si="112"/>
        <v>0</v>
      </c>
      <c r="Z333" s="147"/>
      <c r="AA333" s="147"/>
      <c r="AB333" s="147"/>
      <c r="AC333" s="147"/>
      <c r="AD333" s="147"/>
      <c r="AE333" s="147"/>
      <c r="AF333" s="147" t="e">
        <f t="shared" si="111"/>
        <v>#DIV/0!</v>
      </c>
      <c r="AG333" s="147">
        <f t="shared" si="103"/>
        <v>0</v>
      </c>
    </row>
    <row r="334" spans="11:33" ht="16.5" thickTop="1" thickBot="1">
      <c r="K334" s="151">
        <v>1</v>
      </c>
      <c r="L334" s="150" t="s">
        <v>316</v>
      </c>
      <c r="M334" s="150" t="s">
        <v>313</v>
      </c>
      <c r="N334" s="150" t="s">
        <v>386</v>
      </c>
      <c r="O334" s="150" t="s">
        <v>318</v>
      </c>
      <c r="P334" s="150" t="s">
        <v>362</v>
      </c>
      <c r="Q334" s="150"/>
      <c r="R334" s="150"/>
      <c r="S334" s="150"/>
      <c r="T334" s="150"/>
      <c r="U334" s="149" t="s">
        <v>534</v>
      </c>
      <c r="V334" s="147"/>
      <c r="W334" s="147"/>
      <c r="X334" s="147"/>
      <c r="Y334" s="135">
        <f t="shared" si="112"/>
        <v>0</v>
      </c>
      <c r="Z334" s="147"/>
      <c r="AA334" s="147"/>
      <c r="AB334" s="147"/>
      <c r="AC334" s="147"/>
      <c r="AD334" s="147"/>
      <c r="AE334" s="147"/>
      <c r="AF334" s="147" t="e">
        <f t="shared" si="111"/>
        <v>#DIV/0!</v>
      </c>
      <c r="AG334" s="147">
        <f t="shared" si="103"/>
        <v>0</v>
      </c>
    </row>
    <row r="335" spans="11:33" ht="24" thickTop="1" thickBot="1">
      <c r="K335" s="151">
        <v>1</v>
      </c>
      <c r="L335" s="150" t="s">
        <v>316</v>
      </c>
      <c r="M335" s="150" t="s">
        <v>313</v>
      </c>
      <c r="N335" s="150" t="s">
        <v>386</v>
      </c>
      <c r="O335" s="150" t="s">
        <v>318</v>
      </c>
      <c r="P335" s="150" t="s">
        <v>360</v>
      </c>
      <c r="Q335" s="150"/>
      <c r="R335" s="150"/>
      <c r="S335" s="150"/>
      <c r="T335" s="150"/>
      <c r="U335" s="149" t="s">
        <v>533</v>
      </c>
      <c r="V335" s="147"/>
      <c r="W335" s="147"/>
      <c r="X335" s="147"/>
      <c r="Y335" s="135">
        <f t="shared" si="112"/>
        <v>0</v>
      </c>
      <c r="Z335" s="147"/>
      <c r="AA335" s="147"/>
      <c r="AB335" s="147"/>
      <c r="AC335" s="147"/>
      <c r="AD335" s="147"/>
      <c r="AE335" s="147"/>
      <c r="AF335" s="147" t="e">
        <f t="shared" si="111"/>
        <v>#DIV/0!</v>
      </c>
      <c r="AG335" s="147">
        <f t="shared" si="103"/>
        <v>0</v>
      </c>
    </row>
    <row r="336" spans="11:33" ht="24" thickTop="1" thickBot="1">
      <c r="K336" s="151">
        <v>1</v>
      </c>
      <c r="L336" s="150" t="s">
        <v>316</v>
      </c>
      <c r="M336" s="150" t="s">
        <v>313</v>
      </c>
      <c r="N336" s="150" t="s">
        <v>386</v>
      </c>
      <c r="O336" s="150" t="s">
        <v>318</v>
      </c>
      <c r="P336" s="150" t="s">
        <v>358</v>
      </c>
      <c r="Q336" s="150"/>
      <c r="R336" s="150"/>
      <c r="S336" s="150"/>
      <c r="T336" s="150"/>
      <c r="U336" s="149" t="s">
        <v>532</v>
      </c>
      <c r="V336" s="147"/>
      <c r="W336" s="147"/>
      <c r="X336" s="147"/>
      <c r="Y336" s="135">
        <f t="shared" si="112"/>
        <v>0</v>
      </c>
      <c r="Z336" s="147"/>
      <c r="AA336" s="147"/>
      <c r="AB336" s="147"/>
      <c r="AC336" s="147"/>
      <c r="AD336" s="147"/>
      <c r="AE336" s="147"/>
      <c r="AF336" s="147" t="e">
        <f t="shared" si="111"/>
        <v>#DIV/0!</v>
      </c>
      <c r="AG336" s="147">
        <f t="shared" si="103"/>
        <v>0</v>
      </c>
    </row>
    <row r="337" spans="11:33" ht="16.5" thickTop="1" thickBot="1">
      <c r="K337" s="151">
        <v>1</v>
      </c>
      <c r="L337" s="150" t="s">
        <v>316</v>
      </c>
      <c r="M337" s="150" t="s">
        <v>313</v>
      </c>
      <c r="N337" s="150" t="s">
        <v>386</v>
      </c>
      <c r="O337" s="150" t="s">
        <v>318</v>
      </c>
      <c r="P337" s="150" t="s">
        <v>356</v>
      </c>
      <c r="Q337" s="150"/>
      <c r="R337" s="150"/>
      <c r="S337" s="150"/>
      <c r="T337" s="150"/>
      <c r="U337" s="149" t="s">
        <v>531</v>
      </c>
      <c r="V337" s="147"/>
      <c r="W337" s="147"/>
      <c r="X337" s="147"/>
      <c r="Y337" s="135">
        <f t="shared" si="112"/>
        <v>0</v>
      </c>
      <c r="Z337" s="147"/>
      <c r="AA337" s="147"/>
      <c r="AB337" s="147"/>
      <c r="AC337" s="147"/>
      <c r="AD337" s="147"/>
      <c r="AE337" s="147"/>
      <c r="AF337" s="147" t="e">
        <f t="shared" si="111"/>
        <v>#DIV/0!</v>
      </c>
      <c r="AG337" s="147">
        <f t="shared" si="103"/>
        <v>0</v>
      </c>
    </row>
    <row r="338" spans="11:33" ht="16.5" thickTop="1" thickBot="1">
      <c r="K338" s="151">
        <v>1</v>
      </c>
      <c r="L338" s="150" t="s">
        <v>316</v>
      </c>
      <c r="M338" s="150" t="s">
        <v>313</v>
      </c>
      <c r="N338" s="150" t="s">
        <v>386</v>
      </c>
      <c r="O338" s="150" t="s">
        <v>318</v>
      </c>
      <c r="P338" s="150" t="s">
        <v>354</v>
      </c>
      <c r="Q338" s="150"/>
      <c r="R338" s="150"/>
      <c r="S338" s="150"/>
      <c r="T338" s="150"/>
      <c r="U338" s="149" t="s">
        <v>530</v>
      </c>
      <c r="V338" s="147"/>
      <c r="W338" s="147"/>
      <c r="X338" s="147"/>
      <c r="Y338" s="135">
        <f t="shared" si="112"/>
        <v>0</v>
      </c>
      <c r="Z338" s="147"/>
      <c r="AA338" s="147"/>
      <c r="AB338" s="147"/>
      <c r="AC338" s="147"/>
      <c r="AD338" s="147"/>
      <c r="AE338" s="147"/>
      <c r="AF338" s="147" t="e">
        <f t="shared" si="111"/>
        <v>#DIV/0!</v>
      </c>
      <c r="AG338" s="147">
        <f t="shared" si="103"/>
        <v>0</v>
      </c>
    </row>
    <row r="339" spans="11:33" ht="16.5" thickTop="1" thickBot="1">
      <c r="K339" s="151">
        <v>1</v>
      </c>
      <c r="L339" s="150" t="s">
        <v>316</v>
      </c>
      <c r="M339" s="150" t="s">
        <v>313</v>
      </c>
      <c r="N339" s="150" t="s">
        <v>386</v>
      </c>
      <c r="O339" s="150" t="s">
        <v>318</v>
      </c>
      <c r="P339" s="150" t="s">
        <v>352</v>
      </c>
      <c r="Q339" s="150"/>
      <c r="R339" s="150"/>
      <c r="S339" s="150"/>
      <c r="T339" s="150"/>
      <c r="U339" s="149" t="s">
        <v>529</v>
      </c>
      <c r="V339" s="147"/>
      <c r="W339" s="147"/>
      <c r="X339" s="147"/>
      <c r="Y339" s="135">
        <f t="shared" si="112"/>
        <v>0</v>
      </c>
      <c r="Z339" s="147"/>
      <c r="AA339" s="147"/>
      <c r="AB339" s="147"/>
      <c r="AC339" s="147"/>
      <c r="AD339" s="147"/>
      <c r="AE339" s="147"/>
      <c r="AF339" s="147" t="e">
        <f t="shared" si="111"/>
        <v>#DIV/0!</v>
      </c>
      <c r="AG339" s="147">
        <f t="shared" si="103"/>
        <v>0</v>
      </c>
    </row>
    <row r="340" spans="11:33" ht="16.5" thickTop="1" thickBot="1">
      <c r="K340" s="151">
        <v>1</v>
      </c>
      <c r="L340" s="150" t="s">
        <v>316</v>
      </c>
      <c r="M340" s="150" t="s">
        <v>313</v>
      </c>
      <c r="N340" s="150" t="s">
        <v>386</v>
      </c>
      <c r="O340" s="150" t="s">
        <v>318</v>
      </c>
      <c r="P340" s="150" t="s">
        <v>350</v>
      </c>
      <c r="Q340" s="150"/>
      <c r="R340" s="150"/>
      <c r="S340" s="150"/>
      <c r="T340" s="150"/>
      <c r="U340" s="149" t="s">
        <v>528</v>
      </c>
      <c r="V340" s="147"/>
      <c r="W340" s="147"/>
      <c r="X340" s="147"/>
      <c r="Y340" s="135">
        <f t="shared" si="112"/>
        <v>0</v>
      </c>
      <c r="Z340" s="147"/>
      <c r="AA340" s="147"/>
      <c r="AB340" s="147"/>
      <c r="AC340" s="147"/>
      <c r="AD340" s="147"/>
      <c r="AE340" s="147"/>
      <c r="AF340" s="147" t="e">
        <f t="shared" si="111"/>
        <v>#DIV/0!</v>
      </c>
      <c r="AG340" s="147">
        <f t="shared" si="103"/>
        <v>0</v>
      </c>
    </row>
    <row r="341" spans="11:33" ht="24" thickTop="1" thickBot="1">
      <c r="K341" s="151">
        <v>1</v>
      </c>
      <c r="L341" s="150" t="s">
        <v>316</v>
      </c>
      <c r="M341" s="150" t="s">
        <v>313</v>
      </c>
      <c r="N341" s="150" t="s">
        <v>386</v>
      </c>
      <c r="O341" s="150" t="s">
        <v>318</v>
      </c>
      <c r="P341" s="150" t="s">
        <v>348</v>
      </c>
      <c r="Q341" s="150"/>
      <c r="R341" s="150"/>
      <c r="S341" s="150"/>
      <c r="T341" s="150"/>
      <c r="U341" s="149" t="s">
        <v>527</v>
      </c>
      <c r="V341" s="147"/>
      <c r="W341" s="147"/>
      <c r="X341" s="147"/>
      <c r="Y341" s="135">
        <f t="shared" si="112"/>
        <v>0</v>
      </c>
      <c r="Z341" s="147"/>
      <c r="AA341" s="147"/>
      <c r="AB341" s="147"/>
      <c r="AC341" s="147"/>
      <c r="AD341" s="147"/>
      <c r="AE341" s="147"/>
      <c r="AF341" s="147" t="e">
        <f t="shared" si="111"/>
        <v>#DIV/0!</v>
      </c>
      <c r="AG341" s="147">
        <f t="shared" si="103"/>
        <v>0</v>
      </c>
    </row>
    <row r="342" spans="11:33" ht="16.5" thickTop="1" thickBot="1">
      <c r="K342" s="151">
        <v>1</v>
      </c>
      <c r="L342" s="150" t="s">
        <v>316</v>
      </c>
      <c r="M342" s="150" t="s">
        <v>313</v>
      </c>
      <c r="N342" s="150" t="s">
        <v>386</v>
      </c>
      <c r="O342" s="150" t="s">
        <v>318</v>
      </c>
      <c r="P342" s="150" t="s">
        <v>346</v>
      </c>
      <c r="Q342" s="150"/>
      <c r="R342" s="150"/>
      <c r="S342" s="150"/>
      <c r="T342" s="150"/>
      <c r="U342" s="149" t="s">
        <v>526</v>
      </c>
      <c r="V342" s="147"/>
      <c r="W342" s="147"/>
      <c r="X342" s="147"/>
      <c r="Y342" s="135">
        <f t="shared" si="112"/>
        <v>0</v>
      </c>
      <c r="Z342" s="147"/>
      <c r="AA342" s="147"/>
      <c r="AB342" s="147"/>
      <c r="AC342" s="147"/>
      <c r="AD342" s="147"/>
      <c r="AE342" s="147"/>
      <c r="AF342" s="147" t="e">
        <f t="shared" si="111"/>
        <v>#DIV/0!</v>
      </c>
      <c r="AG342" s="147">
        <f t="shared" si="103"/>
        <v>0</v>
      </c>
    </row>
    <row r="343" spans="11:33" ht="16.5" thickTop="1" thickBot="1">
      <c r="K343" s="151">
        <v>1</v>
      </c>
      <c r="L343" s="150" t="s">
        <v>316</v>
      </c>
      <c r="M343" s="150" t="s">
        <v>313</v>
      </c>
      <c r="N343" s="150" t="s">
        <v>386</v>
      </c>
      <c r="O343" s="150" t="s">
        <v>318</v>
      </c>
      <c r="P343" s="150" t="s">
        <v>344</v>
      </c>
      <c r="Q343" s="150"/>
      <c r="R343" s="150"/>
      <c r="S343" s="150"/>
      <c r="T343" s="150"/>
      <c r="U343" s="149" t="s">
        <v>525</v>
      </c>
      <c r="V343" s="147"/>
      <c r="W343" s="147"/>
      <c r="X343" s="147"/>
      <c r="Y343" s="135">
        <f t="shared" si="112"/>
        <v>0</v>
      </c>
      <c r="Z343" s="147"/>
      <c r="AA343" s="147"/>
      <c r="AB343" s="147"/>
      <c r="AC343" s="147"/>
      <c r="AD343" s="147"/>
      <c r="AE343" s="147"/>
      <c r="AF343" s="147" t="e">
        <f t="shared" si="111"/>
        <v>#DIV/0!</v>
      </c>
      <c r="AG343" s="147">
        <f t="shared" si="103"/>
        <v>0</v>
      </c>
    </row>
    <row r="344" spans="11:33" ht="16.5" thickTop="1" thickBot="1">
      <c r="K344" s="151">
        <v>1</v>
      </c>
      <c r="L344" s="150" t="s">
        <v>316</v>
      </c>
      <c r="M344" s="150" t="s">
        <v>313</v>
      </c>
      <c r="N344" s="150" t="s">
        <v>386</v>
      </c>
      <c r="O344" s="150" t="s">
        <v>318</v>
      </c>
      <c r="P344" s="150" t="s">
        <v>342</v>
      </c>
      <c r="Q344" s="150"/>
      <c r="R344" s="150"/>
      <c r="S344" s="150"/>
      <c r="T344" s="150"/>
      <c r="U344" s="149" t="s">
        <v>524</v>
      </c>
      <c r="V344" s="147"/>
      <c r="W344" s="147"/>
      <c r="X344" s="147"/>
      <c r="Y344" s="135">
        <f t="shared" si="112"/>
        <v>0</v>
      </c>
      <c r="Z344" s="147"/>
      <c r="AA344" s="147"/>
      <c r="AB344" s="147"/>
      <c r="AC344" s="147"/>
      <c r="AD344" s="147"/>
      <c r="AE344" s="147"/>
      <c r="AF344" s="147" t="e">
        <f t="shared" si="111"/>
        <v>#DIV/0!</v>
      </c>
      <c r="AG344" s="147">
        <f t="shared" si="103"/>
        <v>0</v>
      </c>
    </row>
    <row r="345" spans="11:33" ht="16.5" thickTop="1" thickBot="1">
      <c r="K345" s="151">
        <v>1</v>
      </c>
      <c r="L345" s="150" t="s">
        <v>316</v>
      </c>
      <c r="M345" s="150" t="s">
        <v>313</v>
      </c>
      <c r="N345" s="150" t="s">
        <v>386</v>
      </c>
      <c r="O345" s="150" t="s">
        <v>318</v>
      </c>
      <c r="P345" s="150" t="s">
        <v>340</v>
      </c>
      <c r="Q345" s="150"/>
      <c r="R345" s="150"/>
      <c r="S345" s="150"/>
      <c r="T345" s="150"/>
      <c r="U345" s="149" t="s">
        <v>523</v>
      </c>
      <c r="V345" s="147"/>
      <c r="W345" s="147"/>
      <c r="X345" s="147"/>
      <c r="Y345" s="135">
        <f t="shared" si="112"/>
        <v>0</v>
      </c>
      <c r="Z345" s="147"/>
      <c r="AA345" s="147"/>
      <c r="AB345" s="147"/>
      <c r="AC345" s="147"/>
      <c r="AD345" s="147"/>
      <c r="AE345" s="147"/>
      <c r="AF345" s="147" t="e">
        <f t="shared" si="111"/>
        <v>#DIV/0!</v>
      </c>
      <c r="AG345" s="147">
        <f t="shared" si="103"/>
        <v>0</v>
      </c>
    </row>
    <row r="346" spans="11:33" ht="24" thickTop="1" thickBot="1">
      <c r="K346" s="151">
        <v>1</v>
      </c>
      <c r="L346" s="150" t="s">
        <v>316</v>
      </c>
      <c r="M346" s="150" t="s">
        <v>313</v>
      </c>
      <c r="N346" s="150" t="s">
        <v>386</v>
      </c>
      <c r="O346" s="150" t="s">
        <v>318</v>
      </c>
      <c r="P346" s="150" t="s">
        <v>338</v>
      </c>
      <c r="Q346" s="150"/>
      <c r="R346" s="150"/>
      <c r="S346" s="150"/>
      <c r="T346" s="150"/>
      <c r="U346" s="149" t="s">
        <v>522</v>
      </c>
      <c r="V346" s="147"/>
      <c r="W346" s="147"/>
      <c r="X346" s="147"/>
      <c r="Y346" s="135">
        <f t="shared" si="112"/>
        <v>0</v>
      </c>
      <c r="Z346" s="147"/>
      <c r="AA346" s="147"/>
      <c r="AB346" s="147"/>
      <c r="AC346" s="147"/>
      <c r="AD346" s="147"/>
      <c r="AE346" s="147"/>
      <c r="AF346" s="147" t="e">
        <f t="shared" si="111"/>
        <v>#DIV/0!</v>
      </c>
      <c r="AG346" s="147">
        <f t="shared" si="103"/>
        <v>0</v>
      </c>
    </row>
    <row r="347" spans="11:33" ht="16.5" thickTop="1" thickBot="1">
      <c r="K347" s="162">
        <v>1</v>
      </c>
      <c r="L347" s="161" t="s">
        <v>316</v>
      </c>
      <c r="M347" s="161" t="s">
        <v>313</v>
      </c>
      <c r="N347" s="161" t="s">
        <v>386</v>
      </c>
      <c r="O347" s="161" t="s">
        <v>315</v>
      </c>
      <c r="P347" s="161"/>
      <c r="Q347" s="161"/>
      <c r="R347" s="160"/>
      <c r="S347" s="160"/>
      <c r="T347" s="160"/>
      <c r="U347" s="159" t="s">
        <v>521</v>
      </c>
      <c r="V347" s="157"/>
      <c r="W347" s="157"/>
      <c r="X347" s="157"/>
      <c r="Y347" s="157">
        <f t="shared" si="112"/>
        <v>0</v>
      </c>
      <c r="Z347" s="157"/>
      <c r="AA347" s="157"/>
      <c r="AB347" s="157"/>
      <c r="AC347" s="157"/>
      <c r="AD347" s="157"/>
      <c r="AE347" s="135"/>
      <c r="AF347" s="158" t="e">
        <f t="shared" si="111"/>
        <v>#DIV/0!</v>
      </c>
      <c r="AG347" s="157">
        <f t="shared" si="103"/>
        <v>0</v>
      </c>
    </row>
    <row r="348" spans="11:33" ht="16.5" thickTop="1" thickBot="1">
      <c r="K348" s="162">
        <v>1</v>
      </c>
      <c r="L348" s="161" t="s">
        <v>316</v>
      </c>
      <c r="M348" s="161" t="s">
        <v>313</v>
      </c>
      <c r="N348" s="161" t="s">
        <v>386</v>
      </c>
      <c r="O348" s="161" t="s">
        <v>388</v>
      </c>
      <c r="P348" s="161"/>
      <c r="Q348" s="161"/>
      <c r="R348" s="160"/>
      <c r="S348" s="160"/>
      <c r="T348" s="160"/>
      <c r="U348" s="159" t="s">
        <v>520</v>
      </c>
      <c r="V348" s="157"/>
      <c r="W348" s="157"/>
      <c r="X348" s="157"/>
      <c r="Y348" s="157">
        <f t="shared" si="112"/>
        <v>0</v>
      </c>
      <c r="Z348" s="157"/>
      <c r="AA348" s="157"/>
      <c r="AB348" s="157"/>
      <c r="AC348" s="157"/>
      <c r="AD348" s="157"/>
      <c r="AE348" s="135"/>
      <c r="AF348" s="158" t="e">
        <f t="shared" si="111"/>
        <v>#DIV/0!</v>
      </c>
      <c r="AG348" s="157">
        <f t="shared" si="103"/>
        <v>0</v>
      </c>
    </row>
    <row r="349" spans="11:33" ht="16.5" thickTop="1" thickBot="1">
      <c r="K349" s="162">
        <v>1</v>
      </c>
      <c r="L349" s="161" t="s">
        <v>316</v>
      </c>
      <c r="M349" s="161" t="s">
        <v>313</v>
      </c>
      <c r="N349" s="161" t="s">
        <v>386</v>
      </c>
      <c r="O349" s="161" t="s">
        <v>386</v>
      </c>
      <c r="P349" s="161"/>
      <c r="Q349" s="161"/>
      <c r="R349" s="160"/>
      <c r="S349" s="160"/>
      <c r="T349" s="160"/>
      <c r="U349" s="159" t="s">
        <v>519</v>
      </c>
      <c r="V349" s="157"/>
      <c r="W349" s="157"/>
      <c r="X349" s="157"/>
      <c r="Y349" s="157">
        <f t="shared" si="112"/>
        <v>0</v>
      </c>
      <c r="Z349" s="157"/>
      <c r="AA349" s="157"/>
      <c r="AB349" s="157"/>
      <c r="AC349" s="157"/>
      <c r="AD349" s="157"/>
      <c r="AE349" s="135"/>
      <c r="AF349" s="158" t="e">
        <f t="shared" si="111"/>
        <v>#DIV/0!</v>
      </c>
      <c r="AG349" s="157">
        <f t="shared" si="103"/>
        <v>0</v>
      </c>
    </row>
    <row r="350" spans="11:33" ht="16.5" thickTop="1" thickBot="1">
      <c r="K350" s="162">
        <v>1</v>
      </c>
      <c r="L350" s="161" t="s">
        <v>316</v>
      </c>
      <c r="M350" s="161" t="s">
        <v>313</v>
      </c>
      <c r="N350" s="161" t="s">
        <v>386</v>
      </c>
      <c r="O350" s="161" t="s">
        <v>384</v>
      </c>
      <c r="P350" s="161"/>
      <c r="Q350" s="161"/>
      <c r="R350" s="160"/>
      <c r="S350" s="160"/>
      <c r="T350" s="160"/>
      <c r="U350" s="159" t="s">
        <v>518</v>
      </c>
      <c r="V350" s="157"/>
      <c r="W350" s="157"/>
      <c r="X350" s="157"/>
      <c r="Y350" s="157">
        <f t="shared" si="112"/>
        <v>0</v>
      </c>
      <c r="Z350" s="157"/>
      <c r="AA350" s="157"/>
      <c r="AB350" s="157"/>
      <c r="AC350" s="157"/>
      <c r="AD350" s="157"/>
      <c r="AE350" s="135"/>
      <c r="AF350" s="158" t="e">
        <f t="shared" si="111"/>
        <v>#DIV/0!</v>
      </c>
      <c r="AG350" s="157">
        <f t="shared" si="103"/>
        <v>0</v>
      </c>
    </row>
    <row r="351" spans="11:33" ht="16.5" thickTop="1" thickBot="1">
      <c r="K351" s="146">
        <v>1</v>
      </c>
      <c r="L351" s="145" t="s">
        <v>316</v>
      </c>
      <c r="M351" s="145" t="s">
        <v>313</v>
      </c>
      <c r="N351" s="145" t="s">
        <v>384</v>
      </c>
      <c r="O351" s="145"/>
      <c r="P351" s="145"/>
      <c r="Q351" s="145"/>
      <c r="R351" s="144"/>
      <c r="S351" s="144"/>
      <c r="T351" s="144"/>
      <c r="U351" s="143" t="s">
        <v>517</v>
      </c>
      <c r="V351" s="141">
        <f t="shared" ref="V351:AE351" si="113">+V352+V366+V368</f>
        <v>0</v>
      </c>
      <c r="W351" s="141">
        <f t="shared" si="113"/>
        <v>0</v>
      </c>
      <c r="X351" s="141">
        <f t="shared" si="113"/>
        <v>0</v>
      </c>
      <c r="Y351" s="141">
        <f t="shared" si="113"/>
        <v>0</v>
      </c>
      <c r="Z351" s="141">
        <f t="shared" si="113"/>
        <v>0</v>
      </c>
      <c r="AA351" s="141">
        <f t="shared" si="113"/>
        <v>0</v>
      </c>
      <c r="AB351" s="141">
        <f t="shared" si="113"/>
        <v>0</v>
      </c>
      <c r="AC351" s="141">
        <f t="shared" si="113"/>
        <v>0</v>
      </c>
      <c r="AD351" s="141">
        <f t="shared" si="113"/>
        <v>0</v>
      </c>
      <c r="AE351" s="135">
        <f t="shared" si="113"/>
        <v>0</v>
      </c>
      <c r="AF351" s="142" t="e">
        <f t="shared" si="111"/>
        <v>#DIV/0!</v>
      </c>
      <c r="AG351" s="141">
        <f t="shared" si="103"/>
        <v>0</v>
      </c>
    </row>
    <row r="352" spans="11:33" ht="16.5" thickTop="1" thickBot="1">
      <c r="K352" s="162">
        <v>1</v>
      </c>
      <c r="L352" s="161" t="s">
        <v>316</v>
      </c>
      <c r="M352" s="161" t="s">
        <v>313</v>
      </c>
      <c r="N352" s="161" t="s">
        <v>384</v>
      </c>
      <c r="O352" s="161" t="s">
        <v>320</v>
      </c>
      <c r="P352" s="161"/>
      <c r="Q352" s="161"/>
      <c r="R352" s="160"/>
      <c r="S352" s="160"/>
      <c r="T352" s="160"/>
      <c r="U352" s="159" t="s">
        <v>516</v>
      </c>
      <c r="V352" s="157">
        <f t="shared" ref="V352:AE352" si="114">+V353+V354+V355+V358+V362</f>
        <v>0</v>
      </c>
      <c r="W352" s="157">
        <f t="shared" si="114"/>
        <v>0</v>
      </c>
      <c r="X352" s="157">
        <f t="shared" si="114"/>
        <v>0</v>
      </c>
      <c r="Y352" s="157">
        <f t="shared" si="114"/>
        <v>0</v>
      </c>
      <c r="Z352" s="157">
        <f t="shared" si="114"/>
        <v>0</v>
      </c>
      <c r="AA352" s="157">
        <f t="shared" si="114"/>
        <v>0</v>
      </c>
      <c r="AB352" s="157">
        <f t="shared" si="114"/>
        <v>0</v>
      </c>
      <c r="AC352" s="157">
        <f t="shared" si="114"/>
        <v>0</v>
      </c>
      <c r="AD352" s="157">
        <f t="shared" si="114"/>
        <v>0</v>
      </c>
      <c r="AE352" s="135">
        <f t="shared" si="114"/>
        <v>0</v>
      </c>
      <c r="AF352" s="158" t="e">
        <f t="shared" si="111"/>
        <v>#DIV/0!</v>
      </c>
      <c r="AG352" s="157">
        <f t="shared" si="103"/>
        <v>0</v>
      </c>
    </row>
    <row r="353" spans="11:33" ht="16.5" thickTop="1" thickBot="1">
      <c r="K353" s="151">
        <v>1</v>
      </c>
      <c r="L353" s="150" t="s">
        <v>316</v>
      </c>
      <c r="M353" s="150" t="s">
        <v>313</v>
      </c>
      <c r="N353" s="150" t="s">
        <v>384</v>
      </c>
      <c r="O353" s="150" t="s">
        <v>320</v>
      </c>
      <c r="P353" s="150" t="s">
        <v>471</v>
      </c>
      <c r="Q353" s="150"/>
      <c r="R353" s="150"/>
      <c r="S353" s="150"/>
      <c r="T353" s="150"/>
      <c r="U353" s="149" t="s">
        <v>515</v>
      </c>
      <c r="V353" s="147"/>
      <c r="W353" s="147"/>
      <c r="X353" s="147"/>
      <c r="Y353" s="135">
        <f>+V353+W353-X353</f>
        <v>0</v>
      </c>
      <c r="Z353" s="147"/>
      <c r="AA353" s="147"/>
      <c r="AB353" s="147"/>
      <c r="AC353" s="147"/>
      <c r="AD353" s="147"/>
      <c r="AE353" s="147"/>
      <c r="AF353" s="147" t="e">
        <f t="shared" si="111"/>
        <v>#DIV/0!</v>
      </c>
      <c r="AG353" s="147">
        <f t="shared" si="103"/>
        <v>0</v>
      </c>
    </row>
    <row r="354" spans="11:33" ht="16.5" thickTop="1" thickBot="1">
      <c r="K354" s="151">
        <v>1</v>
      </c>
      <c r="L354" s="150" t="s">
        <v>316</v>
      </c>
      <c r="M354" s="150" t="s">
        <v>313</v>
      </c>
      <c r="N354" s="150" t="s">
        <v>384</v>
      </c>
      <c r="O354" s="150" t="s">
        <v>320</v>
      </c>
      <c r="P354" s="150" t="s">
        <v>469</v>
      </c>
      <c r="Q354" s="150"/>
      <c r="R354" s="150"/>
      <c r="S354" s="150"/>
      <c r="T354" s="150"/>
      <c r="U354" s="149" t="s">
        <v>514</v>
      </c>
      <c r="V354" s="147"/>
      <c r="W354" s="147"/>
      <c r="X354" s="147"/>
      <c r="Y354" s="135">
        <f>+V354+W354-X354</f>
        <v>0</v>
      </c>
      <c r="Z354" s="147"/>
      <c r="AA354" s="147"/>
      <c r="AB354" s="147"/>
      <c r="AC354" s="147"/>
      <c r="AD354" s="147"/>
      <c r="AE354" s="147"/>
      <c r="AF354" s="147" t="e">
        <f t="shared" si="111"/>
        <v>#DIV/0!</v>
      </c>
      <c r="AG354" s="147">
        <f t="shared" si="103"/>
        <v>0</v>
      </c>
    </row>
    <row r="355" spans="11:33" ht="16.5" thickTop="1" thickBot="1">
      <c r="K355" s="151">
        <v>1</v>
      </c>
      <c r="L355" s="150" t="s">
        <v>316</v>
      </c>
      <c r="M355" s="150" t="s">
        <v>313</v>
      </c>
      <c r="N355" s="150" t="s">
        <v>384</v>
      </c>
      <c r="O355" s="150" t="s">
        <v>320</v>
      </c>
      <c r="P355" s="150" t="s">
        <v>478</v>
      </c>
      <c r="Q355" s="150"/>
      <c r="R355" s="150"/>
      <c r="S355" s="150"/>
      <c r="T355" s="150"/>
      <c r="U355" s="149" t="s">
        <v>512</v>
      </c>
      <c r="V355" s="147">
        <f t="shared" ref="V355:AE355" si="115">+V356+V357</f>
        <v>0</v>
      </c>
      <c r="W355" s="147">
        <f t="shared" si="115"/>
        <v>0</v>
      </c>
      <c r="X355" s="147">
        <f t="shared" si="115"/>
        <v>0</v>
      </c>
      <c r="Y355" s="147">
        <f t="shared" si="115"/>
        <v>0</v>
      </c>
      <c r="Z355" s="147">
        <f t="shared" si="115"/>
        <v>0</v>
      </c>
      <c r="AA355" s="147">
        <f t="shared" si="115"/>
        <v>0</v>
      </c>
      <c r="AB355" s="147">
        <f t="shared" si="115"/>
        <v>0</v>
      </c>
      <c r="AC355" s="147">
        <f t="shared" si="115"/>
        <v>0</v>
      </c>
      <c r="AD355" s="147">
        <f t="shared" si="115"/>
        <v>0</v>
      </c>
      <c r="AE355" s="147">
        <f t="shared" si="115"/>
        <v>0</v>
      </c>
      <c r="AF355" s="147" t="e">
        <f t="shared" si="111"/>
        <v>#DIV/0!</v>
      </c>
      <c r="AG355" s="147">
        <f t="shared" si="103"/>
        <v>0</v>
      </c>
    </row>
    <row r="356" spans="11:33" ht="16.5" thickTop="1" thickBot="1">
      <c r="K356" s="151">
        <v>1</v>
      </c>
      <c r="L356" s="150" t="s">
        <v>316</v>
      </c>
      <c r="M356" s="150" t="s">
        <v>313</v>
      </c>
      <c r="N356" s="150" t="s">
        <v>384</v>
      </c>
      <c r="O356" s="150" t="s">
        <v>320</v>
      </c>
      <c r="P356" s="150" t="s">
        <v>478</v>
      </c>
      <c r="Q356" s="150" t="s">
        <v>320</v>
      </c>
      <c r="R356" s="150"/>
      <c r="S356" s="150"/>
      <c r="T356" s="150"/>
      <c r="U356" s="149" t="s">
        <v>513</v>
      </c>
      <c r="V356" s="147"/>
      <c r="W356" s="147"/>
      <c r="X356" s="147"/>
      <c r="Y356" s="135">
        <f>+V356+W356-X356</f>
        <v>0</v>
      </c>
      <c r="Z356" s="147"/>
      <c r="AA356" s="147"/>
      <c r="AB356" s="147"/>
      <c r="AC356" s="147"/>
      <c r="AD356" s="147"/>
      <c r="AE356" s="147"/>
      <c r="AF356" s="147" t="e">
        <f t="shared" si="111"/>
        <v>#DIV/0!</v>
      </c>
      <c r="AG356" s="147">
        <f t="shared" ref="AG356:AG419" si="116">+AD356-AE356</f>
        <v>0</v>
      </c>
    </row>
    <row r="357" spans="11:33" ht="16.5" thickTop="1" thickBot="1">
      <c r="K357" s="151">
        <v>1</v>
      </c>
      <c r="L357" s="150" t="s">
        <v>316</v>
      </c>
      <c r="M357" s="150" t="s">
        <v>313</v>
      </c>
      <c r="N357" s="150" t="s">
        <v>384</v>
      </c>
      <c r="O357" s="150" t="s">
        <v>320</v>
      </c>
      <c r="P357" s="150" t="s">
        <v>478</v>
      </c>
      <c r="Q357" s="150" t="s">
        <v>318</v>
      </c>
      <c r="R357" s="150"/>
      <c r="S357" s="150"/>
      <c r="T357" s="150"/>
      <c r="U357" s="149" t="s">
        <v>512</v>
      </c>
      <c r="V357" s="147"/>
      <c r="W357" s="147"/>
      <c r="X357" s="147"/>
      <c r="Y357" s="135">
        <f>+V357+W357-X357</f>
        <v>0</v>
      </c>
      <c r="Z357" s="147"/>
      <c r="AA357" s="147"/>
      <c r="AB357" s="147"/>
      <c r="AC357" s="147"/>
      <c r="AD357" s="147"/>
      <c r="AE357" s="147"/>
      <c r="AF357" s="147" t="e">
        <f t="shared" si="111"/>
        <v>#DIV/0!</v>
      </c>
      <c r="AG357" s="147">
        <f t="shared" si="116"/>
        <v>0</v>
      </c>
    </row>
    <row r="358" spans="11:33" ht="16.5" thickTop="1" thickBot="1">
      <c r="K358" s="151">
        <v>1</v>
      </c>
      <c r="L358" s="150" t="s">
        <v>316</v>
      </c>
      <c r="M358" s="150" t="s">
        <v>313</v>
      </c>
      <c r="N358" s="150" t="s">
        <v>384</v>
      </c>
      <c r="O358" s="150" t="s">
        <v>320</v>
      </c>
      <c r="P358" s="150" t="s">
        <v>508</v>
      </c>
      <c r="Q358" s="150"/>
      <c r="R358" s="150"/>
      <c r="S358" s="150"/>
      <c r="T358" s="150"/>
      <c r="U358" s="149" t="s">
        <v>511</v>
      </c>
      <c r="V358" s="147">
        <f t="shared" ref="V358:AE358" si="117">+V359+V360+V361</f>
        <v>0</v>
      </c>
      <c r="W358" s="147">
        <f t="shared" si="117"/>
        <v>0</v>
      </c>
      <c r="X358" s="147">
        <f t="shared" si="117"/>
        <v>0</v>
      </c>
      <c r="Y358" s="147">
        <f t="shared" si="117"/>
        <v>0</v>
      </c>
      <c r="Z358" s="147">
        <f t="shared" si="117"/>
        <v>0</v>
      </c>
      <c r="AA358" s="147">
        <f t="shared" si="117"/>
        <v>0</v>
      </c>
      <c r="AB358" s="147">
        <f t="shared" si="117"/>
        <v>0</v>
      </c>
      <c r="AC358" s="147">
        <f t="shared" si="117"/>
        <v>0</v>
      </c>
      <c r="AD358" s="147">
        <f t="shared" si="117"/>
        <v>0</v>
      </c>
      <c r="AE358" s="147">
        <f t="shared" si="117"/>
        <v>0</v>
      </c>
      <c r="AF358" s="147" t="e">
        <f t="shared" si="111"/>
        <v>#DIV/0!</v>
      </c>
      <c r="AG358" s="147">
        <f t="shared" si="116"/>
        <v>0</v>
      </c>
    </row>
    <row r="359" spans="11:33" ht="16.5" thickTop="1" thickBot="1">
      <c r="K359" s="151">
        <v>1</v>
      </c>
      <c r="L359" s="150" t="s">
        <v>316</v>
      </c>
      <c r="M359" s="150" t="s">
        <v>313</v>
      </c>
      <c r="N359" s="150" t="s">
        <v>384</v>
      </c>
      <c r="O359" s="150" t="s">
        <v>320</v>
      </c>
      <c r="P359" s="150" t="s">
        <v>508</v>
      </c>
      <c r="Q359" s="150" t="s">
        <v>320</v>
      </c>
      <c r="R359" s="150"/>
      <c r="S359" s="150"/>
      <c r="T359" s="150"/>
      <c r="U359" s="149" t="s">
        <v>510</v>
      </c>
      <c r="V359" s="147"/>
      <c r="W359" s="147"/>
      <c r="X359" s="147"/>
      <c r="Y359" s="135">
        <f>+V359+W359-X359</f>
        <v>0</v>
      </c>
      <c r="Z359" s="147"/>
      <c r="AA359" s="147"/>
      <c r="AB359" s="147"/>
      <c r="AC359" s="147"/>
      <c r="AD359" s="147"/>
      <c r="AE359" s="147"/>
      <c r="AF359" s="147" t="e">
        <f t="shared" si="111"/>
        <v>#DIV/0!</v>
      </c>
      <c r="AG359" s="147">
        <f t="shared" si="116"/>
        <v>0</v>
      </c>
    </row>
    <row r="360" spans="11:33" ht="16.5" thickTop="1" thickBot="1">
      <c r="K360" s="151">
        <v>1</v>
      </c>
      <c r="L360" s="150" t="s">
        <v>316</v>
      </c>
      <c r="M360" s="150" t="s">
        <v>313</v>
      </c>
      <c r="N360" s="150" t="s">
        <v>384</v>
      </c>
      <c r="O360" s="150" t="s">
        <v>320</v>
      </c>
      <c r="P360" s="150" t="s">
        <v>508</v>
      </c>
      <c r="Q360" s="150" t="s">
        <v>318</v>
      </c>
      <c r="R360" s="150"/>
      <c r="S360" s="150"/>
      <c r="T360" s="150"/>
      <c r="U360" s="149" t="s">
        <v>509</v>
      </c>
      <c r="V360" s="147"/>
      <c r="W360" s="147"/>
      <c r="X360" s="147"/>
      <c r="Y360" s="135">
        <f>+V360+W360-X360</f>
        <v>0</v>
      </c>
      <c r="Z360" s="147"/>
      <c r="AA360" s="147"/>
      <c r="AB360" s="147"/>
      <c r="AC360" s="147"/>
      <c r="AD360" s="147"/>
      <c r="AE360" s="147"/>
      <c r="AF360" s="147" t="e">
        <f t="shared" si="111"/>
        <v>#DIV/0!</v>
      </c>
      <c r="AG360" s="147">
        <f t="shared" si="116"/>
        <v>0</v>
      </c>
    </row>
    <row r="361" spans="11:33" ht="16.5" thickTop="1" thickBot="1">
      <c r="K361" s="151">
        <v>1</v>
      </c>
      <c r="L361" s="150" t="s">
        <v>316</v>
      </c>
      <c r="M361" s="150" t="s">
        <v>313</v>
      </c>
      <c r="N361" s="150" t="s">
        <v>384</v>
      </c>
      <c r="O361" s="150" t="s">
        <v>320</v>
      </c>
      <c r="P361" s="150" t="s">
        <v>508</v>
      </c>
      <c r="Q361" s="150" t="s">
        <v>315</v>
      </c>
      <c r="R361" s="150"/>
      <c r="S361" s="150"/>
      <c r="T361" s="150"/>
      <c r="U361" s="149" t="s">
        <v>507</v>
      </c>
      <c r="V361" s="147"/>
      <c r="W361" s="147"/>
      <c r="X361" s="147"/>
      <c r="Y361" s="135">
        <f>+V361+W361-X361</f>
        <v>0</v>
      </c>
      <c r="Z361" s="147"/>
      <c r="AA361" s="147"/>
      <c r="AB361" s="147"/>
      <c r="AC361" s="147"/>
      <c r="AD361" s="147"/>
      <c r="AE361" s="147"/>
      <c r="AF361" s="147" t="e">
        <f t="shared" si="111"/>
        <v>#DIV/0!</v>
      </c>
      <c r="AG361" s="147">
        <f t="shared" si="116"/>
        <v>0</v>
      </c>
    </row>
    <row r="362" spans="11:33" ht="16.5" thickTop="1" thickBot="1">
      <c r="K362" s="151">
        <v>1</v>
      </c>
      <c r="L362" s="150" t="s">
        <v>316</v>
      </c>
      <c r="M362" s="150" t="s">
        <v>313</v>
      </c>
      <c r="N362" s="150" t="s">
        <v>384</v>
      </c>
      <c r="O362" s="150" t="s">
        <v>320</v>
      </c>
      <c r="P362" s="150" t="s">
        <v>504</v>
      </c>
      <c r="Q362" s="150"/>
      <c r="R362" s="150"/>
      <c r="S362" s="150"/>
      <c r="T362" s="150"/>
      <c r="U362" s="149" t="s">
        <v>495</v>
      </c>
      <c r="V362" s="147">
        <f t="shared" ref="V362:AE362" si="118">+V363+V364+V365</f>
        <v>0</v>
      </c>
      <c r="W362" s="147">
        <f t="shared" si="118"/>
        <v>0</v>
      </c>
      <c r="X362" s="147">
        <f t="shared" si="118"/>
        <v>0</v>
      </c>
      <c r="Y362" s="147">
        <f t="shared" si="118"/>
        <v>0</v>
      </c>
      <c r="Z362" s="147">
        <f t="shared" si="118"/>
        <v>0</v>
      </c>
      <c r="AA362" s="147">
        <f t="shared" si="118"/>
        <v>0</v>
      </c>
      <c r="AB362" s="147">
        <f t="shared" si="118"/>
        <v>0</v>
      </c>
      <c r="AC362" s="147">
        <f t="shared" si="118"/>
        <v>0</v>
      </c>
      <c r="AD362" s="147">
        <f t="shared" si="118"/>
        <v>0</v>
      </c>
      <c r="AE362" s="147">
        <f t="shared" si="118"/>
        <v>0</v>
      </c>
      <c r="AF362" s="147" t="e">
        <f t="shared" si="111"/>
        <v>#DIV/0!</v>
      </c>
      <c r="AG362" s="147">
        <f t="shared" si="116"/>
        <v>0</v>
      </c>
    </row>
    <row r="363" spans="11:33" ht="16.5" thickTop="1" thickBot="1">
      <c r="K363" s="151">
        <v>1</v>
      </c>
      <c r="L363" s="150" t="s">
        <v>316</v>
      </c>
      <c r="M363" s="150" t="s">
        <v>313</v>
      </c>
      <c r="N363" s="150" t="s">
        <v>384</v>
      </c>
      <c r="O363" s="150" t="s">
        <v>320</v>
      </c>
      <c r="P363" s="150" t="s">
        <v>504</v>
      </c>
      <c r="Q363" s="150" t="s">
        <v>320</v>
      </c>
      <c r="R363" s="150"/>
      <c r="S363" s="150"/>
      <c r="T363" s="150"/>
      <c r="U363" s="149" t="s">
        <v>506</v>
      </c>
      <c r="V363" s="147"/>
      <c r="W363" s="147"/>
      <c r="X363" s="147"/>
      <c r="Y363" s="135">
        <f>+V363+W363-X363</f>
        <v>0</v>
      </c>
      <c r="Z363" s="147"/>
      <c r="AA363" s="147"/>
      <c r="AB363" s="147"/>
      <c r="AC363" s="147"/>
      <c r="AD363" s="147"/>
      <c r="AE363" s="147"/>
      <c r="AF363" s="147" t="e">
        <f t="shared" si="111"/>
        <v>#DIV/0!</v>
      </c>
      <c r="AG363" s="147">
        <f t="shared" si="116"/>
        <v>0</v>
      </c>
    </row>
    <row r="364" spans="11:33" ht="16.5" thickTop="1" thickBot="1">
      <c r="K364" s="151">
        <v>1</v>
      </c>
      <c r="L364" s="150" t="s">
        <v>316</v>
      </c>
      <c r="M364" s="150" t="s">
        <v>313</v>
      </c>
      <c r="N364" s="150" t="s">
        <v>384</v>
      </c>
      <c r="O364" s="150" t="s">
        <v>320</v>
      </c>
      <c r="P364" s="150" t="s">
        <v>504</v>
      </c>
      <c r="Q364" s="150" t="s">
        <v>318</v>
      </c>
      <c r="R364" s="150"/>
      <c r="S364" s="150"/>
      <c r="T364" s="150"/>
      <c r="U364" s="149" t="s">
        <v>505</v>
      </c>
      <c r="V364" s="147"/>
      <c r="W364" s="147"/>
      <c r="X364" s="147"/>
      <c r="Y364" s="135">
        <f>+V364+W364-X364</f>
        <v>0</v>
      </c>
      <c r="Z364" s="147"/>
      <c r="AA364" s="147"/>
      <c r="AB364" s="147"/>
      <c r="AC364" s="147"/>
      <c r="AD364" s="147"/>
      <c r="AE364" s="147"/>
      <c r="AF364" s="147" t="e">
        <f t="shared" si="111"/>
        <v>#DIV/0!</v>
      </c>
      <c r="AG364" s="147">
        <f t="shared" si="116"/>
        <v>0</v>
      </c>
    </row>
    <row r="365" spans="11:33" ht="24" thickTop="1" thickBot="1">
      <c r="K365" s="151">
        <v>1</v>
      </c>
      <c r="L365" s="150" t="s">
        <v>316</v>
      </c>
      <c r="M365" s="150" t="s">
        <v>313</v>
      </c>
      <c r="N365" s="150" t="s">
        <v>384</v>
      </c>
      <c r="O365" s="150" t="s">
        <v>320</v>
      </c>
      <c r="P365" s="150" t="s">
        <v>504</v>
      </c>
      <c r="Q365" s="150" t="s">
        <v>315</v>
      </c>
      <c r="R365" s="150"/>
      <c r="S365" s="150"/>
      <c r="T365" s="150"/>
      <c r="U365" s="149" t="s">
        <v>503</v>
      </c>
      <c r="V365" s="147"/>
      <c r="W365" s="147"/>
      <c r="X365" s="147"/>
      <c r="Y365" s="135">
        <f>+V365+W365-X365</f>
        <v>0</v>
      </c>
      <c r="Z365" s="147"/>
      <c r="AA365" s="147"/>
      <c r="AB365" s="147"/>
      <c r="AC365" s="147"/>
      <c r="AD365" s="147"/>
      <c r="AE365" s="147"/>
      <c r="AF365" s="147" t="e">
        <f t="shared" si="111"/>
        <v>#DIV/0!</v>
      </c>
      <c r="AG365" s="147">
        <f t="shared" si="116"/>
        <v>0</v>
      </c>
    </row>
    <row r="366" spans="11:33" ht="16.5" thickTop="1" thickBot="1">
      <c r="K366" s="162">
        <v>1</v>
      </c>
      <c r="L366" s="161" t="s">
        <v>316</v>
      </c>
      <c r="M366" s="161" t="s">
        <v>313</v>
      </c>
      <c r="N366" s="161" t="s">
        <v>384</v>
      </c>
      <c r="O366" s="161" t="s">
        <v>318</v>
      </c>
      <c r="P366" s="161"/>
      <c r="Q366" s="161"/>
      <c r="R366" s="160"/>
      <c r="S366" s="160"/>
      <c r="T366" s="160"/>
      <c r="U366" s="159" t="s">
        <v>492</v>
      </c>
      <c r="V366" s="157">
        <f t="shared" ref="V366:AE366" si="119">+V367</f>
        <v>0</v>
      </c>
      <c r="W366" s="157">
        <f t="shared" si="119"/>
        <v>0</v>
      </c>
      <c r="X366" s="157">
        <f t="shared" si="119"/>
        <v>0</v>
      </c>
      <c r="Y366" s="157">
        <f t="shared" si="119"/>
        <v>0</v>
      </c>
      <c r="Z366" s="157">
        <f t="shared" si="119"/>
        <v>0</v>
      </c>
      <c r="AA366" s="157">
        <f t="shared" si="119"/>
        <v>0</v>
      </c>
      <c r="AB366" s="157">
        <f t="shared" si="119"/>
        <v>0</v>
      </c>
      <c r="AC366" s="157">
        <f t="shared" si="119"/>
        <v>0</v>
      </c>
      <c r="AD366" s="157">
        <f t="shared" si="119"/>
        <v>0</v>
      </c>
      <c r="AE366" s="135">
        <f t="shared" si="119"/>
        <v>0</v>
      </c>
      <c r="AF366" s="158" t="e">
        <f t="shared" si="111"/>
        <v>#DIV/0!</v>
      </c>
      <c r="AG366" s="157">
        <f t="shared" si="116"/>
        <v>0</v>
      </c>
    </row>
    <row r="367" spans="11:33" ht="16.5" thickTop="1" thickBot="1">
      <c r="K367" s="151">
        <v>1</v>
      </c>
      <c r="L367" s="150" t="s">
        <v>316</v>
      </c>
      <c r="M367" s="150" t="s">
        <v>313</v>
      </c>
      <c r="N367" s="150" t="s">
        <v>384</v>
      </c>
      <c r="O367" s="150" t="s">
        <v>318</v>
      </c>
      <c r="P367" s="150" t="s">
        <v>471</v>
      </c>
      <c r="Q367" s="150"/>
      <c r="R367" s="150"/>
      <c r="S367" s="150"/>
      <c r="T367" s="150"/>
      <c r="U367" s="149" t="s">
        <v>502</v>
      </c>
      <c r="V367" s="147"/>
      <c r="W367" s="147"/>
      <c r="X367" s="147"/>
      <c r="Y367" s="135">
        <f>+V367+W367-X367</f>
        <v>0</v>
      </c>
      <c r="Z367" s="147"/>
      <c r="AA367" s="147"/>
      <c r="AB367" s="147"/>
      <c r="AC367" s="147"/>
      <c r="AD367" s="147"/>
      <c r="AE367" s="147"/>
      <c r="AF367" s="147" t="e">
        <f t="shared" si="111"/>
        <v>#DIV/0!</v>
      </c>
      <c r="AG367" s="147">
        <f t="shared" si="116"/>
        <v>0</v>
      </c>
    </row>
    <row r="368" spans="11:33" ht="16.5" thickTop="1" thickBot="1">
      <c r="K368" s="162">
        <v>1</v>
      </c>
      <c r="L368" s="161" t="s">
        <v>316</v>
      </c>
      <c r="M368" s="161" t="s">
        <v>313</v>
      </c>
      <c r="N368" s="161" t="s">
        <v>384</v>
      </c>
      <c r="O368" s="161" t="s">
        <v>315</v>
      </c>
      <c r="P368" s="161"/>
      <c r="Q368" s="161"/>
      <c r="R368" s="160"/>
      <c r="S368" s="160"/>
      <c r="T368" s="160"/>
      <c r="U368" s="159" t="s">
        <v>485</v>
      </c>
      <c r="V368" s="157"/>
      <c r="W368" s="157"/>
      <c r="X368" s="157"/>
      <c r="Y368" s="157">
        <f>+V368+W368-X368</f>
        <v>0</v>
      </c>
      <c r="Z368" s="157"/>
      <c r="AA368" s="157"/>
      <c r="AB368" s="157"/>
      <c r="AC368" s="157"/>
      <c r="AD368" s="157"/>
      <c r="AE368" s="135"/>
      <c r="AF368" s="158" t="e">
        <f t="shared" si="111"/>
        <v>#DIV/0!</v>
      </c>
      <c r="AG368" s="157">
        <f t="shared" si="116"/>
        <v>0</v>
      </c>
    </row>
    <row r="369" spans="11:33" ht="16.5" thickTop="1" thickBot="1">
      <c r="K369" s="146">
        <v>1</v>
      </c>
      <c r="L369" s="145" t="s">
        <v>316</v>
      </c>
      <c r="M369" s="145" t="s">
        <v>313</v>
      </c>
      <c r="N369" s="145" t="s">
        <v>382</v>
      </c>
      <c r="O369" s="145"/>
      <c r="P369" s="145"/>
      <c r="Q369" s="145"/>
      <c r="R369" s="144"/>
      <c r="S369" s="144"/>
      <c r="T369" s="144"/>
      <c r="U369" s="143" t="s">
        <v>501</v>
      </c>
      <c r="V369" s="141">
        <f t="shared" ref="V369:AE369" si="120">+V370+V376+V383</f>
        <v>0</v>
      </c>
      <c r="W369" s="141">
        <f t="shared" si="120"/>
        <v>0</v>
      </c>
      <c r="X369" s="141">
        <f t="shared" si="120"/>
        <v>0</v>
      </c>
      <c r="Y369" s="141">
        <f t="shared" si="120"/>
        <v>0</v>
      </c>
      <c r="Z369" s="141">
        <f t="shared" si="120"/>
        <v>0</v>
      </c>
      <c r="AA369" s="141">
        <f t="shared" si="120"/>
        <v>0</v>
      </c>
      <c r="AB369" s="141">
        <f t="shared" si="120"/>
        <v>0</v>
      </c>
      <c r="AC369" s="141">
        <f t="shared" si="120"/>
        <v>0</v>
      </c>
      <c r="AD369" s="141">
        <f t="shared" si="120"/>
        <v>0</v>
      </c>
      <c r="AE369" s="135">
        <f t="shared" si="120"/>
        <v>0</v>
      </c>
      <c r="AF369" s="142" t="e">
        <f t="shared" si="111"/>
        <v>#DIV/0!</v>
      </c>
      <c r="AG369" s="141">
        <f t="shared" si="116"/>
        <v>0</v>
      </c>
    </row>
    <row r="370" spans="11:33" ht="16.5" thickTop="1" thickBot="1">
      <c r="K370" s="162">
        <v>1</v>
      </c>
      <c r="L370" s="161" t="s">
        <v>316</v>
      </c>
      <c r="M370" s="161" t="s">
        <v>313</v>
      </c>
      <c r="N370" s="161" t="s">
        <v>382</v>
      </c>
      <c r="O370" s="161" t="s">
        <v>320</v>
      </c>
      <c r="P370" s="161"/>
      <c r="Q370" s="161"/>
      <c r="R370" s="160"/>
      <c r="S370" s="160"/>
      <c r="T370" s="160"/>
      <c r="U370" s="159" t="s">
        <v>500</v>
      </c>
      <c r="V370" s="157">
        <f t="shared" ref="V370:AE370" si="121">+V371+V372+V373+V374+V375</f>
        <v>0</v>
      </c>
      <c r="W370" s="157">
        <f t="shared" si="121"/>
        <v>0</v>
      </c>
      <c r="X370" s="157">
        <f t="shared" si="121"/>
        <v>0</v>
      </c>
      <c r="Y370" s="157">
        <f t="shared" si="121"/>
        <v>0</v>
      </c>
      <c r="Z370" s="157">
        <f t="shared" si="121"/>
        <v>0</v>
      </c>
      <c r="AA370" s="157">
        <f t="shared" si="121"/>
        <v>0</v>
      </c>
      <c r="AB370" s="157">
        <f t="shared" si="121"/>
        <v>0</v>
      </c>
      <c r="AC370" s="157">
        <f t="shared" si="121"/>
        <v>0</v>
      </c>
      <c r="AD370" s="157">
        <f t="shared" si="121"/>
        <v>0</v>
      </c>
      <c r="AE370" s="135">
        <f t="shared" si="121"/>
        <v>0</v>
      </c>
      <c r="AF370" s="158" t="e">
        <f t="shared" si="111"/>
        <v>#DIV/0!</v>
      </c>
      <c r="AG370" s="157">
        <f t="shared" si="116"/>
        <v>0</v>
      </c>
    </row>
    <row r="371" spans="11:33" ht="16.5" thickTop="1" thickBot="1">
      <c r="K371" s="151">
        <v>1</v>
      </c>
      <c r="L371" s="150" t="s">
        <v>316</v>
      </c>
      <c r="M371" s="150" t="s">
        <v>313</v>
      </c>
      <c r="N371" s="150" t="s">
        <v>382</v>
      </c>
      <c r="O371" s="150" t="s">
        <v>320</v>
      </c>
      <c r="P371" s="150" t="s">
        <v>471</v>
      </c>
      <c r="Q371" s="150"/>
      <c r="R371" s="150"/>
      <c r="S371" s="150"/>
      <c r="T371" s="150"/>
      <c r="U371" s="149" t="s">
        <v>499</v>
      </c>
      <c r="V371" s="147"/>
      <c r="W371" s="147"/>
      <c r="X371" s="147"/>
      <c r="Y371" s="135">
        <f>+V371+W371-X371</f>
        <v>0</v>
      </c>
      <c r="Z371" s="147"/>
      <c r="AA371" s="147"/>
      <c r="AB371" s="147"/>
      <c r="AC371" s="147"/>
      <c r="AD371" s="147"/>
      <c r="AE371" s="147"/>
      <c r="AF371" s="147" t="e">
        <f t="shared" si="111"/>
        <v>#DIV/0!</v>
      </c>
      <c r="AG371" s="147">
        <f t="shared" si="116"/>
        <v>0</v>
      </c>
    </row>
    <row r="372" spans="11:33" ht="16.5" thickTop="1" thickBot="1">
      <c r="K372" s="151">
        <v>1</v>
      </c>
      <c r="L372" s="150" t="s">
        <v>316</v>
      </c>
      <c r="M372" s="150" t="s">
        <v>313</v>
      </c>
      <c r="N372" s="150" t="s">
        <v>382</v>
      </c>
      <c r="O372" s="150" t="s">
        <v>320</v>
      </c>
      <c r="P372" s="150" t="s">
        <v>469</v>
      </c>
      <c r="Q372" s="150"/>
      <c r="R372" s="150"/>
      <c r="S372" s="150"/>
      <c r="T372" s="150"/>
      <c r="U372" s="149" t="s">
        <v>498</v>
      </c>
      <c r="V372" s="147"/>
      <c r="W372" s="147"/>
      <c r="X372" s="147"/>
      <c r="Y372" s="135">
        <f>+V372+W372-X372</f>
        <v>0</v>
      </c>
      <c r="Z372" s="147"/>
      <c r="AA372" s="147"/>
      <c r="AB372" s="147"/>
      <c r="AC372" s="147"/>
      <c r="AD372" s="147"/>
      <c r="AE372" s="147"/>
      <c r="AF372" s="147" t="e">
        <f t="shared" si="111"/>
        <v>#DIV/0!</v>
      </c>
      <c r="AG372" s="147">
        <f t="shared" si="116"/>
        <v>0</v>
      </c>
    </row>
    <row r="373" spans="11:33" ht="16.5" thickTop="1" thickBot="1">
      <c r="K373" s="151">
        <v>1</v>
      </c>
      <c r="L373" s="150" t="s">
        <v>316</v>
      </c>
      <c r="M373" s="150" t="s">
        <v>313</v>
      </c>
      <c r="N373" s="150" t="s">
        <v>382</v>
      </c>
      <c r="O373" s="150" t="s">
        <v>320</v>
      </c>
      <c r="P373" s="150" t="s">
        <v>478</v>
      </c>
      <c r="Q373" s="150"/>
      <c r="R373" s="150"/>
      <c r="S373" s="150"/>
      <c r="T373" s="150"/>
      <c r="U373" s="149" t="s">
        <v>497</v>
      </c>
      <c r="V373" s="147"/>
      <c r="W373" s="147"/>
      <c r="X373" s="147"/>
      <c r="Y373" s="135">
        <f>+V373+W373-X373</f>
        <v>0</v>
      </c>
      <c r="Z373" s="147"/>
      <c r="AA373" s="147"/>
      <c r="AB373" s="147"/>
      <c r="AC373" s="147"/>
      <c r="AD373" s="147"/>
      <c r="AE373" s="147"/>
      <c r="AF373" s="147" t="e">
        <f t="shared" si="111"/>
        <v>#DIV/0!</v>
      </c>
      <c r="AG373" s="147">
        <f t="shared" si="116"/>
        <v>0</v>
      </c>
    </row>
    <row r="374" spans="11:33" ht="16.5" thickTop="1" thickBot="1">
      <c r="K374" s="151">
        <v>1</v>
      </c>
      <c r="L374" s="150" t="s">
        <v>316</v>
      </c>
      <c r="M374" s="150" t="s">
        <v>313</v>
      </c>
      <c r="N374" s="150" t="s">
        <v>382</v>
      </c>
      <c r="O374" s="150" t="s">
        <v>320</v>
      </c>
      <c r="P374" s="150" t="s">
        <v>496</v>
      </c>
      <c r="Q374" s="150"/>
      <c r="R374" s="150"/>
      <c r="S374" s="150"/>
      <c r="T374" s="150"/>
      <c r="U374" s="149" t="s">
        <v>495</v>
      </c>
      <c r="V374" s="147"/>
      <c r="W374" s="147"/>
      <c r="X374" s="147"/>
      <c r="Y374" s="135">
        <f>+V374+W374-X374</f>
        <v>0</v>
      </c>
      <c r="Z374" s="147"/>
      <c r="AA374" s="147"/>
      <c r="AB374" s="147"/>
      <c r="AC374" s="147"/>
      <c r="AD374" s="147"/>
      <c r="AE374" s="147"/>
      <c r="AF374" s="147" t="e">
        <f t="shared" si="111"/>
        <v>#DIV/0!</v>
      </c>
      <c r="AG374" s="147">
        <f t="shared" si="116"/>
        <v>0</v>
      </c>
    </row>
    <row r="375" spans="11:33" ht="16.5" thickTop="1" thickBot="1">
      <c r="K375" s="151">
        <v>1</v>
      </c>
      <c r="L375" s="150" t="s">
        <v>316</v>
      </c>
      <c r="M375" s="150" t="s">
        <v>313</v>
      </c>
      <c r="N375" s="150" t="s">
        <v>382</v>
      </c>
      <c r="O375" s="150" t="s">
        <v>320</v>
      </c>
      <c r="P375" s="150" t="s">
        <v>494</v>
      </c>
      <c r="Q375" s="150"/>
      <c r="R375" s="150"/>
      <c r="S375" s="150"/>
      <c r="T375" s="150"/>
      <c r="U375" s="149" t="s">
        <v>493</v>
      </c>
      <c r="V375" s="147"/>
      <c r="W375" s="147"/>
      <c r="X375" s="147"/>
      <c r="Y375" s="135">
        <f>+V375+W375-X375</f>
        <v>0</v>
      </c>
      <c r="Z375" s="147"/>
      <c r="AA375" s="147"/>
      <c r="AB375" s="147"/>
      <c r="AC375" s="147"/>
      <c r="AD375" s="147"/>
      <c r="AE375" s="147"/>
      <c r="AF375" s="147" t="e">
        <f t="shared" si="111"/>
        <v>#DIV/0!</v>
      </c>
      <c r="AG375" s="147">
        <f t="shared" si="116"/>
        <v>0</v>
      </c>
    </row>
    <row r="376" spans="11:33" ht="16.5" thickTop="1" thickBot="1">
      <c r="K376" s="162">
        <v>1</v>
      </c>
      <c r="L376" s="161" t="s">
        <v>316</v>
      </c>
      <c r="M376" s="161" t="s">
        <v>313</v>
      </c>
      <c r="N376" s="161" t="s">
        <v>382</v>
      </c>
      <c r="O376" s="161" t="s">
        <v>318</v>
      </c>
      <c r="P376" s="161"/>
      <c r="Q376" s="161"/>
      <c r="R376" s="160"/>
      <c r="S376" s="160"/>
      <c r="T376" s="160"/>
      <c r="U376" s="159" t="s">
        <v>492</v>
      </c>
      <c r="V376" s="157">
        <f t="shared" ref="V376:AE376" si="122">+V377+V382</f>
        <v>0</v>
      </c>
      <c r="W376" s="157">
        <f t="shared" si="122"/>
        <v>0</v>
      </c>
      <c r="X376" s="157">
        <f t="shared" si="122"/>
        <v>0</v>
      </c>
      <c r="Y376" s="157">
        <f t="shared" si="122"/>
        <v>0</v>
      </c>
      <c r="Z376" s="157">
        <f t="shared" si="122"/>
        <v>0</v>
      </c>
      <c r="AA376" s="157">
        <f t="shared" si="122"/>
        <v>0</v>
      </c>
      <c r="AB376" s="157">
        <f t="shared" si="122"/>
        <v>0</v>
      </c>
      <c r="AC376" s="157">
        <f t="shared" si="122"/>
        <v>0</v>
      </c>
      <c r="AD376" s="157">
        <f t="shared" si="122"/>
        <v>0</v>
      </c>
      <c r="AE376" s="135">
        <f t="shared" si="122"/>
        <v>0</v>
      </c>
      <c r="AF376" s="158" t="e">
        <f t="shared" si="111"/>
        <v>#DIV/0!</v>
      </c>
      <c r="AG376" s="157">
        <f t="shared" si="116"/>
        <v>0</v>
      </c>
    </row>
    <row r="377" spans="11:33" ht="16.5" thickTop="1" thickBot="1">
      <c r="K377" s="151">
        <v>1</v>
      </c>
      <c r="L377" s="150" t="s">
        <v>316</v>
      </c>
      <c r="M377" s="150" t="s">
        <v>313</v>
      </c>
      <c r="N377" s="150" t="s">
        <v>382</v>
      </c>
      <c r="O377" s="150" t="s">
        <v>318</v>
      </c>
      <c r="P377" s="150" t="s">
        <v>471</v>
      </c>
      <c r="Q377" s="150"/>
      <c r="R377" s="150"/>
      <c r="S377" s="150"/>
      <c r="T377" s="150"/>
      <c r="U377" s="149" t="s">
        <v>491</v>
      </c>
      <c r="V377" s="147">
        <f t="shared" ref="V377:AE377" si="123">+V378+V379+V380+V381</f>
        <v>0</v>
      </c>
      <c r="W377" s="147">
        <f t="shared" si="123"/>
        <v>0</v>
      </c>
      <c r="X377" s="147">
        <f t="shared" si="123"/>
        <v>0</v>
      </c>
      <c r="Y377" s="147">
        <f t="shared" si="123"/>
        <v>0</v>
      </c>
      <c r="Z377" s="147">
        <f t="shared" si="123"/>
        <v>0</v>
      </c>
      <c r="AA377" s="147">
        <f t="shared" si="123"/>
        <v>0</v>
      </c>
      <c r="AB377" s="147">
        <f t="shared" si="123"/>
        <v>0</v>
      </c>
      <c r="AC377" s="147">
        <f t="shared" si="123"/>
        <v>0</v>
      </c>
      <c r="AD377" s="147">
        <f t="shared" si="123"/>
        <v>0</v>
      </c>
      <c r="AE377" s="147">
        <f t="shared" si="123"/>
        <v>0</v>
      </c>
      <c r="AF377" s="147" t="e">
        <f t="shared" si="111"/>
        <v>#DIV/0!</v>
      </c>
      <c r="AG377" s="147">
        <f t="shared" si="116"/>
        <v>0</v>
      </c>
    </row>
    <row r="378" spans="11:33" ht="16.5" thickTop="1" thickBot="1">
      <c r="K378" s="151">
        <v>1</v>
      </c>
      <c r="L378" s="150" t="s">
        <v>316</v>
      </c>
      <c r="M378" s="150" t="s">
        <v>313</v>
      </c>
      <c r="N378" s="150" t="s">
        <v>382</v>
      </c>
      <c r="O378" s="150" t="s">
        <v>318</v>
      </c>
      <c r="P378" s="150" t="s">
        <v>471</v>
      </c>
      <c r="Q378" s="150" t="s">
        <v>320</v>
      </c>
      <c r="R378" s="150"/>
      <c r="S378" s="150"/>
      <c r="T378" s="150"/>
      <c r="U378" s="149" t="s">
        <v>490</v>
      </c>
      <c r="V378" s="147"/>
      <c r="W378" s="147"/>
      <c r="X378" s="147"/>
      <c r="Y378" s="135">
        <f t="shared" ref="Y378:Y383" si="124">+V378+W378-X378</f>
        <v>0</v>
      </c>
      <c r="Z378" s="147"/>
      <c r="AA378" s="147"/>
      <c r="AB378" s="147"/>
      <c r="AC378" s="147"/>
      <c r="AD378" s="147"/>
      <c r="AE378" s="147"/>
      <c r="AF378" s="147" t="e">
        <f t="shared" si="111"/>
        <v>#DIV/0!</v>
      </c>
      <c r="AG378" s="147">
        <f t="shared" si="116"/>
        <v>0</v>
      </c>
    </row>
    <row r="379" spans="11:33" ht="16.5" thickTop="1" thickBot="1">
      <c r="K379" s="151">
        <v>1</v>
      </c>
      <c r="L379" s="150" t="s">
        <v>316</v>
      </c>
      <c r="M379" s="150" t="s">
        <v>313</v>
      </c>
      <c r="N379" s="150" t="s">
        <v>382</v>
      </c>
      <c r="O379" s="150" t="s">
        <v>318</v>
      </c>
      <c r="P379" s="150" t="s">
        <v>471</v>
      </c>
      <c r="Q379" s="150" t="s">
        <v>318</v>
      </c>
      <c r="R379" s="150"/>
      <c r="S379" s="150"/>
      <c r="T379" s="150"/>
      <c r="U379" s="149" t="s">
        <v>489</v>
      </c>
      <c r="V379" s="147"/>
      <c r="W379" s="147"/>
      <c r="X379" s="147"/>
      <c r="Y379" s="135">
        <f t="shared" si="124"/>
        <v>0</v>
      </c>
      <c r="Z379" s="147"/>
      <c r="AA379" s="147"/>
      <c r="AB379" s="147"/>
      <c r="AC379" s="147"/>
      <c r="AD379" s="147"/>
      <c r="AE379" s="147"/>
      <c r="AF379" s="147" t="e">
        <f t="shared" si="111"/>
        <v>#DIV/0!</v>
      </c>
      <c r="AG379" s="147">
        <f t="shared" si="116"/>
        <v>0</v>
      </c>
    </row>
    <row r="380" spans="11:33" ht="16.5" thickTop="1" thickBot="1">
      <c r="K380" s="151">
        <v>1</v>
      </c>
      <c r="L380" s="150" t="s">
        <v>316</v>
      </c>
      <c r="M380" s="150" t="s">
        <v>313</v>
      </c>
      <c r="N380" s="150" t="s">
        <v>382</v>
      </c>
      <c r="O380" s="150" t="s">
        <v>318</v>
      </c>
      <c r="P380" s="150" t="s">
        <v>471</v>
      </c>
      <c r="Q380" s="150" t="s">
        <v>315</v>
      </c>
      <c r="R380" s="150"/>
      <c r="S380" s="150"/>
      <c r="T380" s="150"/>
      <c r="U380" s="149" t="s">
        <v>488</v>
      </c>
      <c r="V380" s="147"/>
      <c r="W380" s="147"/>
      <c r="X380" s="147"/>
      <c r="Y380" s="135">
        <f t="shared" si="124"/>
        <v>0</v>
      </c>
      <c r="Z380" s="147"/>
      <c r="AA380" s="147"/>
      <c r="AB380" s="147"/>
      <c r="AC380" s="147"/>
      <c r="AD380" s="147"/>
      <c r="AE380" s="147"/>
      <c r="AF380" s="147" t="e">
        <f t="shared" ref="AF380:AF443" si="125">AE380/AD380</f>
        <v>#DIV/0!</v>
      </c>
      <c r="AG380" s="147">
        <f t="shared" si="116"/>
        <v>0</v>
      </c>
    </row>
    <row r="381" spans="11:33" ht="16.5" thickTop="1" thickBot="1">
      <c r="K381" s="151">
        <v>1</v>
      </c>
      <c r="L381" s="150" t="s">
        <v>316</v>
      </c>
      <c r="M381" s="150" t="s">
        <v>313</v>
      </c>
      <c r="N381" s="150" t="s">
        <v>382</v>
      </c>
      <c r="O381" s="150" t="s">
        <v>318</v>
      </c>
      <c r="P381" s="150" t="s">
        <v>471</v>
      </c>
      <c r="Q381" s="150" t="s">
        <v>388</v>
      </c>
      <c r="R381" s="150"/>
      <c r="S381" s="150"/>
      <c r="T381" s="150"/>
      <c r="U381" s="149" t="s">
        <v>487</v>
      </c>
      <c r="V381" s="147"/>
      <c r="W381" s="147"/>
      <c r="X381" s="147"/>
      <c r="Y381" s="135">
        <f t="shared" si="124"/>
        <v>0</v>
      </c>
      <c r="Z381" s="147"/>
      <c r="AA381" s="147"/>
      <c r="AB381" s="147"/>
      <c r="AC381" s="147"/>
      <c r="AD381" s="147"/>
      <c r="AE381" s="147"/>
      <c r="AF381" s="147" t="e">
        <f t="shared" si="125"/>
        <v>#DIV/0!</v>
      </c>
      <c r="AG381" s="147">
        <f t="shared" si="116"/>
        <v>0</v>
      </c>
    </row>
    <row r="382" spans="11:33" ht="16.5" thickTop="1" thickBot="1">
      <c r="K382" s="151">
        <v>1</v>
      </c>
      <c r="L382" s="150" t="s">
        <v>316</v>
      </c>
      <c r="M382" s="150" t="s">
        <v>313</v>
      </c>
      <c r="N382" s="150" t="s">
        <v>382</v>
      </c>
      <c r="O382" s="150" t="s">
        <v>318</v>
      </c>
      <c r="P382" s="150" t="s">
        <v>469</v>
      </c>
      <c r="Q382" s="150"/>
      <c r="R382" s="150"/>
      <c r="S382" s="150"/>
      <c r="T382" s="150"/>
      <c r="U382" s="149" t="s">
        <v>486</v>
      </c>
      <c r="V382" s="147"/>
      <c r="W382" s="147"/>
      <c r="X382" s="147"/>
      <c r="Y382" s="135">
        <f t="shared" si="124"/>
        <v>0</v>
      </c>
      <c r="Z382" s="147"/>
      <c r="AA382" s="147"/>
      <c r="AB382" s="147"/>
      <c r="AC382" s="147"/>
      <c r="AD382" s="147"/>
      <c r="AE382" s="147"/>
      <c r="AF382" s="147" t="e">
        <f t="shared" si="125"/>
        <v>#DIV/0!</v>
      </c>
      <c r="AG382" s="147">
        <f t="shared" si="116"/>
        <v>0</v>
      </c>
    </row>
    <row r="383" spans="11:33" ht="16.5" thickTop="1" thickBot="1">
      <c r="K383" s="162">
        <v>1</v>
      </c>
      <c r="L383" s="161" t="s">
        <v>316</v>
      </c>
      <c r="M383" s="161" t="s">
        <v>313</v>
      </c>
      <c r="N383" s="161" t="s">
        <v>382</v>
      </c>
      <c r="O383" s="161" t="s">
        <v>315</v>
      </c>
      <c r="P383" s="161"/>
      <c r="Q383" s="161"/>
      <c r="R383" s="160"/>
      <c r="S383" s="160"/>
      <c r="T383" s="160"/>
      <c r="U383" s="159" t="s">
        <v>485</v>
      </c>
      <c r="V383" s="157"/>
      <c r="W383" s="157"/>
      <c r="X383" s="157"/>
      <c r="Y383" s="157">
        <f t="shared" si="124"/>
        <v>0</v>
      </c>
      <c r="Z383" s="157"/>
      <c r="AA383" s="157"/>
      <c r="AB383" s="157"/>
      <c r="AC383" s="157"/>
      <c r="AD383" s="157"/>
      <c r="AE383" s="135"/>
      <c r="AF383" s="158" t="e">
        <f t="shared" si="125"/>
        <v>#DIV/0!</v>
      </c>
      <c r="AG383" s="157">
        <f t="shared" si="116"/>
        <v>0</v>
      </c>
    </row>
    <row r="384" spans="11:33" ht="16.5" thickTop="1" thickBot="1">
      <c r="K384" s="146">
        <v>1</v>
      </c>
      <c r="L384" s="145" t="s">
        <v>316</v>
      </c>
      <c r="M384" s="145" t="s">
        <v>313</v>
      </c>
      <c r="N384" s="145" t="s">
        <v>380</v>
      </c>
      <c r="O384" s="145"/>
      <c r="P384" s="145"/>
      <c r="Q384" s="145"/>
      <c r="R384" s="144"/>
      <c r="S384" s="144"/>
      <c r="T384" s="144"/>
      <c r="U384" s="143" t="s">
        <v>484</v>
      </c>
      <c r="V384" s="141">
        <f t="shared" ref="V384:AE384" si="126">+V385+V395+V396+V399</f>
        <v>0</v>
      </c>
      <c r="W384" s="141">
        <f t="shared" si="126"/>
        <v>0</v>
      </c>
      <c r="X384" s="141">
        <f t="shared" si="126"/>
        <v>0</v>
      </c>
      <c r="Y384" s="141">
        <f t="shared" si="126"/>
        <v>0</v>
      </c>
      <c r="Z384" s="141">
        <f t="shared" si="126"/>
        <v>0</v>
      </c>
      <c r="AA384" s="141">
        <f t="shared" si="126"/>
        <v>0</v>
      </c>
      <c r="AB384" s="141">
        <f t="shared" si="126"/>
        <v>0</v>
      </c>
      <c r="AC384" s="141">
        <f t="shared" si="126"/>
        <v>0</v>
      </c>
      <c r="AD384" s="141">
        <f t="shared" si="126"/>
        <v>0</v>
      </c>
      <c r="AE384" s="135">
        <f t="shared" si="126"/>
        <v>0</v>
      </c>
      <c r="AF384" s="142" t="e">
        <f t="shared" si="125"/>
        <v>#DIV/0!</v>
      </c>
      <c r="AG384" s="141">
        <f t="shared" si="116"/>
        <v>0</v>
      </c>
    </row>
    <row r="385" spans="11:33" ht="16.5" thickTop="1" thickBot="1">
      <c r="K385" s="162">
        <v>1</v>
      </c>
      <c r="L385" s="161" t="s">
        <v>316</v>
      </c>
      <c r="M385" s="161" t="s">
        <v>313</v>
      </c>
      <c r="N385" s="161" t="s">
        <v>380</v>
      </c>
      <c r="O385" s="161" t="s">
        <v>320</v>
      </c>
      <c r="P385" s="161"/>
      <c r="Q385" s="161"/>
      <c r="R385" s="160"/>
      <c r="S385" s="160"/>
      <c r="T385" s="160"/>
      <c r="U385" s="159" t="s">
        <v>483</v>
      </c>
      <c r="V385" s="157">
        <f t="shared" ref="V385:AE385" si="127">+V386+V389+V392</f>
        <v>0</v>
      </c>
      <c r="W385" s="157">
        <f t="shared" si="127"/>
        <v>0</v>
      </c>
      <c r="X385" s="157">
        <f t="shared" si="127"/>
        <v>0</v>
      </c>
      <c r="Y385" s="157">
        <f t="shared" si="127"/>
        <v>0</v>
      </c>
      <c r="Z385" s="157">
        <f t="shared" si="127"/>
        <v>0</v>
      </c>
      <c r="AA385" s="157">
        <f t="shared" si="127"/>
        <v>0</v>
      </c>
      <c r="AB385" s="157">
        <f t="shared" si="127"/>
        <v>0</v>
      </c>
      <c r="AC385" s="157">
        <f t="shared" si="127"/>
        <v>0</v>
      </c>
      <c r="AD385" s="157">
        <f t="shared" si="127"/>
        <v>0</v>
      </c>
      <c r="AE385" s="135">
        <f t="shared" si="127"/>
        <v>0</v>
      </c>
      <c r="AF385" s="158" t="e">
        <f t="shared" si="125"/>
        <v>#DIV/0!</v>
      </c>
      <c r="AG385" s="157">
        <f t="shared" si="116"/>
        <v>0</v>
      </c>
    </row>
    <row r="386" spans="11:33" ht="16.5" thickTop="1" thickBot="1">
      <c r="K386" s="151">
        <v>1</v>
      </c>
      <c r="L386" s="150" t="s">
        <v>316</v>
      </c>
      <c r="M386" s="150" t="s">
        <v>313</v>
      </c>
      <c r="N386" s="150" t="s">
        <v>380</v>
      </c>
      <c r="O386" s="150" t="s">
        <v>320</v>
      </c>
      <c r="P386" s="150" t="s">
        <v>471</v>
      </c>
      <c r="Q386" s="150"/>
      <c r="R386" s="150"/>
      <c r="S386" s="150"/>
      <c r="T386" s="150"/>
      <c r="U386" s="149" t="s">
        <v>482</v>
      </c>
      <c r="V386" s="147">
        <f t="shared" ref="V386:AE386" si="128">+V387+V388</f>
        <v>0</v>
      </c>
      <c r="W386" s="147">
        <f t="shared" si="128"/>
        <v>0</v>
      </c>
      <c r="X386" s="147">
        <f t="shared" si="128"/>
        <v>0</v>
      </c>
      <c r="Y386" s="147">
        <f t="shared" si="128"/>
        <v>0</v>
      </c>
      <c r="Z386" s="147">
        <f t="shared" si="128"/>
        <v>0</v>
      </c>
      <c r="AA386" s="147">
        <f t="shared" si="128"/>
        <v>0</v>
      </c>
      <c r="AB386" s="147">
        <f t="shared" si="128"/>
        <v>0</v>
      </c>
      <c r="AC386" s="147">
        <f t="shared" si="128"/>
        <v>0</v>
      </c>
      <c r="AD386" s="147">
        <f t="shared" si="128"/>
        <v>0</v>
      </c>
      <c r="AE386" s="147">
        <f t="shared" si="128"/>
        <v>0</v>
      </c>
      <c r="AF386" s="147" t="e">
        <f t="shared" si="125"/>
        <v>#DIV/0!</v>
      </c>
      <c r="AG386" s="147">
        <f t="shared" si="116"/>
        <v>0</v>
      </c>
    </row>
    <row r="387" spans="11:33" ht="16.5" thickTop="1" thickBot="1">
      <c r="K387" s="151">
        <v>1</v>
      </c>
      <c r="L387" s="150" t="s">
        <v>316</v>
      </c>
      <c r="M387" s="150" t="s">
        <v>313</v>
      </c>
      <c r="N387" s="150" t="s">
        <v>380</v>
      </c>
      <c r="O387" s="150" t="s">
        <v>320</v>
      </c>
      <c r="P387" s="150" t="s">
        <v>471</v>
      </c>
      <c r="Q387" s="150" t="s">
        <v>320</v>
      </c>
      <c r="R387" s="150"/>
      <c r="S387" s="150"/>
      <c r="T387" s="150"/>
      <c r="U387" s="149" t="s">
        <v>479</v>
      </c>
      <c r="V387" s="147"/>
      <c r="W387" s="147"/>
      <c r="X387" s="147"/>
      <c r="Y387" s="135">
        <f>+V387+W387-X387</f>
        <v>0</v>
      </c>
      <c r="Z387" s="147"/>
      <c r="AA387" s="147"/>
      <c r="AB387" s="147"/>
      <c r="AC387" s="147"/>
      <c r="AD387" s="147"/>
      <c r="AE387" s="147"/>
      <c r="AF387" s="147" t="e">
        <f t="shared" si="125"/>
        <v>#DIV/0!</v>
      </c>
      <c r="AG387" s="147">
        <f t="shared" si="116"/>
        <v>0</v>
      </c>
    </row>
    <row r="388" spans="11:33" ht="16.5" thickTop="1" thickBot="1">
      <c r="K388" s="151">
        <v>1</v>
      </c>
      <c r="L388" s="150" t="s">
        <v>316</v>
      </c>
      <c r="M388" s="150" t="s">
        <v>313</v>
      </c>
      <c r="N388" s="150" t="s">
        <v>380</v>
      </c>
      <c r="O388" s="150" t="s">
        <v>320</v>
      </c>
      <c r="P388" s="150" t="s">
        <v>471</v>
      </c>
      <c r="Q388" s="150" t="s">
        <v>318</v>
      </c>
      <c r="R388" s="150"/>
      <c r="S388" s="150"/>
      <c r="T388" s="150"/>
      <c r="U388" s="149" t="s">
        <v>477</v>
      </c>
      <c r="V388" s="147"/>
      <c r="W388" s="147"/>
      <c r="X388" s="147"/>
      <c r="Y388" s="135">
        <f>+V388+W388-X388</f>
        <v>0</v>
      </c>
      <c r="Z388" s="147"/>
      <c r="AA388" s="147"/>
      <c r="AB388" s="147"/>
      <c r="AC388" s="147"/>
      <c r="AD388" s="147"/>
      <c r="AE388" s="147"/>
      <c r="AF388" s="147" t="e">
        <f t="shared" si="125"/>
        <v>#DIV/0!</v>
      </c>
      <c r="AG388" s="147">
        <f t="shared" si="116"/>
        <v>0</v>
      </c>
    </row>
    <row r="389" spans="11:33" ht="16.5" thickTop="1" thickBot="1">
      <c r="K389" s="151">
        <v>1</v>
      </c>
      <c r="L389" s="150" t="s">
        <v>316</v>
      </c>
      <c r="M389" s="150" t="s">
        <v>313</v>
      </c>
      <c r="N389" s="150" t="s">
        <v>380</v>
      </c>
      <c r="O389" s="150" t="s">
        <v>320</v>
      </c>
      <c r="P389" s="150" t="s">
        <v>469</v>
      </c>
      <c r="Q389" s="150"/>
      <c r="R389" s="150"/>
      <c r="S389" s="150"/>
      <c r="T389" s="150"/>
      <c r="U389" s="149" t="s">
        <v>481</v>
      </c>
      <c r="V389" s="147">
        <f t="shared" ref="V389:AE389" si="129">+V390+V391</f>
        <v>0</v>
      </c>
      <c r="W389" s="147">
        <f t="shared" si="129"/>
        <v>0</v>
      </c>
      <c r="X389" s="147">
        <f t="shared" si="129"/>
        <v>0</v>
      </c>
      <c r="Y389" s="147">
        <f t="shared" si="129"/>
        <v>0</v>
      </c>
      <c r="Z389" s="147">
        <f t="shared" si="129"/>
        <v>0</v>
      </c>
      <c r="AA389" s="147">
        <f t="shared" si="129"/>
        <v>0</v>
      </c>
      <c r="AB389" s="147">
        <f t="shared" si="129"/>
        <v>0</v>
      </c>
      <c r="AC389" s="147">
        <f t="shared" si="129"/>
        <v>0</v>
      </c>
      <c r="AD389" s="147">
        <f t="shared" si="129"/>
        <v>0</v>
      </c>
      <c r="AE389" s="147">
        <f t="shared" si="129"/>
        <v>0</v>
      </c>
      <c r="AF389" s="147" t="e">
        <f t="shared" si="125"/>
        <v>#DIV/0!</v>
      </c>
      <c r="AG389" s="147">
        <f t="shared" si="116"/>
        <v>0</v>
      </c>
    </row>
    <row r="390" spans="11:33" ht="16.5" thickTop="1" thickBot="1">
      <c r="K390" s="151">
        <v>1</v>
      </c>
      <c r="L390" s="150" t="s">
        <v>316</v>
      </c>
      <c r="M390" s="150" t="s">
        <v>313</v>
      </c>
      <c r="N390" s="150" t="s">
        <v>380</v>
      </c>
      <c r="O390" s="150" t="s">
        <v>320</v>
      </c>
      <c r="P390" s="150" t="s">
        <v>469</v>
      </c>
      <c r="Q390" s="150" t="s">
        <v>320</v>
      </c>
      <c r="R390" s="150"/>
      <c r="S390" s="150"/>
      <c r="T390" s="150"/>
      <c r="U390" s="149" t="s">
        <v>479</v>
      </c>
      <c r="V390" s="147"/>
      <c r="W390" s="147"/>
      <c r="X390" s="147"/>
      <c r="Y390" s="135">
        <f>+V390+W390-X390</f>
        <v>0</v>
      </c>
      <c r="Z390" s="147"/>
      <c r="AA390" s="147"/>
      <c r="AB390" s="147"/>
      <c r="AC390" s="147"/>
      <c r="AD390" s="147"/>
      <c r="AE390" s="147"/>
      <c r="AF390" s="147" t="e">
        <f t="shared" si="125"/>
        <v>#DIV/0!</v>
      </c>
      <c r="AG390" s="147">
        <f t="shared" si="116"/>
        <v>0</v>
      </c>
    </row>
    <row r="391" spans="11:33" ht="16.5" thickTop="1" thickBot="1">
      <c r="K391" s="151">
        <v>1</v>
      </c>
      <c r="L391" s="150" t="s">
        <v>316</v>
      </c>
      <c r="M391" s="150" t="s">
        <v>313</v>
      </c>
      <c r="N391" s="150" t="s">
        <v>380</v>
      </c>
      <c r="O391" s="150" t="s">
        <v>320</v>
      </c>
      <c r="P391" s="150" t="s">
        <v>469</v>
      </c>
      <c r="Q391" s="150" t="s">
        <v>318</v>
      </c>
      <c r="R391" s="150"/>
      <c r="S391" s="150"/>
      <c r="T391" s="150"/>
      <c r="U391" s="149" t="s">
        <v>477</v>
      </c>
      <c r="V391" s="147"/>
      <c r="W391" s="147"/>
      <c r="X391" s="147"/>
      <c r="Y391" s="135">
        <f>+V391+W391-X391</f>
        <v>0</v>
      </c>
      <c r="Z391" s="147"/>
      <c r="AA391" s="147"/>
      <c r="AB391" s="147"/>
      <c r="AC391" s="147"/>
      <c r="AD391" s="147"/>
      <c r="AE391" s="147"/>
      <c r="AF391" s="147" t="e">
        <f t="shared" si="125"/>
        <v>#DIV/0!</v>
      </c>
      <c r="AG391" s="147">
        <f t="shared" si="116"/>
        <v>0</v>
      </c>
    </row>
    <row r="392" spans="11:33" ht="16.5" thickTop="1" thickBot="1">
      <c r="K392" s="151">
        <v>1</v>
      </c>
      <c r="L392" s="150" t="s">
        <v>316</v>
      </c>
      <c r="M392" s="150" t="s">
        <v>313</v>
      </c>
      <c r="N392" s="150" t="s">
        <v>380</v>
      </c>
      <c r="O392" s="150" t="s">
        <v>320</v>
      </c>
      <c r="P392" s="150" t="s">
        <v>478</v>
      </c>
      <c r="Q392" s="150"/>
      <c r="R392" s="150"/>
      <c r="S392" s="150"/>
      <c r="T392" s="150"/>
      <c r="U392" s="149" t="s">
        <v>480</v>
      </c>
      <c r="V392" s="147">
        <f t="shared" ref="V392:AE392" si="130">+V393+V394</f>
        <v>0</v>
      </c>
      <c r="W392" s="147">
        <f t="shared" si="130"/>
        <v>0</v>
      </c>
      <c r="X392" s="147">
        <f t="shared" si="130"/>
        <v>0</v>
      </c>
      <c r="Y392" s="147">
        <f t="shared" si="130"/>
        <v>0</v>
      </c>
      <c r="Z392" s="147">
        <f t="shared" si="130"/>
        <v>0</v>
      </c>
      <c r="AA392" s="147">
        <f t="shared" si="130"/>
        <v>0</v>
      </c>
      <c r="AB392" s="147">
        <f t="shared" si="130"/>
        <v>0</v>
      </c>
      <c r="AC392" s="147">
        <f t="shared" si="130"/>
        <v>0</v>
      </c>
      <c r="AD392" s="147">
        <f t="shared" si="130"/>
        <v>0</v>
      </c>
      <c r="AE392" s="147">
        <f t="shared" si="130"/>
        <v>0</v>
      </c>
      <c r="AF392" s="147" t="e">
        <f t="shared" si="125"/>
        <v>#DIV/0!</v>
      </c>
      <c r="AG392" s="147">
        <f t="shared" si="116"/>
        <v>0</v>
      </c>
    </row>
    <row r="393" spans="11:33" ht="16.5" thickTop="1" thickBot="1">
      <c r="K393" s="151">
        <v>1</v>
      </c>
      <c r="L393" s="150" t="s">
        <v>316</v>
      </c>
      <c r="M393" s="150" t="s">
        <v>313</v>
      </c>
      <c r="N393" s="150" t="s">
        <v>380</v>
      </c>
      <c r="O393" s="150" t="s">
        <v>320</v>
      </c>
      <c r="P393" s="150" t="s">
        <v>478</v>
      </c>
      <c r="Q393" s="150" t="s">
        <v>320</v>
      </c>
      <c r="R393" s="150"/>
      <c r="S393" s="150"/>
      <c r="T393" s="150"/>
      <c r="U393" s="149" t="s">
        <v>479</v>
      </c>
      <c r="V393" s="147"/>
      <c r="W393" s="147"/>
      <c r="X393" s="147"/>
      <c r="Y393" s="135">
        <f t="shared" ref="Y393:Y398" si="131">+V393+W393-X393</f>
        <v>0</v>
      </c>
      <c r="Z393" s="147"/>
      <c r="AA393" s="147"/>
      <c r="AB393" s="147"/>
      <c r="AC393" s="147"/>
      <c r="AD393" s="147"/>
      <c r="AE393" s="147"/>
      <c r="AF393" s="147" t="e">
        <f t="shared" si="125"/>
        <v>#DIV/0!</v>
      </c>
      <c r="AG393" s="147">
        <f t="shared" si="116"/>
        <v>0</v>
      </c>
    </row>
    <row r="394" spans="11:33" ht="16.5" thickTop="1" thickBot="1">
      <c r="K394" s="151">
        <v>1</v>
      </c>
      <c r="L394" s="150" t="s">
        <v>316</v>
      </c>
      <c r="M394" s="150" t="s">
        <v>313</v>
      </c>
      <c r="N394" s="150" t="s">
        <v>380</v>
      </c>
      <c r="O394" s="150" t="s">
        <v>320</v>
      </c>
      <c r="P394" s="150" t="s">
        <v>478</v>
      </c>
      <c r="Q394" s="150" t="s">
        <v>318</v>
      </c>
      <c r="R394" s="150"/>
      <c r="S394" s="150"/>
      <c r="T394" s="150"/>
      <c r="U394" s="149" t="s">
        <v>477</v>
      </c>
      <c r="V394" s="147"/>
      <c r="W394" s="147"/>
      <c r="X394" s="147"/>
      <c r="Y394" s="135">
        <f t="shared" si="131"/>
        <v>0</v>
      </c>
      <c r="Z394" s="147"/>
      <c r="AA394" s="147"/>
      <c r="AB394" s="147"/>
      <c r="AC394" s="147"/>
      <c r="AD394" s="147"/>
      <c r="AE394" s="147"/>
      <c r="AF394" s="147" t="e">
        <f t="shared" si="125"/>
        <v>#DIV/0!</v>
      </c>
      <c r="AG394" s="147">
        <f t="shared" si="116"/>
        <v>0</v>
      </c>
    </row>
    <row r="395" spans="11:33" ht="16.5" thickTop="1" thickBot="1">
      <c r="K395" s="162">
        <v>1</v>
      </c>
      <c r="L395" s="161" t="s">
        <v>316</v>
      </c>
      <c r="M395" s="161" t="s">
        <v>313</v>
      </c>
      <c r="N395" s="161" t="s">
        <v>380</v>
      </c>
      <c r="O395" s="161" t="s">
        <v>318</v>
      </c>
      <c r="P395" s="161"/>
      <c r="Q395" s="161"/>
      <c r="R395" s="160"/>
      <c r="S395" s="160"/>
      <c r="T395" s="160"/>
      <c r="U395" s="159" t="s">
        <v>476</v>
      </c>
      <c r="V395" s="157"/>
      <c r="W395" s="157"/>
      <c r="X395" s="157"/>
      <c r="Y395" s="157">
        <f t="shared" si="131"/>
        <v>0</v>
      </c>
      <c r="Z395" s="157"/>
      <c r="AA395" s="157"/>
      <c r="AB395" s="157"/>
      <c r="AC395" s="157"/>
      <c r="AD395" s="157"/>
      <c r="AE395" s="135"/>
      <c r="AF395" s="158" t="e">
        <f t="shared" si="125"/>
        <v>#DIV/0!</v>
      </c>
      <c r="AG395" s="157">
        <f t="shared" si="116"/>
        <v>0</v>
      </c>
    </row>
    <row r="396" spans="11:33" ht="16.5" thickTop="1" thickBot="1">
      <c r="K396" s="162">
        <v>1</v>
      </c>
      <c r="L396" s="161" t="s">
        <v>316</v>
      </c>
      <c r="M396" s="161" t="s">
        <v>313</v>
      </c>
      <c r="N396" s="161" t="s">
        <v>380</v>
      </c>
      <c r="O396" s="161" t="s">
        <v>315</v>
      </c>
      <c r="P396" s="161"/>
      <c r="Q396" s="161"/>
      <c r="R396" s="160"/>
      <c r="S396" s="160"/>
      <c r="T396" s="160"/>
      <c r="U396" s="159" t="s">
        <v>475</v>
      </c>
      <c r="V396" s="157">
        <f>+V397+V398</f>
        <v>0</v>
      </c>
      <c r="W396" s="157">
        <f>+W397+W398</f>
        <v>0</v>
      </c>
      <c r="X396" s="157">
        <f>+X397+X398</f>
        <v>0</v>
      </c>
      <c r="Y396" s="157">
        <f t="shared" si="131"/>
        <v>0</v>
      </c>
      <c r="Z396" s="157">
        <f t="shared" ref="Z396:AE396" si="132">+Z397+Z398</f>
        <v>0</v>
      </c>
      <c r="AA396" s="157">
        <f t="shared" si="132"/>
        <v>0</v>
      </c>
      <c r="AB396" s="157">
        <f t="shared" si="132"/>
        <v>0</v>
      </c>
      <c r="AC396" s="157">
        <f t="shared" si="132"/>
        <v>0</v>
      </c>
      <c r="AD396" s="157">
        <f t="shared" si="132"/>
        <v>0</v>
      </c>
      <c r="AE396" s="135">
        <f t="shared" si="132"/>
        <v>0</v>
      </c>
      <c r="AF396" s="158" t="e">
        <f t="shared" si="125"/>
        <v>#DIV/0!</v>
      </c>
      <c r="AG396" s="157">
        <f t="shared" si="116"/>
        <v>0</v>
      </c>
    </row>
    <row r="397" spans="11:33" ht="16.5" thickTop="1" thickBot="1">
      <c r="K397" s="151">
        <v>1</v>
      </c>
      <c r="L397" s="150" t="s">
        <v>316</v>
      </c>
      <c r="M397" s="150" t="s">
        <v>313</v>
      </c>
      <c r="N397" s="150" t="s">
        <v>380</v>
      </c>
      <c r="O397" s="150" t="s">
        <v>315</v>
      </c>
      <c r="P397" s="150" t="s">
        <v>471</v>
      </c>
      <c r="Q397" s="150"/>
      <c r="R397" s="150"/>
      <c r="S397" s="150"/>
      <c r="T397" s="150"/>
      <c r="U397" s="149" t="s">
        <v>474</v>
      </c>
      <c r="V397" s="147"/>
      <c r="W397" s="147"/>
      <c r="X397" s="147"/>
      <c r="Y397" s="135">
        <f t="shared" si="131"/>
        <v>0</v>
      </c>
      <c r="Z397" s="147"/>
      <c r="AA397" s="147"/>
      <c r="AB397" s="147"/>
      <c r="AC397" s="147"/>
      <c r="AD397" s="147"/>
      <c r="AE397" s="147"/>
      <c r="AF397" s="147" t="e">
        <f t="shared" si="125"/>
        <v>#DIV/0!</v>
      </c>
      <c r="AG397" s="147">
        <f t="shared" si="116"/>
        <v>0</v>
      </c>
    </row>
    <row r="398" spans="11:33" ht="16.5" thickTop="1" thickBot="1">
      <c r="K398" s="151">
        <v>1</v>
      </c>
      <c r="L398" s="150" t="s">
        <v>316</v>
      </c>
      <c r="M398" s="150" t="s">
        <v>313</v>
      </c>
      <c r="N398" s="150" t="s">
        <v>380</v>
      </c>
      <c r="O398" s="150" t="s">
        <v>315</v>
      </c>
      <c r="P398" s="150" t="s">
        <v>469</v>
      </c>
      <c r="Q398" s="150"/>
      <c r="R398" s="150"/>
      <c r="S398" s="150"/>
      <c r="T398" s="150"/>
      <c r="U398" s="149" t="s">
        <v>473</v>
      </c>
      <c r="V398" s="147"/>
      <c r="W398" s="147"/>
      <c r="X398" s="147"/>
      <c r="Y398" s="135">
        <f t="shared" si="131"/>
        <v>0</v>
      </c>
      <c r="Z398" s="147"/>
      <c r="AA398" s="147"/>
      <c r="AB398" s="147"/>
      <c r="AC398" s="147"/>
      <c r="AD398" s="147"/>
      <c r="AE398" s="147"/>
      <c r="AF398" s="147" t="e">
        <f t="shared" si="125"/>
        <v>#DIV/0!</v>
      </c>
      <c r="AG398" s="147">
        <f t="shared" si="116"/>
        <v>0</v>
      </c>
    </row>
    <row r="399" spans="11:33" ht="16.5" thickTop="1" thickBot="1">
      <c r="K399" s="162">
        <v>1</v>
      </c>
      <c r="L399" s="161" t="s">
        <v>316</v>
      </c>
      <c r="M399" s="161" t="s">
        <v>313</v>
      </c>
      <c r="N399" s="161" t="s">
        <v>380</v>
      </c>
      <c r="O399" s="161" t="s">
        <v>384</v>
      </c>
      <c r="P399" s="161"/>
      <c r="Q399" s="161"/>
      <c r="R399" s="160"/>
      <c r="S399" s="160"/>
      <c r="T399" s="160"/>
      <c r="U399" s="159" t="s">
        <v>472</v>
      </c>
      <c r="V399" s="157">
        <f t="shared" ref="V399:AE399" si="133">+V400+V401</f>
        <v>0</v>
      </c>
      <c r="W399" s="157">
        <f t="shared" si="133"/>
        <v>0</v>
      </c>
      <c r="X399" s="157">
        <f t="shared" si="133"/>
        <v>0</v>
      </c>
      <c r="Y399" s="157">
        <f t="shared" si="133"/>
        <v>0</v>
      </c>
      <c r="Z399" s="157">
        <f t="shared" si="133"/>
        <v>0</v>
      </c>
      <c r="AA399" s="157">
        <f t="shared" si="133"/>
        <v>0</v>
      </c>
      <c r="AB399" s="157">
        <f t="shared" si="133"/>
        <v>0</v>
      </c>
      <c r="AC399" s="157">
        <f t="shared" si="133"/>
        <v>0</v>
      </c>
      <c r="AD399" s="157">
        <f t="shared" si="133"/>
        <v>0</v>
      </c>
      <c r="AE399" s="135">
        <f t="shared" si="133"/>
        <v>0</v>
      </c>
      <c r="AF399" s="158" t="e">
        <f t="shared" si="125"/>
        <v>#DIV/0!</v>
      </c>
      <c r="AG399" s="157">
        <f t="shared" si="116"/>
        <v>0</v>
      </c>
    </row>
    <row r="400" spans="11:33" ht="16.5" thickTop="1" thickBot="1">
      <c r="K400" s="151">
        <v>1</v>
      </c>
      <c r="L400" s="150" t="s">
        <v>316</v>
      </c>
      <c r="M400" s="150" t="s">
        <v>313</v>
      </c>
      <c r="N400" s="150" t="s">
        <v>380</v>
      </c>
      <c r="O400" s="150" t="s">
        <v>384</v>
      </c>
      <c r="P400" s="150" t="s">
        <v>471</v>
      </c>
      <c r="Q400" s="150"/>
      <c r="R400" s="150"/>
      <c r="S400" s="150"/>
      <c r="T400" s="150"/>
      <c r="U400" s="149" t="s">
        <v>470</v>
      </c>
      <c r="V400" s="147"/>
      <c r="W400" s="147"/>
      <c r="X400" s="147"/>
      <c r="Y400" s="135">
        <f>+V400+W400-X400</f>
        <v>0</v>
      </c>
      <c r="Z400" s="147"/>
      <c r="AA400" s="147"/>
      <c r="AB400" s="147"/>
      <c r="AC400" s="147"/>
      <c r="AD400" s="147"/>
      <c r="AE400" s="147"/>
      <c r="AF400" s="147" t="e">
        <f t="shared" si="125"/>
        <v>#DIV/0!</v>
      </c>
      <c r="AG400" s="147">
        <f t="shared" si="116"/>
        <v>0</v>
      </c>
    </row>
    <row r="401" spans="11:33" ht="16.5" thickTop="1" thickBot="1">
      <c r="K401" s="151">
        <v>1</v>
      </c>
      <c r="L401" s="150" t="s">
        <v>316</v>
      </c>
      <c r="M401" s="150" t="s">
        <v>313</v>
      </c>
      <c r="N401" s="150" t="s">
        <v>380</v>
      </c>
      <c r="O401" s="150" t="s">
        <v>384</v>
      </c>
      <c r="P401" s="150" t="s">
        <v>469</v>
      </c>
      <c r="Q401" s="150"/>
      <c r="R401" s="150"/>
      <c r="S401" s="150"/>
      <c r="T401" s="150"/>
      <c r="U401" s="149" t="s">
        <v>468</v>
      </c>
      <c r="V401" s="147"/>
      <c r="W401" s="147"/>
      <c r="X401" s="147"/>
      <c r="Y401" s="135">
        <f>+V401+W401-X401</f>
        <v>0</v>
      </c>
      <c r="Z401" s="147"/>
      <c r="AA401" s="147"/>
      <c r="AB401" s="147"/>
      <c r="AC401" s="147"/>
      <c r="AD401" s="147"/>
      <c r="AE401" s="147"/>
      <c r="AF401" s="147" t="e">
        <f t="shared" si="125"/>
        <v>#DIV/0!</v>
      </c>
      <c r="AG401" s="147">
        <f t="shared" si="116"/>
        <v>0</v>
      </c>
    </row>
    <row r="402" spans="11:33" ht="16.5" thickTop="1" thickBot="1">
      <c r="K402" s="146">
        <v>1</v>
      </c>
      <c r="L402" s="145" t="s">
        <v>316</v>
      </c>
      <c r="M402" s="145" t="s">
        <v>313</v>
      </c>
      <c r="N402" s="145" t="s">
        <v>378</v>
      </c>
      <c r="O402" s="145"/>
      <c r="P402" s="145"/>
      <c r="Q402" s="145"/>
      <c r="R402" s="144"/>
      <c r="S402" s="144"/>
      <c r="T402" s="144"/>
      <c r="U402" s="143" t="s">
        <v>467</v>
      </c>
      <c r="V402" s="141">
        <f t="shared" ref="V402:AE402" si="134">+V403+V404+V405+V406+V407</f>
        <v>0</v>
      </c>
      <c r="W402" s="141">
        <f t="shared" si="134"/>
        <v>0</v>
      </c>
      <c r="X402" s="141">
        <f t="shared" si="134"/>
        <v>0</v>
      </c>
      <c r="Y402" s="141">
        <f t="shared" si="134"/>
        <v>0</v>
      </c>
      <c r="Z402" s="141">
        <f t="shared" si="134"/>
        <v>0</v>
      </c>
      <c r="AA402" s="141">
        <f t="shared" si="134"/>
        <v>0</v>
      </c>
      <c r="AB402" s="141">
        <f t="shared" si="134"/>
        <v>0</v>
      </c>
      <c r="AC402" s="141">
        <f t="shared" si="134"/>
        <v>0</v>
      </c>
      <c r="AD402" s="141">
        <f t="shared" si="134"/>
        <v>0</v>
      </c>
      <c r="AE402" s="135">
        <f t="shared" si="134"/>
        <v>0</v>
      </c>
      <c r="AF402" s="142" t="e">
        <f t="shared" si="125"/>
        <v>#DIV/0!</v>
      </c>
      <c r="AG402" s="141">
        <f t="shared" si="116"/>
        <v>0</v>
      </c>
    </row>
    <row r="403" spans="11:33" ht="16.5" thickTop="1" thickBot="1">
      <c r="K403" s="151">
        <v>1</v>
      </c>
      <c r="L403" s="150" t="s">
        <v>316</v>
      </c>
      <c r="M403" s="150" t="s">
        <v>313</v>
      </c>
      <c r="N403" s="150" t="s">
        <v>378</v>
      </c>
      <c r="O403" s="150" t="s">
        <v>320</v>
      </c>
      <c r="P403" s="150"/>
      <c r="Q403" s="150"/>
      <c r="R403" s="150"/>
      <c r="S403" s="150"/>
      <c r="T403" s="150"/>
      <c r="U403" s="149" t="s">
        <v>466</v>
      </c>
      <c r="V403" s="147"/>
      <c r="W403" s="147"/>
      <c r="X403" s="147"/>
      <c r="Y403" s="135">
        <f>+V403+W403-X403</f>
        <v>0</v>
      </c>
      <c r="Z403" s="147"/>
      <c r="AA403" s="147"/>
      <c r="AB403" s="147"/>
      <c r="AC403" s="147"/>
      <c r="AD403" s="147"/>
      <c r="AE403" s="147"/>
      <c r="AF403" s="147" t="e">
        <f t="shared" si="125"/>
        <v>#DIV/0!</v>
      </c>
      <c r="AG403" s="147">
        <f t="shared" si="116"/>
        <v>0</v>
      </c>
    </row>
    <row r="404" spans="11:33" ht="16.5" thickTop="1" thickBot="1">
      <c r="K404" s="151">
        <v>1</v>
      </c>
      <c r="L404" s="150" t="s">
        <v>316</v>
      </c>
      <c r="M404" s="150" t="s">
        <v>313</v>
      </c>
      <c r="N404" s="150" t="s">
        <v>378</v>
      </c>
      <c r="O404" s="150" t="s">
        <v>318</v>
      </c>
      <c r="P404" s="150"/>
      <c r="Q404" s="150"/>
      <c r="R404" s="150"/>
      <c r="S404" s="150"/>
      <c r="T404" s="150"/>
      <c r="U404" s="149" t="s">
        <v>465</v>
      </c>
      <c r="V404" s="147"/>
      <c r="W404" s="147"/>
      <c r="X404" s="147"/>
      <c r="Y404" s="135">
        <f>+V404+W404-X404</f>
        <v>0</v>
      </c>
      <c r="Z404" s="147"/>
      <c r="AA404" s="147"/>
      <c r="AB404" s="147"/>
      <c r="AC404" s="147"/>
      <c r="AD404" s="147"/>
      <c r="AE404" s="147"/>
      <c r="AF404" s="147" t="e">
        <f t="shared" si="125"/>
        <v>#DIV/0!</v>
      </c>
      <c r="AG404" s="147">
        <f t="shared" si="116"/>
        <v>0</v>
      </c>
    </row>
    <row r="405" spans="11:33" ht="16.5" thickTop="1" thickBot="1">
      <c r="K405" s="151">
        <v>1</v>
      </c>
      <c r="L405" s="150" t="s">
        <v>316</v>
      </c>
      <c r="M405" s="150" t="s">
        <v>313</v>
      </c>
      <c r="N405" s="150" t="s">
        <v>378</v>
      </c>
      <c r="O405" s="150" t="s">
        <v>315</v>
      </c>
      <c r="P405" s="150"/>
      <c r="Q405" s="150"/>
      <c r="R405" s="150"/>
      <c r="S405" s="150"/>
      <c r="T405" s="150"/>
      <c r="U405" s="149" t="s">
        <v>464</v>
      </c>
      <c r="V405" s="147"/>
      <c r="W405" s="147"/>
      <c r="X405" s="147"/>
      <c r="Y405" s="135">
        <f>+V405+W405-X405</f>
        <v>0</v>
      </c>
      <c r="Z405" s="147"/>
      <c r="AA405" s="147"/>
      <c r="AB405" s="147"/>
      <c r="AC405" s="147"/>
      <c r="AD405" s="147"/>
      <c r="AE405" s="147"/>
      <c r="AF405" s="147" t="e">
        <f t="shared" si="125"/>
        <v>#DIV/0!</v>
      </c>
      <c r="AG405" s="147">
        <f t="shared" si="116"/>
        <v>0</v>
      </c>
    </row>
    <row r="406" spans="11:33" ht="16.5" thickTop="1" thickBot="1">
      <c r="K406" s="151">
        <v>1</v>
      </c>
      <c r="L406" s="150" t="s">
        <v>316</v>
      </c>
      <c r="M406" s="150" t="s">
        <v>313</v>
      </c>
      <c r="N406" s="150" t="s">
        <v>378</v>
      </c>
      <c r="O406" s="150" t="s">
        <v>388</v>
      </c>
      <c r="P406" s="150"/>
      <c r="Q406" s="150"/>
      <c r="R406" s="150"/>
      <c r="S406" s="150"/>
      <c r="T406" s="150"/>
      <c r="U406" s="149" t="s">
        <v>463</v>
      </c>
      <c r="V406" s="147"/>
      <c r="W406" s="147"/>
      <c r="X406" s="147"/>
      <c r="Y406" s="135">
        <f>+V406+W406-X406</f>
        <v>0</v>
      </c>
      <c r="Z406" s="147"/>
      <c r="AA406" s="147"/>
      <c r="AB406" s="147"/>
      <c r="AC406" s="147"/>
      <c r="AD406" s="147"/>
      <c r="AE406" s="147"/>
      <c r="AF406" s="147" t="e">
        <f t="shared" si="125"/>
        <v>#DIV/0!</v>
      </c>
      <c r="AG406" s="147">
        <f t="shared" si="116"/>
        <v>0</v>
      </c>
    </row>
    <row r="407" spans="11:33" ht="16.5" thickTop="1" thickBot="1">
      <c r="K407" s="151">
        <v>1</v>
      </c>
      <c r="L407" s="150" t="s">
        <v>316</v>
      </c>
      <c r="M407" s="150" t="s">
        <v>313</v>
      </c>
      <c r="N407" s="150" t="s">
        <v>378</v>
      </c>
      <c r="O407" s="150" t="s">
        <v>386</v>
      </c>
      <c r="P407" s="150"/>
      <c r="Q407" s="150"/>
      <c r="R407" s="150"/>
      <c r="S407" s="150"/>
      <c r="T407" s="150"/>
      <c r="U407" s="149" t="s">
        <v>462</v>
      </c>
      <c r="V407" s="147"/>
      <c r="W407" s="147"/>
      <c r="X407" s="147"/>
      <c r="Y407" s="135">
        <f>+V407+W407-X407</f>
        <v>0</v>
      </c>
      <c r="Z407" s="147"/>
      <c r="AA407" s="147"/>
      <c r="AB407" s="147"/>
      <c r="AC407" s="147"/>
      <c r="AD407" s="147"/>
      <c r="AE407" s="147"/>
      <c r="AF407" s="147" t="e">
        <f t="shared" si="125"/>
        <v>#DIV/0!</v>
      </c>
      <c r="AG407" s="147">
        <f t="shared" si="116"/>
        <v>0</v>
      </c>
    </row>
    <row r="408" spans="11:33" ht="16.5" thickTop="1" thickBot="1">
      <c r="K408" s="146">
        <v>1</v>
      </c>
      <c r="L408" s="145" t="s">
        <v>316</v>
      </c>
      <c r="M408" s="145" t="s">
        <v>313</v>
      </c>
      <c r="N408" s="145" t="s">
        <v>336</v>
      </c>
      <c r="O408" s="145"/>
      <c r="P408" s="145"/>
      <c r="Q408" s="145"/>
      <c r="R408" s="144"/>
      <c r="S408" s="144"/>
      <c r="T408" s="144"/>
      <c r="U408" s="143" t="s">
        <v>461</v>
      </c>
      <c r="V408" s="141">
        <f t="shared" ref="V408:AE408" si="135">+V409+V410</f>
        <v>0</v>
      </c>
      <c r="W408" s="141">
        <f t="shared" si="135"/>
        <v>0</v>
      </c>
      <c r="X408" s="141">
        <f t="shared" si="135"/>
        <v>0</v>
      </c>
      <c r="Y408" s="141">
        <f t="shared" si="135"/>
        <v>0</v>
      </c>
      <c r="Z408" s="141">
        <f t="shared" si="135"/>
        <v>0</v>
      </c>
      <c r="AA408" s="141">
        <f t="shared" si="135"/>
        <v>0</v>
      </c>
      <c r="AB408" s="141">
        <f t="shared" si="135"/>
        <v>0</v>
      </c>
      <c r="AC408" s="141">
        <f t="shared" si="135"/>
        <v>0</v>
      </c>
      <c r="AD408" s="141">
        <f t="shared" si="135"/>
        <v>0</v>
      </c>
      <c r="AE408" s="135">
        <f t="shared" si="135"/>
        <v>0</v>
      </c>
      <c r="AF408" s="142" t="e">
        <f t="shared" si="125"/>
        <v>#DIV/0!</v>
      </c>
      <c r="AG408" s="141">
        <f t="shared" si="116"/>
        <v>0</v>
      </c>
    </row>
    <row r="409" spans="11:33" ht="16.5" thickTop="1" thickBot="1">
      <c r="K409" s="162">
        <v>1</v>
      </c>
      <c r="L409" s="161" t="s">
        <v>316</v>
      </c>
      <c r="M409" s="161" t="s">
        <v>313</v>
      </c>
      <c r="N409" s="161" t="s">
        <v>336</v>
      </c>
      <c r="O409" s="161" t="s">
        <v>320</v>
      </c>
      <c r="P409" s="161"/>
      <c r="Q409" s="161"/>
      <c r="R409" s="160"/>
      <c r="S409" s="160"/>
      <c r="T409" s="160"/>
      <c r="U409" s="159" t="s">
        <v>460</v>
      </c>
      <c r="V409" s="157"/>
      <c r="W409" s="157"/>
      <c r="X409" s="157"/>
      <c r="Y409" s="157">
        <f>+V409+W409-X409</f>
        <v>0</v>
      </c>
      <c r="Z409" s="157"/>
      <c r="AA409" s="157"/>
      <c r="AB409" s="157"/>
      <c r="AC409" s="157"/>
      <c r="AD409" s="157"/>
      <c r="AE409" s="135"/>
      <c r="AF409" s="158" t="e">
        <f t="shared" si="125"/>
        <v>#DIV/0!</v>
      </c>
      <c r="AG409" s="157">
        <f t="shared" si="116"/>
        <v>0</v>
      </c>
    </row>
    <row r="410" spans="11:33" ht="16.5" thickTop="1" thickBot="1">
      <c r="K410" s="162">
        <v>1</v>
      </c>
      <c r="L410" s="161" t="s">
        <v>316</v>
      </c>
      <c r="M410" s="161" t="s">
        <v>313</v>
      </c>
      <c r="N410" s="161" t="s">
        <v>336</v>
      </c>
      <c r="O410" s="161" t="s">
        <v>318</v>
      </c>
      <c r="P410" s="161"/>
      <c r="Q410" s="161"/>
      <c r="R410" s="160"/>
      <c r="S410" s="160"/>
      <c r="T410" s="160"/>
      <c r="U410" s="159" t="s">
        <v>459</v>
      </c>
      <c r="V410" s="157"/>
      <c r="W410" s="157"/>
      <c r="X410" s="157"/>
      <c r="Y410" s="157">
        <f>+V410+W410-X410</f>
        <v>0</v>
      </c>
      <c r="Z410" s="157"/>
      <c r="AA410" s="157"/>
      <c r="AB410" s="157"/>
      <c r="AC410" s="157"/>
      <c r="AD410" s="157"/>
      <c r="AE410" s="135"/>
      <c r="AF410" s="158" t="e">
        <f t="shared" si="125"/>
        <v>#DIV/0!</v>
      </c>
      <c r="AG410" s="157">
        <f t="shared" si="116"/>
        <v>0</v>
      </c>
    </row>
    <row r="411" spans="11:33" ht="16.5" thickTop="1" thickBot="1">
      <c r="K411" s="156">
        <v>1</v>
      </c>
      <c r="L411" s="155" t="s">
        <v>316</v>
      </c>
      <c r="M411" s="155" t="s">
        <v>313</v>
      </c>
      <c r="N411" s="155" t="s">
        <v>336</v>
      </c>
      <c r="O411" s="155" t="s">
        <v>318</v>
      </c>
      <c r="P411" s="155" t="s">
        <v>320</v>
      </c>
      <c r="Q411" s="155"/>
      <c r="R411" s="155"/>
      <c r="S411" s="155"/>
      <c r="T411" s="155"/>
      <c r="U411" s="154" t="s">
        <v>458</v>
      </c>
      <c r="V411" s="153">
        <f t="shared" ref="V411:AE411" si="136">SUM(V412:V443)</f>
        <v>0</v>
      </c>
      <c r="W411" s="153">
        <f t="shared" si="136"/>
        <v>0</v>
      </c>
      <c r="X411" s="153">
        <f t="shared" si="136"/>
        <v>0</v>
      </c>
      <c r="Y411" s="153">
        <f t="shared" si="136"/>
        <v>0</v>
      </c>
      <c r="Z411" s="153">
        <f t="shared" si="136"/>
        <v>0</v>
      </c>
      <c r="AA411" s="153">
        <f t="shared" si="136"/>
        <v>0</v>
      </c>
      <c r="AB411" s="153">
        <f t="shared" si="136"/>
        <v>0</v>
      </c>
      <c r="AC411" s="153">
        <f t="shared" si="136"/>
        <v>0</v>
      </c>
      <c r="AD411" s="153">
        <f t="shared" si="136"/>
        <v>0</v>
      </c>
      <c r="AE411" s="147">
        <f t="shared" si="136"/>
        <v>0</v>
      </c>
      <c r="AF411" s="153" t="e">
        <f t="shared" si="125"/>
        <v>#DIV/0!</v>
      </c>
      <c r="AG411" s="153">
        <f t="shared" si="116"/>
        <v>0</v>
      </c>
    </row>
    <row r="412" spans="11:33" ht="24" thickTop="1" thickBot="1">
      <c r="K412" s="151">
        <v>1</v>
      </c>
      <c r="L412" s="150" t="s">
        <v>316</v>
      </c>
      <c r="M412" s="150" t="s">
        <v>313</v>
      </c>
      <c r="N412" s="150" t="s">
        <v>336</v>
      </c>
      <c r="O412" s="150" t="s">
        <v>318</v>
      </c>
      <c r="P412" s="150" t="s">
        <v>320</v>
      </c>
      <c r="Q412" s="150" t="s">
        <v>320</v>
      </c>
      <c r="R412" s="150"/>
      <c r="S412" s="150"/>
      <c r="T412" s="150"/>
      <c r="U412" s="149" t="s">
        <v>457</v>
      </c>
      <c r="V412" s="147"/>
      <c r="W412" s="147"/>
      <c r="X412" s="147"/>
      <c r="Y412" s="135">
        <f t="shared" ref="Y412:Y443" si="137">+V412+W412-X412</f>
        <v>0</v>
      </c>
      <c r="Z412" s="147"/>
      <c r="AA412" s="147"/>
      <c r="AB412" s="147"/>
      <c r="AC412" s="147"/>
      <c r="AD412" s="147"/>
      <c r="AE412" s="147"/>
      <c r="AF412" s="147" t="e">
        <f t="shared" si="125"/>
        <v>#DIV/0!</v>
      </c>
      <c r="AG412" s="147">
        <f t="shared" si="116"/>
        <v>0</v>
      </c>
    </row>
    <row r="413" spans="11:33" ht="24" thickTop="1" thickBot="1">
      <c r="K413" s="151">
        <v>1</v>
      </c>
      <c r="L413" s="150" t="s">
        <v>316</v>
      </c>
      <c r="M413" s="150" t="s">
        <v>313</v>
      </c>
      <c r="N413" s="150" t="s">
        <v>336</v>
      </c>
      <c r="O413" s="150" t="s">
        <v>318</v>
      </c>
      <c r="P413" s="150" t="s">
        <v>320</v>
      </c>
      <c r="Q413" s="150" t="s">
        <v>318</v>
      </c>
      <c r="R413" s="150"/>
      <c r="S413" s="150"/>
      <c r="T413" s="150"/>
      <c r="U413" s="149" t="s">
        <v>456</v>
      </c>
      <c r="V413" s="147"/>
      <c r="W413" s="147"/>
      <c r="X413" s="147"/>
      <c r="Y413" s="135">
        <f t="shared" si="137"/>
        <v>0</v>
      </c>
      <c r="Z413" s="147"/>
      <c r="AA413" s="147"/>
      <c r="AB413" s="147"/>
      <c r="AC413" s="147"/>
      <c r="AD413" s="147"/>
      <c r="AE413" s="147"/>
      <c r="AF413" s="147" t="e">
        <f t="shared" si="125"/>
        <v>#DIV/0!</v>
      </c>
      <c r="AG413" s="147">
        <f t="shared" si="116"/>
        <v>0</v>
      </c>
    </row>
    <row r="414" spans="11:33" ht="24" thickTop="1" thickBot="1">
      <c r="K414" s="151">
        <v>1</v>
      </c>
      <c r="L414" s="150" t="s">
        <v>316</v>
      </c>
      <c r="M414" s="150" t="s">
        <v>313</v>
      </c>
      <c r="N414" s="150" t="s">
        <v>336</v>
      </c>
      <c r="O414" s="150" t="s">
        <v>318</v>
      </c>
      <c r="P414" s="150" t="s">
        <v>320</v>
      </c>
      <c r="Q414" s="150" t="s">
        <v>315</v>
      </c>
      <c r="R414" s="150"/>
      <c r="S414" s="150"/>
      <c r="T414" s="150"/>
      <c r="U414" s="149" t="s">
        <v>455</v>
      </c>
      <c r="V414" s="147"/>
      <c r="W414" s="147"/>
      <c r="X414" s="147"/>
      <c r="Y414" s="135">
        <f t="shared" si="137"/>
        <v>0</v>
      </c>
      <c r="Z414" s="147"/>
      <c r="AA414" s="147"/>
      <c r="AB414" s="147"/>
      <c r="AC414" s="147"/>
      <c r="AD414" s="147"/>
      <c r="AE414" s="147"/>
      <c r="AF414" s="147" t="e">
        <f t="shared" si="125"/>
        <v>#DIV/0!</v>
      </c>
      <c r="AG414" s="147">
        <f t="shared" si="116"/>
        <v>0</v>
      </c>
    </row>
    <row r="415" spans="11:33" ht="35.25" thickTop="1" thickBot="1">
      <c r="K415" s="151">
        <v>1</v>
      </c>
      <c r="L415" s="150" t="s">
        <v>316</v>
      </c>
      <c r="M415" s="150" t="s">
        <v>313</v>
      </c>
      <c r="N415" s="150" t="s">
        <v>336</v>
      </c>
      <c r="O415" s="150" t="s">
        <v>318</v>
      </c>
      <c r="P415" s="150" t="s">
        <v>320</v>
      </c>
      <c r="Q415" s="150" t="s">
        <v>388</v>
      </c>
      <c r="R415" s="150"/>
      <c r="S415" s="150"/>
      <c r="T415" s="150"/>
      <c r="U415" s="149" t="s">
        <v>454</v>
      </c>
      <c r="V415" s="147"/>
      <c r="W415" s="147"/>
      <c r="X415" s="147"/>
      <c r="Y415" s="135">
        <f t="shared" si="137"/>
        <v>0</v>
      </c>
      <c r="Z415" s="147"/>
      <c r="AA415" s="147"/>
      <c r="AB415" s="147"/>
      <c r="AC415" s="147"/>
      <c r="AD415" s="147"/>
      <c r="AE415" s="147"/>
      <c r="AF415" s="147" t="e">
        <f t="shared" si="125"/>
        <v>#DIV/0!</v>
      </c>
      <c r="AG415" s="147">
        <f t="shared" si="116"/>
        <v>0</v>
      </c>
    </row>
    <row r="416" spans="11:33" ht="35.25" thickTop="1" thickBot="1">
      <c r="K416" s="151">
        <v>1</v>
      </c>
      <c r="L416" s="150" t="s">
        <v>316</v>
      </c>
      <c r="M416" s="150" t="s">
        <v>313</v>
      </c>
      <c r="N416" s="150" t="s">
        <v>336</v>
      </c>
      <c r="O416" s="150" t="s">
        <v>318</v>
      </c>
      <c r="P416" s="150" t="s">
        <v>320</v>
      </c>
      <c r="Q416" s="150" t="s">
        <v>386</v>
      </c>
      <c r="R416" s="150"/>
      <c r="S416" s="150"/>
      <c r="T416" s="150"/>
      <c r="U416" s="149" t="s">
        <v>453</v>
      </c>
      <c r="V416" s="147"/>
      <c r="W416" s="147"/>
      <c r="X416" s="147"/>
      <c r="Y416" s="135">
        <f t="shared" si="137"/>
        <v>0</v>
      </c>
      <c r="Z416" s="147"/>
      <c r="AA416" s="147"/>
      <c r="AB416" s="147"/>
      <c r="AC416" s="147"/>
      <c r="AD416" s="147"/>
      <c r="AE416" s="147"/>
      <c r="AF416" s="147" t="e">
        <f t="shared" si="125"/>
        <v>#DIV/0!</v>
      </c>
      <c r="AG416" s="147">
        <f t="shared" si="116"/>
        <v>0</v>
      </c>
    </row>
    <row r="417" spans="11:33" ht="24" thickTop="1" thickBot="1">
      <c r="K417" s="151">
        <v>1</v>
      </c>
      <c r="L417" s="150" t="s">
        <v>316</v>
      </c>
      <c r="M417" s="150" t="s">
        <v>313</v>
      </c>
      <c r="N417" s="150" t="s">
        <v>336</v>
      </c>
      <c r="O417" s="150" t="s">
        <v>318</v>
      </c>
      <c r="P417" s="150" t="s">
        <v>320</v>
      </c>
      <c r="Q417" s="150" t="s">
        <v>384</v>
      </c>
      <c r="R417" s="150"/>
      <c r="S417" s="150"/>
      <c r="T417" s="150"/>
      <c r="U417" s="149" t="s">
        <v>452</v>
      </c>
      <c r="V417" s="147"/>
      <c r="W417" s="147"/>
      <c r="X417" s="147"/>
      <c r="Y417" s="135">
        <f t="shared" si="137"/>
        <v>0</v>
      </c>
      <c r="Z417" s="147"/>
      <c r="AA417" s="147"/>
      <c r="AB417" s="147"/>
      <c r="AC417" s="147"/>
      <c r="AD417" s="147"/>
      <c r="AE417" s="147"/>
      <c r="AF417" s="147" t="e">
        <f t="shared" si="125"/>
        <v>#DIV/0!</v>
      </c>
      <c r="AG417" s="147">
        <f t="shared" si="116"/>
        <v>0</v>
      </c>
    </row>
    <row r="418" spans="11:33" ht="24" thickTop="1" thickBot="1">
      <c r="K418" s="151">
        <v>1</v>
      </c>
      <c r="L418" s="150" t="s">
        <v>316</v>
      </c>
      <c r="M418" s="150" t="s">
        <v>313</v>
      </c>
      <c r="N418" s="150" t="s">
        <v>336</v>
      </c>
      <c r="O418" s="150" t="s">
        <v>318</v>
      </c>
      <c r="P418" s="150" t="s">
        <v>320</v>
      </c>
      <c r="Q418" s="150" t="s">
        <v>382</v>
      </c>
      <c r="R418" s="150"/>
      <c r="S418" s="150"/>
      <c r="T418" s="150"/>
      <c r="U418" s="149" t="s">
        <v>451</v>
      </c>
      <c r="V418" s="147"/>
      <c r="W418" s="147"/>
      <c r="X418" s="147"/>
      <c r="Y418" s="135">
        <f t="shared" si="137"/>
        <v>0</v>
      </c>
      <c r="Z418" s="147"/>
      <c r="AA418" s="147"/>
      <c r="AB418" s="147"/>
      <c r="AC418" s="147"/>
      <c r="AD418" s="147"/>
      <c r="AE418" s="147"/>
      <c r="AF418" s="147" t="e">
        <f t="shared" si="125"/>
        <v>#DIV/0!</v>
      </c>
      <c r="AG418" s="147">
        <f t="shared" si="116"/>
        <v>0</v>
      </c>
    </row>
    <row r="419" spans="11:33" ht="24" thickTop="1" thickBot="1">
      <c r="K419" s="151">
        <v>1</v>
      </c>
      <c r="L419" s="150" t="s">
        <v>316</v>
      </c>
      <c r="M419" s="150" t="s">
        <v>313</v>
      </c>
      <c r="N419" s="150" t="s">
        <v>336</v>
      </c>
      <c r="O419" s="150" t="s">
        <v>318</v>
      </c>
      <c r="P419" s="150" t="s">
        <v>320</v>
      </c>
      <c r="Q419" s="150" t="s">
        <v>380</v>
      </c>
      <c r="R419" s="150"/>
      <c r="S419" s="150"/>
      <c r="T419" s="150"/>
      <c r="U419" s="149" t="s">
        <v>450</v>
      </c>
      <c r="V419" s="147"/>
      <c r="W419" s="147"/>
      <c r="X419" s="147"/>
      <c r="Y419" s="135">
        <f t="shared" si="137"/>
        <v>0</v>
      </c>
      <c r="Z419" s="147"/>
      <c r="AA419" s="147"/>
      <c r="AB419" s="147"/>
      <c r="AC419" s="147"/>
      <c r="AD419" s="147"/>
      <c r="AE419" s="147"/>
      <c r="AF419" s="147" t="e">
        <f t="shared" si="125"/>
        <v>#DIV/0!</v>
      </c>
      <c r="AG419" s="147">
        <f t="shared" si="116"/>
        <v>0</v>
      </c>
    </row>
    <row r="420" spans="11:33" ht="24" thickTop="1" thickBot="1">
      <c r="K420" s="151">
        <v>1</v>
      </c>
      <c r="L420" s="150" t="s">
        <v>316</v>
      </c>
      <c r="M420" s="150" t="s">
        <v>313</v>
      </c>
      <c r="N420" s="150" t="s">
        <v>336</v>
      </c>
      <c r="O420" s="150" t="s">
        <v>318</v>
      </c>
      <c r="P420" s="150" t="s">
        <v>320</v>
      </c>
      <c r="Q420" s="150" t="s">
        <v>378</v>
      </c>
      <c r="R420" s="150"/>
      <c r="S420" s="150"/>
      <c r="T420" s="150"/>
      <c r="U420" s="149" t="s">
        <v>449</v>
      </c>
      <c r="V420" s="147"/>
      <c r="W420" s="147"/>
      <c r="X420" s="147"/>
      <c r="Y420" s="135">
        <f t="shared" si="137"/>
        <v>0</v>
      </c>
      <c r="Z420" s="147"/>
      <c r="AA420" s="147"/>
      <c r="AB420" s="147"/>
      <c r="AC420" s="147"/>
      <c r="AD420" s="147"/>
      <c r="AE420" s="147"/>
      <c r="AF420" s="147" t="e">
        <f t="shared" si="125"/>
        <v>#DIV/0!</v>
      </c>
      <c r="AG420" s="147">
        <f t="shared" ref="AG420:AG483" si="138">+AD420-AE420</f>
        <v>0</v>
      </c>
    </row>
    <row r="421" spans="11:33" ht="24" thickTop="1" thickBot="1">
      <c r="K421" s="151">
        <v>1</v>
      </c>
      <c r="L421" s="150" t="s">
        <v>316</v>
      </c>
      <c r="M421" s="150" t="s">
        <v>313</v>
      </c>
      <c r="N421" s="150" t="s">
        <v>336</v>
      </c>
      <c r="O421" s="150" t="s">
        <v>318</v>
      </c>
      <c r="P421" s="150" t="s">
        <v>320</v>
      </c>
      <c r="Q421" s="150" t="s">
        <v>336</v>
      </c>
      <c r="R421" s="150"/>
      <c r="S421" s="150"/>
      <c r="T421" s="150"/>
      <c r="U421" s="149" t="s">
        <v>448</v>
      </c>
      <c r="V421" s="147"/>
      <c r="W421" s="147"/>
      <c r="X421" s="147"/>
      <c r="Y421" s="135">
        <f t="shared" si="137"/>
        <v>0</v>
      </c>
      <c r="Z421" s="147"/>
      <c r="AA421" s="147"/>
      <c r="AB421" s="147"/>
      <c r="AC421" s="147"/>
      <c r="AD421" s="147"/>
      <c r="AE421" s="147"/>
      <c r="AF421" s="147" t="e">
        <f t="shared" si="125"/>
        <v>#DIV/0!</v>
      </c>
      <c r="AG421" s="147">
        <f t="shared" si="138"/>
        <v>0</v>
      </c>
    </row>
    <row r="422" spans="11:33" ht="24" thickTop="1" thickBot="1">
      <c r="K422" s="151">
        <v>1</v>
      </c>
      <c r="L422" s="150" t="s">
        <v>316</v>
      </c>
      <c r="M422" s="150" t="s">
        <v>313</v>
      </c>
      <c r="N422" s="150" t="s">
        <v>336</v>
      </c>
      <c r="O422" s="150" t="s">
        <v>318</v>
      </c>
      <c r="P422" s="150" t="s">
        <v>320</v>
      </c>
      <c r="Q422" s="150" t="s">
        <v>375</v>
      </c>
      <c r="R422" s="150"/>
      <c r="S422" s="150"/>
      <c r="T422" s="150"/>
      <c r="U422" s="149" t="s">
        <v>447</v>
      </c>
      <c r="V422" s="147"/>
      <c r="W422" s="147"/>
      <c r="X422" s="147"/>
      <c r="Y422" s="135">
        <f t="shared" si="137"/>
        <v>0</v>
      </c>
      <c r="Z422" s="147"/>
      <c r="AA422" s="147"/>
      <c r="AB422" s="147"/>
      <c r="AC422" s="147"/>
      <c r="AD422" s="147"/>
      <c r="AE422" s="147"/>
      <c r="AF422" s="147" t="e">
        <f t="shared" si="125"/>
        <v>#DIV/0!</v>
      </c>
      <c r="AG422" s="147">
        <f t="shared" si="138"/>
        <v>0</v>
      </c>
    </row>
    <row r="423" spans="11:33" ht="24" thickTop="1" thickBot="1">
      <c r="K423" s="151">
        <v>1</v>
      </c>
      <c r="L423" s="150" t="s">
        <v>316</v>
      </c>
      <c r="M423" s="150" t="s">
        <v>313</v>
      </c>
      <c r="N423" s="150" t="s">
        <v>336</v>
      </c>
      <c r="O423" s="150" t="s">
        <v>318</v>
      </c>
      <c r="P423" s="150" t="s">
        <v>320</v>
      </c>
      <c r="Q423" s="150" t="s">
        <v>373</v>
      </c>
      <c r="R423" s="150"/>
      <c r="S423" s="150"/>
      <c r="T423" s="150"/>
      <c r="U423" s="149" t="s">
        <v>446</v>
      </c>
      <c r="V423" s="147"/>
      <c r="W423" s="147"/>
      <c r="X423" s="147"/>
      <c r="Y423" s="135">
        <f t="shared" si="137"/>
        <v>0</v>
      </c>
      <c r="Z423" s="147"/>
      <c r="AA423" s="147"/>
      <c r="AB423" s="147"/>
      <c r="AC423" s="147"/>
      <c r="AD423" s="147"/>
      <c r="AE423" s="147"/>
      <c r="AF423" s="147" t="e">
        <f t="shared" si="125"/>
        <v>#DIV/0!</v>
      </c>
      <c r="AG423" s="147">
        <f t="shared" si="138"/>
        <v>0</v>
      </c>
    </row>
    <row r="424" spans="11:33" ht="24" thickTop="1" thickBot="1">
      <c r="K424" s="151">
        <v>1</v>
      </c>
      <c r="L424" s="150" t="s">
        <v>316</v>
      </c>
      <c r="M424" s="150" t="s">
        <v>313</v>
      </c>
      <c r="N424" s="150" t="s">
        <v>336</v>
      </c>
      <c r="O424" s="150" t="s">
        <v>318</v>
      </c>
      <c r="P424" s="150" t="s">
        <v>320</v>
      </c>
      <c r="Q424" s="150" t="s">
        <v>331</v>
      </c>
      <c r="R424" s="150"/>
      <c r="S424" s="150"/>
      <c r="T424" s="150"/>
      <c r="U424" s="149" t="s">
        <v>445</v>
      </c>
      <c r="V424" s="147"/>
      <c r="W424" s="147"/>
      <c r="X424" s="147"/>
      <c r="Y424" s="135">
        <f t="shared" si="137"/>
        <v>0</v>
      </c>
      <c r="Z424" s="147"/>
      <c r="AA424" s="147"/>
      <c r="AB424" s="147"/>
      <c r="AC424" s="147"/>
      <c r="AD424" s="147"/>
      <c r="AE424" s="147"/>
      <c r="AF424" s="147" t="e">
        <f t="shared" si="125"/>
        <v>#DIV/0!</v>
      </c>
      <c r="AG424" s="147">
        <f t="shared" si="138"/>
        <v>0</v>
      </c>
    </row>
    <row r="425" spans="11:33" ht="35.25" thickTop="1" thickBot="1">
      <c r="K425" s="151">
        <v>1</v>
      </c>
      <c r="L425" s="150" t="s">
        <v>316</v>
      </c>
      <c r="M425" s="150" t="s">
        <v>313</v>
      </c>
      <c r="N425" s="150" t="s">
        <v>336</v>
      </c>
      <c r="O425" s="150" t="s">
        <v>318</v>
      </c>
      <c r="P425" s="150" t="s">
        <v>320</v>
      </c>
      <c r="Q425" s="150" t="s">
        <v>370</v>
      </c>
      <c r="R425" s="150"/>
      <c r="S425" s="150"/>
      <c r="T425" s="150"/>
      <c r="U425" s="149" t="s">
        <v>444</v>
      </c>
      <c r="V425" s="147"/>
      <c r="W425" s="147"/>
      <c r="X425" s="147"/>
      <c r="Y425" s="135">
        <f t="shared" si="137"/>
        <v>0</v>
      </c>
      <c r="Z425" s="147"/>
      <c r="AA425" s="147"/>
      <c r="AB425" s="147"/>
      <c r="AC425" s="147"/>
      <c r="AD425" s="147"/>
      <c r="AE425" s="147"/>
      <c r="AF425" s="147" t="e">
        <f t="shared" si="125"/>
        <v>#DIV/0!</v>
      </c>
      <c r="AG425" s="147">
        <f t="shared" si="138"/>
        <v>0</v>
      </c>
    </row>
    <row r="426" spans="11:33" ht="24" thickTop="1" thickBot="1">
      <c r="K426" s="151">
        <v>1</v>
      </c>
      <c r="L426" s="150" t="s">
        <v>316</v>
      </c>
      <c r="M426" s="150" t="s">
        <v>313</v>
      </c>
      <c r="N426" s="150" t="s">
        <v>336</v>
      </c>
      <c r="O426" s="150" t="s">
        <v>318</v>
      </c>
      <c r="P426" s="150" t="s">
        <v>320</v>
      </c>
      <c r="Q426" s="150" t="s">
        <v>368</v>
      </c>
      <c r="R426" s="150"/>
      <c r="S426" s="150"/>
      <c r="T426" s="150"/>
      <c r="U426" s="149" t="s">
        <v>443</v>
      </c>
      <c r="V426" s="147"/>
      <c r="W426" s="147"/>
      <c r="X426" s="147"/>
      <c r="Y426" s="135">
        <f t="shared" si="137"/>
        <v>0</v>
      </c>
      <c r="Z426" s="147"/>
      <c r="AA426" s="147"/>
      <c r="AB426" s="147"/>
      <c r="AC426" s="147"/>
      <c r="AD426" s="147"/>
      <c r="AE426" s="147"/>
      <c r="AF426" s="147" t="e">
        <f t="shared" si="125"/>
        <v>#DIV/0!</v>
      </c>
      <c r="AG426" s="147">
        <f t="shared" si="138"/>
        <v>0</v>
      </c>
    </row>
    <row r="427" spans="11:33" ht="24" thickTop="1" thickBot="1">
      <c r="K427" s="151">
        <v>1</v>
      </c>
      <c r="L427" s="150" t="s">
        <v>316</v>
      </c>
      <c r="M427" s="150" t="s">
        <v>313</v>
      </c>
      <c r="N427" s="150" t="s">
        <v>336</v>
      </c>
      <c r="O427" s="150" t="s">
        <v>318</v>
      </c>
      <c r="P427" s="150" t="s">
        <v>320</v>
      </c>
      <c r="Q427" s="150" t="s">
        <v>366</v>
      </c>
      <c r="R427" s="150"/>
      <c r="S427" s="150"/>
      <c r="T427" s="150"/>
      <c r="U427" s="149" t="s">
        <v>442</v>
      </c>
      <c r="V427" s="147"/>
      <c r="W427" s="147"/>
      <c r="X427" s="147"/>
      <c r="Y427" s="135">
        <f t="shared" si="137"/>
        <v>0</v>
      </c>
      <c r="Z427" s="147"/>
      <c r="AA427" s="147"/>
      <c r="AB427" s="147"/>
      <c r="AC427" s="147"/>
      <c r="AD427" s="147"/>
      <c r="AE427" s="147"/>
      <c r="AF427" s="147" t="e">
        <f t="shared" si="125"/>
        <v>#DIV/0!</v>
      </c>
      <c r="AG427" s="147">
        <f t="shared" si="138"/>
        <v>0</v>
      </c>
    </row>
    <row r="428" spans="11:33" ht="24" thickTop="1" thickBot="1">
      <c r="K428" s="151">
        <v>1</v>
      </c>
      <c r="L428" s="150" t="s">
        <v>316</v>
      </c>
      <c r="M428" s="150" t="s">
        <v>313</v>
      </c>
      <c r="N428" s="150" t="s">
        <v>336</v>
      </c>
      <c r="O428" s="150" t="s">
        <v>318</v>
      </c>
      <c r="P428" s="150" t="s">
        <v>320</v>
      </c>
      <c r="Q428" s="150" t="s">
        <v>364</v>
      </c>
      <c r="R428" s="150"/>
      <c r="S428" s="150"/>
      <c r="T428" s="150"/>
      <c r="U428" s="149" t="s">
        <v>441</v>
      </c>
      <c r="V428" s="147"/>
      <c r="W428" s="147"/>
      <c r="X428" s="147"/>
      <c r="Y428" s="135">
        <f t="shared" si="137"/>
        <v>0</v>
      </c>
      <c r="Z428" s="147"/>
      <c r="AA428" s="147"/>
      <c r="AB428" s="147"/>
      <c r="AC428" s="147"/>
      <c r="AD428" s="147"/>
      <c r="AE428" s="147"/>
      <c r="AF428" s="147" t="e">
        <f t="shared" si="125"/>
        <v>#DIV/0!</v>
      </c>
      <c r="AG428" s="147">
        <f t="shared" si="138"/>
        <v>0</v>
      </c>
    </row>
    <row r="429" spans="11:33" ht="24" thickTop="1" thickBot="1">
      <c r="K429" s="151">
        <v>1</v>
      </c>
      <c r="L429" s="150" t="s">
        <v>316</v>
      </c>
      <c r="M429" s="150" t="s">
        <v>313</v>
      </c>
      <c r="N429" s="150" t="s">
        <v>336</v>
      </c>
      <c r="O429" s="150" t="s">
        <v>318</v>
      </c>
      <c r="P429" s="150" t="s">
        <v>320</v>
      </c>
      <c r="Q429" s="150" t="s">
        <v>362</v>
      </c>
      <c r="R429" s="150"/>
      <c r="S429" s="150"/>
      <c r="T429" s="150"/>
      <c r="U429" s="149" t="s">
        <v>440</v>
      </c>
      <c r="V429" s="147"/>
      <c r="W429" s="147"/>
      <c r="X429" s="147"/>
      <c r="Y429" s="135">
        <f t="shared" si="137"/>
        <v>0</v>
      </c>
      <c r="Z429" s="147"/>
      <c r="AA429" s="147"/>
      <c r="AB429" s="147"/>
      <c r="AC429" s="147"/>
      <c r="AD429" s="147"/>
      <c r="AE429" s="147"/>
      <c r="AF429" s="147" t="e">
        <f t="shared" si="125"/>
        <v>#DIV/0!</v>
      </c>
      <c r="AG429" s="147">
        <f t="shared" si="138"/>
        <v>0</v>
      </c>
    </row>
    <row r="430" spans="11:33" ht="35.25" thickTop="1" thickBot="1">
      <c r="K430" s="151">
        <v>1</v>
      </c>
      <c r="L430" s="150" t="s">
        <v>316</v>
      </c>
      <c r="M430" s="150" t="s">
        <v>313</v>
      </c>
      <c r="N430" s="150" t="s">
        <v>336</v>
      </c>
      <c r="O430" s="150" t="s">
        <v>318</v>
      </c>
      <c r="P430" s="150" t="s">
        <v>320</v>
      </c>
      <c r="Q430" s="150" t="s">
        <v>360</v>
      </c>
      <c r="R430" s="150"/>
      <c r="S430" s="150"/>
      <c r="T430" s="150"/>
      <c r="U430" s="149" t="s">
        <v>439</v>
      </c>
      <c r="V430" s="147"/>
      <c r="W430" s="147"/>
      <c r="X430" s="147"/>
      <c r="Y430" s="135">
        <f t="shared" si="137"/>
        <v>0</v>
      </c>
      <c r="Z430" s="147"/>
      <c r="AA430" s="147"/>
      <c r="AB430" s="147"/>
      <c r="AC430" s="147"/>
      <c r="AD430" s="147"/>
      <c r="AE430" s="147"/>
      <c r="AF430" s="147" t="e">
        <f t="shared" si="125"/>
        <v>#DIV/0!</v>
      </c>
      <c r="AG430" s="147">
        <f t="shared" si="138"/>
        <v>0</v>
      </c>
    </row>
    <row r="431" spans="11:33" ht="35.25" thickTop="1" thickBot="1">
      <c r="K431" s="151">
        <v>1</v>
      </c>
      <c r="L431" s="150" t="s">
        <v>316</v>
      </c>
      <c r="M431" s="150" t="s">
        <v>313</v>
      </c>
      <c r="N431" s="150" t="s">
        <v>336</v>
      </c>
      <c r="O431" s="150" t="s">
        <v>318</v>
      </c>
      <c r="P431" s="150" t="s">
        <v>320</v>
      </c>
      <c r="Q431" s="150" t="s">
        <v>358</v>
      </c>
      <c r="R431" s="150"/>
      <c r="S431" s="150"/>
      <c r="T431" s="150"/>
      <c r="U431" s="149" t="s">
        <v>438</v>
      </c>
      <c r="V431" s="147"/>
      <c r="W431" s="147"/>
      <c r="X431" s="147"/>
      <c r="Y431" s="135">
        <f t="shared" si="137"/>
        <v>0</v>
      </c>
      <c r="Z431" s="147"/>
      <c r="AA431" s="147"/>
      <c r="AB431" s="147"/>
      <c r="AC431" s="147"/>
      <c r="AD431" s="147"/>
      <c r="AE431" s="147"/>
      <c r="AF431" s="147" t="e">
        <f t="shared" si="125"/>
        <v>#DIV/0!</v>
      </c>
      <c r="AG431" s="147">
        <f t="shared" si="138"/>
        <v>0</v>
      </c>
    </row>
    <row r="432" spans="11:33" ht="24" thickTop="1" thickBot="1">
      <c r="K432" s="151">
        <v>1</v>
      </c>
      <c r="L432" s="150" t="s">
        <v>316</v>
      </c>
      <c r="M432" s="150" t="s">
        <v>313</v>
      </c>
      <c r="N432" s="150" t="s">
        <v>336</v>
      </c>
      <c r="O432" s="150" t="s">
        <v>318</v>
      </c>
      <c r="P432" s="150" t="s">
        <v>320</v>
      </c>
      <c r="Q432" s="150" t="s">
        <v>356</v>
      </c>
      <c r="R432" s="150"/>
      <c r="S432" s="150"/>
      <c r="T432" s="150"/>
      <c r="U432" s="149" t="s">
        <v>437</v>
      </c>
      <c r="V432" s="147"/>
      <c r="W432" s="147"/>
      <c r="X432" s="147"/>
      <c r="Y432" s="135">
        <f t="shared" si="137"/>
        <v>0</v>
      </c>
      <c r="Z432" s="147"/>
      <c r="AA432" s="147"/>
      <c r="AB432" s="147"/>
      <c r="AC432" s="147"/>
      <c r="AD432" s="147"/>
      <c r="AE432" s="147"/>
      <c r="AF432" s="147" t="e">
        <f t="shared" si="125"/>
        <v>#DIV/0!</v>
      </c>
      <c r="AG432" s="147">
        <f t="shared" si="138"/>
        <v>0</v>
      </c>
    </row>
    <row r="433" spans="11:33" ht="24" thickTop="1" thickBot="1">
      <c r="K433" s="151">
        <v>1</v>
      </c>
      <c r="L433" s="150" t="s">
        <v>316</v>
      </c>
      <c r="M433" s="150" t="s">
        <v>313</v>
      </c>
      <c r="N433" s="150" t="s">
        <v>336</v>
      </c>
      <c r="O433" s="150" t="s">
        <v>318</v>
      </c>
      <c r="P433" s="150" t="s">
        <v>320</v>
      </c>
      <c r="Q433" s="150" t="s">
        <v>354</v>
      </c>
      <c r="R433" s="150"/>
      <c r="S433" s="150"/>
      <c r="T433" s="150"/>
      <c r="U433" s="149" t="s">
        <v>436</v>
      </c>
      <c r="V433" s="147"/>
      <c r="W433" s="147"/>
      <c r="X433" s="147"/>
      <c r="Y433" s="135">
        <f t="shared" si="137"/>
        <v>0</v>
      </c>
      <c r="Z433" s="147"/>
      <c r="AA433" s="147"/>
      <c r="AB433" s="147"/>
      <c r="AC433" s="147"/>
      <c r="AD433" s="147"/>
      <c r="AE433" s="147"/>
      <c r="AF433" s="147" t="e">
        <f t="shared" si="125"/>
        <v>#DIV/0!</v>
      </c>
      <c r="AG433" s="147">
        <f t="shared" si="138"/>
        <v>0</v>
      </c>
    </row>
    <row r="434" spans="11:33" ht="24" thickTop="1" thickBot="1">
      <c r="K434" s="151">
        <v>1</v>
      </c>
      <c r="L434" s="150" t="s">
        <v>316</v>
      </c>
      <c r="M434" s="150" t="s">
        <v>313</v>
      </c>
      <c r="N434" s="150" t="s">
        <v>336</v>
      </c>
      <c r="O434" s="150" t="s">
        <v>318</v>
      </c>
      <c r="P434" s="150" t="s">
        <v>320</v>
      </c>
      <c r="Q434" s="150" t="s">
        <v>352</v>
      </c>
      <c r="R434" s="150"/>
      <c r="S434" s="150"/>
      <c r="T434" s="150"/>
      <c r="U434" s="149" t="s">
        <v>435</v>
      </c>
      <c r="V434" s="147"/>
      <c r="W434" s="147"/>
      <c r="X434" s="147"/>
      <c r="Y434" s="135">
        <f t="shared" si="137"/>
        <v>0</v>
      </c>
      <c r="Z434" s="147"/>
      <c r="AA434" s="147"/>
      <c r="AB434" s="147"/>
      <c r="AC434" s="147"/>
      <c r="AD434" s="147"/>
      <c r="AE434" s="147"/>
      <c r="AF434" s="147" t="e">
        <f t="shared" si="125"/>
        <v>#DIV/0!</v>
      </c>
      <c r="AG434" s="147">
        <f t="shared" si="138"/>
        <v>0</v>
      </c>
    </row>
    <row r="435" spans="11:33" ht="24" thickTop="1" thickBot="1">
      <c r="K435" s="151">
        <v>1</v>
      </c>
      <c r="L435" s="150" t="s">
        <v>316</v>
      </c>
      <c r="M435" s="150" t="s">
        <v>313</v>
      </c>
      <c r="N435" s="150" t="s">
        <v>336</v>
      </c>
      <c r="O435" s="150" t="s">
        <v>318</v>
      </c>
      <c r="P435" s="150" t="s">
        <v>320</v>
      </c>
      <c r="Q435" s="150" t="s">
        <v>350</v>
      </c>
      <c r="R435" s="150"/>
      <c r="S435" s="150"/>
      <c r="T435" s="150"/>
      <c r="U435" s="149" t="s">
        <v>434</v>
      </c>
      <c r="V435" s="147"/>
      <c r="W435" s="147"/>
      <c r="X435" s="147"/>
      <c r="Y435" s="135">
        <f t="shared" si="137"/>
        <v>0</v>
      </c>
      <c r="Z435" s="147"/>
      <c r="AA435" s="147"/>
      <c r="AB435" s="147"/>
      <c r="AC435" s="147"/>
      <c r="AD435" s="147"/>
      <c r="AE435" s="147"/>
      <c r="AF435" s="147" t="e">
        <f t="shared" si="125"/>
        <v>#DIV/0!</v>
      </c>
      <c r="AG435" s="147">
        <f t="shared" si="138"/>
        <v>0</v>
      </c>
    </row>
    <row r="436" spans="11:33" ht="24" thickTop="1" thickBot="1">
      <c r="K436" s="151">
        <v>1</v>
      </c>
      <c r="L436" s="150" t="s">
        <v>316</v>
      </c>
      <c r="M436" s="150" t="s">
        <v>313</v>
      </c>
      <c r="N436" s="150" t="s">
        <v>336</v>
      </c>
      <c r="O436" s="150" t="s">
        <v>318</v>
      </c>
      <c r="P436" s="150" t="s">
        <v>320</v>
      </c>
      <c r="Q436" s="150" t="s">
        <v>348</v>
      </c>
      <c r="R436" s="150"/>
      <c r="S436" s="150"/>
      <c r="T436" s="150"/>
      <c r="U436" s="149" t="s">
        <v>433</v>
      </c>
      <c r="V436" s="147"/>
      <c r="W436" s="147"/>
      <c r="X436" s="147"/>
      <c r="Y436" s="135">
        <f t="shared" si="137"/>
        <v>0</v>
      </c>
      <c r="Z436" s="147"/>
      <c r="AA436" s="147"/>
      <c r="AB436" s="147"/>
      <c r="AC436" s="147"/>
      <c r="AD436" s="147"/>
      <c r="AE436" s="147"/>
      <c r="AF436" s="147" t="e">
        <f t="shared" si="125"/>
        <v>#DIV/0!</v>
      </c>
      <c r="AG436" s="147">
        <f t="shared" si="138"/>
        <v>0</v>
      </c>
    </row>
    <row r="437" spans="11:33" ht="24" thickTop="1" thickBot="1">
      <c r="K437" s="151">
        <v>1</v>
      </c>
      <c r="L437" s="150" t="s">
        <v>316</v>
      </c>
      <c r="M437" s="150" t="s">
        <v>313</v>
      </c>
      <c r="N437" s="150" t="s">
        <v>336</v>
      </c>
      <c r="O437" s="150" t="s">
        <v>318</v>
      </c>
      <c r="P437" s="150" t="s">
        <v>320</v>
      </c>
      <c r="Q437" s="150" t="s">
        <v>346</v>
      </c>
      <c r="R437" s="150"/>
      <c r="S437" s="150"/>
      <c r="T437" s="150"/>
      <c r="U437" s="149" t="s">
        <v>432</v>
      </c>
      <c r="V437" s="147"/>
      <c r="W437" s="147"/>
      <c r="X437" s="147"/>
      <c r="Y437" s="135">
        <f t="shared" si="137"/>
        <v>0</v>
      </c>
      <c r="Z437" s="147"/>
      <c r="AA437" s="147"/>
      <c r="AB437" s="147"/>
      <c r="AC437" s="147"/>
      <c r="AD437" s="147"/>
      <c r="AE437" s="147"/>
      <c r="AF437" s="147" t="e">
        <f t="shared" si="125"/>
        <v>#DIV/0!</v>
      </c>
      <c r="AG437" s="147">
        <f t="shared" si="138"/>
        <v>0</v>
      </c>
    </row>
    <row r="438" spans="11:33" ht="24" thickTop="1" thickBot="1">
      <c r="K438" s="151">
        <v>1</v>
      </c>
      <c r="L438" s="150" t="s">
        <v>316</v>
      </c>
      <c r="M438" s="150" t="s">
        <v>313</v>
      </c>
      <c r="N438" s="150" t="s">
        <v>336</v>
      </c>
      <c r="O438" s="150" t="s">
        <v>318</v>
      </c>
      <c r="P438" s="150" t="s">
        <v>320</v>
      </c>
      <c r="Q438" s="150" t="s">
        <v>344</v>
      </c>
      <c r="R438" s="150"/>
      <c r="S438" s="150"/>
      <c r="T438" s="150"/>
      <c r="U438" s="149" t="s">
        <v>431</v>
      </c>
      <c r="V438" s="147"/>
      <c r="W438" s="147"/>
      <c r="X438" s="147"/>
      <c r="Y438" s="135">
        <f t="shared" si="137"/>
        <v>0</v>
      </c>
      <c r="Z438" s="147"/>
      <c r="AA438" s="147"/>
      <c r="AB438" s="147"/>
      <c r="AC438" s="147"/>
      <c r="AD438" s="147"/>
      <c r="AE438" s="147"/>
      <c r="AF438" s="147" t="e">
        <f t="shared" si="125"/>
        <v>#DIV/0!</v>
      </c>
      <c r="AG438" s="147">
        <f t="shared" si="138"/>
        <v>0</v>
      </c>
    </row>
    <row r="439" spans="11:33" ht="24" thickTop="1" thickBot="1">
      <c r="K439" s="151">
        <v>1</v>
      </c>
      <c r="L439" s="150" t="s">
        <v>316</v>
      </c>
      <c r="M439" s="150" t="s">
        <v>313</v>
      </c>
      <c r="N439" s="150" t="s">
        <v>336</v>
      </c>
      <c r="O439" s="150" t="s">
        <v>318</v>
      </c>
      <c r="P439" s="150" t="s">
        <v>320</v>
      </c>
      <c r="Q439" s="150" t="s">
        <v>342</v>
      </c>
      <c r="R439" s="150"/>
      <c r="S439" s="150"/>
      <c r="T439" s="150"/>
      <c r="U439" s="149" t="s">
        <v>430</v>
      </c>
      <c r="V439" s="147"/>
      <c r="W439" s="147"/>
      <c r="X439" s="147"/>
      <c r="Y439" s="135">
        <f t="shared" si="137"/>
        <v>0</v>
      </c>
      <c r="Z439" s="147"/>
      <c r="AA439" s="147"/>
      <c r="AB439" s="147"/>
      <c r="AC439" s="147"/>
      <c r="AD439" s="147"/>
      <c r="AE439" s="147"/>
      <c r="AF439" s="147" t="e">
        <f t="shared" si="125"/>
        <v>#DIV/0!</v>
      </c>
      <c r="AG439" s="147">
        <f t="shared" si="138"/>
        <v>0</v>
      </c>
    </row>
    <row r="440" spans="11:33" ht="24" thickTop="1" thickBot="1">
      <c r="K440" s="151">
        <v>1</v>
      </c>
      <c r="L440" s="150" t="s">
        <v>316</v>
      </c>
      <c r="M440" s="150" t="s">
        <v>313</v>
      </c>
      <c r="N440" s="150" t="s">
        <v>336</v>
      </c>
      <c r="O440" s="150" t="s">
        <v>318</v>
      </c>
      <c r="P440" s="150" t="s">
        <v>320</v>
      </c>
      <c r="Q440" s="150" t="s">
        <v>340</v>
      </c>
      <c r="R440" s="150"/>
      <c r="S440" s="150"/>
      <c r="T440" s="150"/>
      <c r="U440" s="149" t="s">
        <v>429</v>
      </c>
      <c r="V440" s="147"/>
      <c r="W440" s="147"/>
      <c r="X440" s="147"/>
      <c r="Y440" s="135">
        <f t="shared" si="137"/>
        <v>0</v>
      </c>
      <c r="Z440" s="147"/>
      <c r="AA440" s="147"/>
      <c r="AB440" s="147"/>
      <c r="AC440" s="147"/>
      <c r="AD440" s="147"/>
      <c r="AE440" s="147"/>
      <c r="AF440" s="147" t="e">
        <f t="shared" si="125"/>
        <v>#DIV/0!</v>
      </c>
      <c r="AG440" s="147">
        <f t="shared" si="138"/>
        <v>0</v>
      </c>
    </row>
    <row r="441" spans="11:33" ht="24" thickTop="1" thickBot="1">
      <c r="K441" s="151">
        <v>1</v>
      </c>
      <c r="L441" s="150" t="s">
        <v>316</v>
      </c>
      <c r="M441" s="150" t="s">
        <v>313</v>
      </c>
      <c r="N441" s="150" t="s">
        <v>336</v>
      </c>
      <c r="O441" s="150" t="s">
        <v>318</v>
      </c>
      <c r="P441" s="150" t="s">
        <v>320</v>
      </c>
      <c r="Q441" s="150" t="s">
        <v>338</v>
      </c>
      <c r="R441" s="150"/>
      <c r="S441" s="150"/>
      <c r="T441" s="150"/>
      <c r="U441" s="149" t="s">
        <v>428</v>
      </c>
      <c r="V441" s="147"/>
      <c r="W441" s="147"/>
      <c r="X441" s="147"/>
      <c r="Y441" s="135">
        <f t="shared" si="137"/>
        <v>0</v>
      </c>
      <c r="Z441" s="147"/>
      <c r="AA441" s="147"/>
      <c r="AB441" s="147"/>
      <c r="AC441" s="147"/>
      <c r="AD441" s="147"/>
      <c r="AE441" s="147"/>
      <c r="AF441" s="147" t="e">
        <f t="shared" si="125"/>
        <v>#DIV/0!</v>
      </c>
      <c r="AG441" s="147">
        <f t="shared" si="138"/>
        <v>0</v>
      </c>
    </row>
    <row r="442" spans="11:33" ht="24" thickTop="1" thickBot="1">
      <c r="K442" s="151">
        <v>1</v>
      </c>
      <c r="L442" s="150" t="s">
        <v>316</v>
      </c>
      <c r="M442" s="150" t="s">
        <v>313</v>
      </c>
      <c r="N442" s="150" t="s">
        <v>336</v>
      </c>
      <c r="O442" s="150" t="s">
        <v>318</v>
      </c>
      <c r="P442" s="150" t="s">
        <v>320</v>
      </c>
      <c r="Q442" s="150" t="s">
        <v>335</v>
      </c>
      <c r="R442" s="150"/>
      <c r="S442" s="150"/>
      <c r="T442" s="150"/>
      <c r="U442" s="149" t="s">
        <v>427</v>
      </c>
      <c r="V442" s="147"/>
      <c r="W442" s="147"/>
      <c r="X442" s="147"/>
      <c r="Y442" s="135">
        <f t="shared" si="137"/>
        <v>0</v>
      </c>
      <c r="Z442" s="147"/>
      <c r="AA442" s="147"/>
      <c r="AB442" s="147"/>
      <c r="AC442" s="147"/>
      <c r="AD442" s="147"/>
      <c r="AE442" s="147"/>
      <c r="AF442" s="147" t="e">
        <f t="shared" si="125"/>
        <v>#DIV/0!</v>
      </c>
      <c r="AG442" s="147">
        <f t="shared" si="138"/>
        <v>0</v>
      </c>
    </row>
    <row r="443" spans="11:33" ht="24" thickTop="1" thickBot="1">
      <c r="K443" s="151">
        <v>1</v>
      </c>
      <c r="L443" s="150" t="s">
        <v>316</v>
      </c>
      <c r="M443" s="150" t="s">
        <v>313</v>
      </c>
      <c r="N443" s="150" t="s">
        <v>336</v>
      </c>
      <c r="O443" s="150" t="s">
        <v>318</v>
      </c>
      <c r="P443" s="150" t="s">
        <v>320</v>
      </c>
      <c r="Q443" s="150" t="s">
        <v>426</v>
      </c>
      <c r="R443" s="150"/>
      <c r="S443" s="150"/>
      <c r="T443" s="150"/>
      <c r="U443" s="149" t="s">
        <v>425</v>
      </c>
      <c r="V443" s="147"/>
      <c r="W443" s="147"/>
      <c r="X443" s="147"/>
      <c r="Y443" s="135">
        <f t="shared" si="137"/>
        <v>0</v>
      </c>
      <c r="Z443" s="147"/>
      <c r="AA443" s="147"/>
      <c r="AB443" s="147"/>
      <c r="AC443" s="147"/>
      <c r="AD443" s="147"/>
      <c r="AE443" s="147"/>
      <c r="AF443" s="147" t="e">
        <f t="shared" si="125"/>
        <v>#DIV/0!</v>
      </c>
      <c r="AG443" s="147">
        <f t="shared" si="138"/>
        <v>0</v>
      </c>
    </row>
    <row r="444" spans="11:33" ht="16.5" thickTop="1" thickBot="1">
      <c r="K444" s="156">
        <v>1</v>
      </c>
      <c r="L444" s="155" t="s">
        <v>316</v>
      </c>
      <c r="M444" s="155" t="s">
        <v>313</v>
      </c>
      <c r="N444" s="155" t="s">
        <v>336</v>
      </c>
      <c r="O444" s="155" t="s">
        <v>318</v>
      </c>
      <c r="P444" s="155" t="s">
        <v>318</v>
      </c>
      <c r="Q444" s="155"/>
      <c r="R444" s="155"/>
      <c r="S444" s="155"/>
      <c r="T444" s="155"/>
      <c r="U444" s="154" t="s">
        <v>424</v>
      </c>
      <c r="V444" s="153">
        <f t="shared" ref="V444:AE444" si="139">SUM(V445:V475)</f>
        <v>0</v>
      </c>
      <c r="W444" s="153">
        <f t="shared" si="139"/>
        <v>0</v>
      </c>
      <c r="X444" s="153">
        <f t="shared" si="139"/>
        <v>0</v>
      </c>
      <c r="Y444" s="153">
        <f t="shared" si="139"/>
        <v>0</v>
      </c>
      <c r="Z444" s="153">
        <f t="shared" si="139"/>
        <v>0</v>
      </c>
      <c r="AA444" s="153">
        <f t="shared" si="139"/>
        <v>0</v>
      </c>
      <c r="AB444" s="153">
        <f t="shared" si="139"/>
        <v>0</v>
      </c>
      <c r="AC444" s="153">
        <f t="shared" si="139"/>
        <v>0</v>
      </c>
      <c r="AD444" s="153">
        <f t="shared" si="139"/>
        <v>0</v>
      </c>
      <c r="AE444" s="147">
        <f t="shared" si="139"/>
        <v>0</v>
      </c>
      <c r="AF444" s="153" t="e">
        <f t="shared" ref="AF444:AF507" si="140">AE444/AD444</f>
        <v>#DIV/0!</v>
      </c>
      <c r="AG444" s="153">
        <f t="shared" si="138"/>
        <v>0</v>
      </c>
    </row>
    <row r="445" spans="11:33" ht="24" thickTop="1" thickBot="1">
      <c r="K445" s="151">
        <v>1</v>
      </c>
      <c r="L445" s="150" t="s">
        <v>316</v>
      </c>
      <c r="M445" s="150" t="s">
        <v>313</v>
      </c>
      <c r="N445" s="150" t="s">
        <v>336</v>
      </c>
      <c r="O445" s="150" t="s">
        <v>318</v>
      </c>
      <c r="P445" s="150" t="s">
        <v>318</v>
      </c>
      <c r="Q445" s="150" t="s">
        <v>320</v>
      </c>
      <c r="R445" s="150"/>
      <c r="S445" s="150"/>
      <c r="T445" s="150"/>
      <c r="U445" s="149" t="s">
        <v>423</v>
      </c>
      <c r="V445" s="147"/>
      <c r="W445" s="147"/>
      <c r="X445" s="147"/>
      <c r="Y445" s="135">
        <f t="shared" ref="Y445:Y475" si="141">+V445+W445-X445</f>
        <v>0</v>
      </c>
      <c r="Z445" s="147"/>
      <c r="AA445" s="147"/>
      <c r="AB445" s="147"/>
      <c r="AC445" s="147"/>
      <c r="AD445" s="147"/>
      <c r="AE445" s="147"/>
      <c r="AF445" s="147" t="e">
        <f t="shared" si="140"/>
        <v>#DIV/0!</v>
      </c>
      <c r="AG445" s="147">
        <f t="shared" si="138"/>
        <v>0</v>
      </c>
    </row>
    <row r="446" spans="11:33" ht="24" thickTop="1" thickBot="1">
      <c r="K446" s="151">
        <v>1</v>
      </c>
      <c r="L446" s="150" t="s">
        <v>316</v>
      </c>
      <c r="M446" s="150" t="s">
        <v>313</v>
      </c>
      <c r="N446" s="150" t="s">
        <v>336</v>
      </c>
      <c r="O446" s="150" t="s">
        <v>318</v>
      </c>
      <c r="P446" s="150" t="s">
        <v>318</v>
      </c>
      <c r="Q446" s="150" t="s">
        <v>318</v>
      </c>
      <c r="R446" s="150"/>
      <c r="S446" s="150"/>
      <c r="T446" s="150"/>
      <c r="U446" s="149" t="s">
        <v>422</v>
      </c>
      <c r="V446" s="147"/>
      <c r="W446" s="147"/>
      <c r="X446" s="147"/>
      <c r="Y446" s="135">
        <f t="shared" si="141"/>
        <v>0</v>
      </c>
      <c r="Z446" s="147"/>
      <c r="AA446" s="147"/>
      <c r="AB446" s="147"/>
      <c r="AC446" s="147"/>
      <c r="AD446" s="147"/>
      <c r="AE446" s="147"/>
      <c r="AF446" s="147" t="e">
        <f t="shared" si="140"/>
        <v>#DIV/0!</v>
      </c>
      <c r="AG446" s="147">
        <f t="shared" si="138"/>
        <v>0</v>
      </c>
    </row>
    <row r="447" spans="11:33" ht="24" thickTop="1" thickBot="1">
      <c r="K447" s="151">
        <v>1</v>
      </c>
      <c r="L447" s="150" t="s">
        <v>316</v>
      </c>
      <c r="M447" s="150" t="s">
        <v>313</v>
      </c>
      <c r="N447" s="150" t="s">
        <v>336</v>
      </c>
      <c r="O447" s="150" t="s">
        <v>318</v>
      </c>
      <c r="P447" s="150" t="s">
        <v>318</v>
      </c>
      <c r="Q447" s="150" t="s">
        <v>315</v>
      </c>
      <c r="R447" s="150"/>
      <c r="S447" s="150"/>
      <c r="T447" s="150"/>
      <c r="U447" s="149" t="s">
        <v>421</v>
      </c>
      <c r="V447" s="147"/>
      <c r="W447" s="147"/>
      <c r="X447" s="147"/>
      <c r="Y447" s="135">
        <f t="shared" si="141"/>
        <v>0</v>
      </c>
      <c r="Z447" s="147"/>
      <c r="AA447" s="147"/>
      <c r="AB447" s="147"/>
      <c r="AC447" s="147"/>
      <c r="AD447" s="147"/>
      <c r="AE447" s="147"/>
      <c r="AF447" s="147" t="e">
        <f t="shared" si="140"/>
        <v>#DIV/0!</v>
      </c>
      <c r="AG447" s="147">
        <f t="shared" si="138"/>
        <v>0</v>
      </c>
    </row>
    <row r="448" spans="11:33" ht="35.25" thickTop="1" thickBot="1">
      <c r="K448" s="151">
        <v>1</v>
      </c>
      <c r="L448" s="150" t="s">
        <v>316</v>
      </c>
      <c r="M448" s="150" t="s">
        <v>313</v>
      </c>
      <c r="N448" s="150" t="s">
        <v>336</v>
      </c>
      <c r="O448" s="150" t="s">
        <v>318</v>
      </c>
      <c r="P448" s="150" t="s">
        <v>318</v>
      </c>
      <c r="Q448" s="150" t="s">
        <v>388</v>
      </c>
      <c r="R448" s="150"/>
      <c r="S448" s="150"/>
      <c r="T448" s="150"/>
      <c r="U448" s="149" t="s">
        <v>420</v>
      </c>
      <c r="V448" s="147"/>
      <c r="W448" s="147"/>
      <c r="X448" s="147"/>
      <c r="Y448" s="135">
        <f t="shared" si="141"/>
        <v>0</v>
      </c>
      <c r="Z448" s="147"/>
      <c r="AA448" s="147"/>
      <c r="AB448" s="147"/>
      <c r="AC448" s="147"/>
      <c r="AD448" s="147"/>
      <c r="AE448" s="147"/>
      <c r="AF448" s="147" t="e">
        <f t="shared" si="140"/>
        <v>#DIV/0!</v>
      </c>
      <c r="AG448" s="147">
        <f t="shared" si="138"/>
        <v>0</v>
      </c>
    </row>
    <row r="449" spans="11:33" ht="35.25" thickTop="1" thickBot="1">
      <c r="K449" s="151">
        <v>1</v>
      </c>
      <c r="L449" s="150" t="s">
        <v>316</v>
      </c>
      <c r="M449" s="150" t="s">
        <v>313</v>
      </c>
      <c r="N449" s="150" t="s">
        <v>336</v>
      </c>
      <c r="O449" s="150" t="s">
        <v>318</v>
      </c>
      <c r="P449" s="150" t="s">
        <v>318</v>
      </c>
      <c r="Q449" s="150" t="s">
        <v>386</v>
      </c>
      <c r="R449" s="150"/>
      <c r="S449" s="150"/>
      <c r="T449" s="150"/>
      <c r="U449" s="149" t="s">
        <v>419</v>
      </c>
      <c r="V449" s="147"/>
      <c r="W449" s="147"/>
      <c r="X449" s="147"/>
      <c r="Y449" s="135">
        <f t="shared" si="141"/>
        <v>0</v>
      </c>
      <c r="Z449" s="147"/>
      <c r="AA449" s="147"/>
      <c r="AB449" s="147"/>
      <c r="AC449" s="147"/>
      <c r="AD449" s="147"/>
      <c r="AE449" s="147"/>
      <c r="AF449" s="147" t="e">
        <f t="shared" si="140"/>
        <v>#DIV/0!</v>
      </c>
      <c r="AG449" s="147">
        <f t="shared" si="138"/>
        <v>0</v>
      </c>
    </row>
    <row r="450" spans="11:33" ht="24" thickTop="1" thickBot="1">
      <c r="K450" s="151">
        <v>1</v>
      </c>
      <c r="L450" s="150" t="s">
        <v>316</v>
      </c>
      <c r="M450" s="150" t="s">
        <v>313</v>
      </c>
      <c r="N450" s="150" t="s">
        <v>336</v>
      </c>
      <c r="O450" s="150" t="s">
        <v>318</v>
      </c>
      <c r="P450" s="150" t="s">
        <v>318</v>
      </c>
      <c r="Q450" s="150" t="s">
        <v>384</v>
      </c>
      <c r="R450" s="150"/>
      <c r="S450" s="150"/>
      <c r="T450" s="150"/>
      <c r="U450" s="149" t="s">
        <v>418</v>
      </c>
      <c r="V450" s="147"/>
      <c r="W450" s="147"/>
      <c r="X450" s="147"/>
      <c r="Y450" s="135">
        <f t="shared" si="141"/>
        <v>0</v>
      </c>
      <c r="Z450" s="147"/>
      <c r="AA450" s="147"/>
      <c r="AB450" s="147"/>
      <c r="AC450" s="147"/>
      <c r="AD450" s="147"/>
      <c r="AE450" s="147"/>
      <c r="AF450" s="147" t="e">
        <f t="shared" si="140"/>
        <v>#DIV/0!</v>
      </c>
      <c r="AG450" s="147">
        <f t="shared" si="138"/>
        <v>0</v>
      </c>
    </row>
    <row r="451" spans="11:33" ht="24" thickTop="1" thickBot="1">
      <c r="K451" s="151">
        <v>1</v>
      </c>
      <c r="L451" s="150" t="s">
        <v>316</v>
      </c>
      <c r="M451" s="150" t="s">
        <v>313</v>
      </c>
      <c r="N451" s="150" t="s">
        <v>336</v>
      </c>
      <c r="O451" s="150" t="s">
        <v>318</v>
      </c>
      <c r="P451" s="150" t="s">
        <v>318</v>
      </c>
      <c r="Q451" s="150" t="s">
        <v>382</v>
      </c>
      <c r="R451" s="150"/>
      <c r="S451" s="150"/>
      <c r="T451" s="150"/>
      <c r="U451" s="149" t="s">
        <v>417</v>
      </c>
      <c r="V451" s="147"/>
      <c r="W451" s="147"/>
      <c r="X451" s="147"/>
      <c r="Y451" s="135">
        <f t="shared" si="141"/>
        <v>0</v>
      </c>
      <c r="Z451" s="147"/>
      <c r="AA451" s="147"/>
      <c r="AB451" s="147"/>
      <c r="AC451" s="147"/>
      <c r="AD451" s="147"/>
      <c r="AE451" s="147"/>
      <c r="AF451" s="147" t="e">
        <f t="shared" si="140"/>
        <v>#DIV/0!</v>
      </c>
      <c r="AG451" s="147">
        <f t="shared" si="138"/>
        <v>0</v>
      </c>
    </row>
    <row r="452" spans="11:33" ht="24" thickTop="1" thickBot="1">
      <c r="K452" s="151">
        <v>1</v>
      </c>
      <c r="L452" s="150" t="s">
        <v>316</v>
      </c>
      <c r="M452" s="150" t="s">
        <v>313</v>
      </c>
      <c r="N452" s="150" t="s">
        <v>336</v>
      </c>
      <c r="O452" s="150" t="s">
        <v>318</v>
      </c>
      <c r="P452" s="150" t="s">
        <v>318</v>
      </c>
      <c r="Q452" s="150" t="s">
        <v>380</v>
      </c>
      <c r="R452" s="150"/>
      <c r="S452" s="150"/>
      <c r="T452" s="150"/>
      <c r="U452" s="149" t="s">
        <v>416</v>
      </c>
      <c r="V452" s="147"/>
      <c r="W452" s="147"/>
      <c r="X452" s="147"/>
      <c r="Y452" s="135">
        <f t="shared" si="141"/>
        <v>0</v>
      </c>
      <c r="Z452" s="147"/>
      <c r="AA452" s="147"/>
      <c r="AB452" s="147"/>
      <c r="AC452" s="147"/>
      <c r="AD452" s="147"/>
      <c r="AE452" s="147"/>
      <c r="AF452" s="147" t="e">
        <f t="shared" si="140"/>
        <v>#DIV/0!</v>
      </c>
      <c r="AG452" s="147">
        <f t="shared" si="138"/>
        <v>0</v>
      </c>
    </row>
    <row r="453" spans="11:33" ht="24" thickTop="1" thickBot="1">
      <c r="K453" s="151">
        <v>1</v>
      </c>
      <c r="L453" s="150" t="s">
        <v>316</v>
      </c>
      <c r="M453" s="150" t="s">
        <v>313</v>
      </c>
      <c r="N453" s="150" t="s">
        <v>336</v>
      </c>
      <c r="O453" s="150" t="s">
        <v>318</v>
      </c>
      <c r="P453" s="150" t="s">
        <v>318</v>
      </c>
      <c r="Q453" s="150" t="s">
        <v>378</v>
      </c>
      <c r="R453" s="150"/>
      <c r="S453" s="150"/>
      <c r="T453" s="150"/>
      <c r="U453" s="149" t="s">
        <v>415</v>
      </c>
      <c r="V453" s="147"/>
      <c r="W453" s="147"/>
      <c r="X453" s="147"/>
      <c r="Y453" s="135">
        <f t="shared" si="141"/>
        <v>0</v>
      </c>
      <c r="Z453" s="147"/>
      <c r="AA453" s="147"/>
      <c r="AB453" s="147"/>
      <c r="AC453" s="147"/>
      <c r="AD453" s="147"/>
      <c r="AE453" s="147"/>
      <c r="AF453" s="147" t="e">
        <f t="shared" si="140"/>
        <v>#DIV/0!</v>
      </c>
      <c r="AG453" s="147">
        <f t="shared" si="138"/>
        <v>0</v>
      </c>
    </row>
    <row r="454" spans="11:33" ht="24" thickTop="1" thickBot="1">
      <c r="K454" s="151">
        <v>1</v>
      </c>
      <c r="L454" s="150" t="s">
        <v>316</v>
      </c>
      <c r="M454" s="150" t="s">
        <v>313</v>
      </c>
      <c r="N454" s="150" t="s">
        <v>336</v>
      </c>
      <c r="O454" s="150" t="s">
        <v>318</v>
      </c>
      <c r="P454" s="150" t="s">
        <v>318</v>
      </c>
      <c r="Q454" s="150" t="s">
        <v>336</v>
      </c>
      <c r="R454" s="150"/>
      <c r="S454" s="150"/>
      <c r="T454" s="150"/>
      <c r="U454" s="149" t="s">
        <v>414</v>
      </c>
      <c r="V454" s="147"/>
      <c r="W454" s="147"/>
      <c r="X454" s="147"/>
      <c r="Y454" s="135">
        <f t="shared" si="141"/>
        <v>0</v>
      </c>
      <c r="Z454" s="147"/>
      <c r="AA454" s="147"/>
      <c r="AB454" s="147"/>
      <c r="AC454" s="147"/>
      <c r="AD454" s="147"/>
      <c r="AE454" s="147"/>
      <c r="AF454" s="147" t="e">
        <f t="shared" si="140"/>
        <v>#DIV/0!</v>
      </c>
      <c r="AG454" s="147">
        <f t="shared" si="138"/>
        <v>0</v>
      </c>
    </row>
    <row r="455" spans="11:33" ht="24" thickTop="1" thickBot="1">
      <c r="K455" s="151">
        <v>1</v>
      </c>
      <c r="L455" s="150" t="s">
        <v>316</v>
      </c>
      <c r="M455" s="150" t="s">
        <v>313</v>
      </c>
      <c r="N455" s="150" t="s">
        <v>336</v>
      </c>
      <c r="O455" s="150" t="s">
        <v>318</v>
      </c>
      <c r="P455" s="150" t="s">
        <v>318</v>
      </c>
      <c r="Q455" s="150" t="s">
        <v>375</v>
      </c>
      <c r="R455" s="150"/>
      <c r="S455" s="150"/>
      <c r="T455" s="150"/>
      <c r="U455" s="149" t="s">
        <v>413</v>
      </c>
      <c r="V455" s="147"/>
      <c r="W455" s="147"/>
      <c r="X455" s="147"/>
      <c r="Y455" s="135">
        <f t="shared" si="141"/>
        <v>0</v>
      </c>
      <c r="Z455" s="147"/>
      <c r="AA455" s="147"/>
      <c r="AB455" s="147"/>
      <c r="AC455" s="147"/>
      <c r="AD455" s="147"/>
      <c r="AE455" s="147"/>
      <c r="AF455" s="147" t="e">
        <f t="shared" si="140"/>
        <v>#DIV/0!</v>
      </c>
      <c r="AG455" s="147">
        <f t="shared" si="138"/>
        <v>0</v>
      </c>
    </row>
    <row r="456" spans="11:33" ht="24" thickTop="1" thickBot="1">
      <c r="K456" s="151">
        <v>1</v>
      </c>
      <c r="L456" s="150" t="s">
        <v>316</v>
      </c>
      <c r="M456" s="150" t="s">
        <v>313</v>
      </c>
      <c r="N456" s="150" t="s">
        <v>336</v>
      </c>
      <c r="O456" s="150" t="s">
        <v>318</v>
      </c>
      <c r="P456" s="150" t="s">
        <v>318</v>
      </c>
      <c r="Q456" s="150" t="s">
        <v>373</v>
      </c>
      <c r="R456" s="150"/>
      <c r="S456" s="150"/>
      <c r="T456" s="150"/>
      <c r="U456" s="149" t="s">
        <v>412</v>
      </c>
      <c r="V456" s="147"/>
      <c r="W456" s="147"/>
      <c r="X456" s="147"/>
      <c r="Y456" s="135">
        <f t="shared" si="141"/>
        <v>0</v>
      </c>
      <c r="Z456" s="147"/>
      <c r="AA456" s="147"/>
      <c r="AB456" s="147"/>
      <c r="AC456" s="147"/>
      <c r="AD456" s="147"/>
      <c r="AE456" s="147"/>
      <c r="AF456" s="147" t="e">
        <f t="shared" si="140"/>
        <v>#DIV/0!</v>
      </c>
      <c r="AG456" s="147">
        <f t="shared" si="138"/>
        <v>0</v>
      </c>
    </row>
    <row r="457" spans="11:33" ht="24" thickTop="1" thickBot="1">
      <c r="K457" s="151">
        <v>1</v>
      </c>
      <c r="L457" s="150" t="s">
        <v>316</v>
      </c>
      <c r="M457" s="150" t="s">
        <v>313</v>
      </c>
      <c r="N457" s="150" t="s">
        <v>336</v>
      </c>
      <c r="O457" s="150" t="s">
        <v>318</v>
      </c>
      <c r="P457" s="150" t="s">
        <v>318</v>
      </c>
      <c r="Q457" s="150" t="s">
        <v>331</v>
      </c>
      <c r="R457" s="150"/>
      <c r="S457" s="150"/>
      <c r="T457" s="150"/>
      <c r="U457" s="149" t="s">
        <v>411</v>
      </c>
      <c r="V457" s="147"/>
      <c r="W457" s="147"/>
      <c r="X457" s="147"/>
      <c r="Y457" s="135">
        <f t="shared" si="141"/>
        <v>0</v>
      </c>
      <c r="Z457" s="147"/>
      <c r="AA457" s="147"/>
      <c r="AB457" s="147"/>
      <c r="AC457" s="147"/>
      <c r="AD457" s="147"/>
      <c r="AE457" s="147"/>
      <c r="AF457" s="147" t="e">
        <f t="shared" si="140"/>
        <v>#DIV/0!</v>
      </c>
      <c r="AG457" s="147">
        <f t="shared" si="138"/>
        <v>0</v>
      </c>
    </row>
    <row r="458" spans="11:33" ht="35.25" thickTop="1" thickBot="1">
      <c r="K458" s="151">
        <v>1</v>
      </c>
      <c r="L458" s="150" t="s">
        <v>316</v>
      </c>
      <c r="M458" s="150" t="s">
        <v>313</v>
      </c>
      <c r="N458" s="150" t="s">
        <v>336</v>
      </c>
      <c r="O458" s="150" t="s">
        <v>318</v>
      </c>
      <c r="P458" s="150" t="s">
        <v>318</v>
      </c>
      <c r="Q458" s="150" t="s">
        <v>370</v>
      </c>
      <c r="R458" s="150"/>
      <c r="S458" s="150"/>
      <c r="T458" s="150"/>
      <c r="U458" s="149" t="s">
        <v>410</v>
      </c>
      <c r="V458" s="147"/>
      <c r="W458" s="147"/>
      <c r="X458" s="147"/>
      <c r="Y458" s="135">
        <f t="shared" si="141"/>
        <v>0</v>
      </c>
      <c r="Z458" s="147"/>
      <c r="AA458" s="147"/>
      <c r="AB458" s="147"/>
      <c r="AC458" s="147"/>
      <c r="AD458" s="147"/>
      <c r="AE458" s="147"/>
      <c r="AF458" s="147" t="e">
        <f t="shared" si="140"/>
        <v>#DIV/0!</v>
      </c>
      <c r="AG458" s="147">
        <f t="shared" si="138"/>
        <v>0</v>
      </c>
    </row>
    <row r="459" spans="11:33" ht="24" thickTop="1" thickBot="1">
      <c r="K459" s="151">
        <v>1</v>
      </c>
      <c r="L459" s="150" t="s">
        <v>316</v>
      </c>
      <c r="M459" s="150" t="s">
        <v>313</v>
      </c>
      <c r="N459" s="150" t="s">
        <v>336</v>
      </c>
      <c r="O459" s="150" t="s">
        <v>318</v>
      </c>
      <c r="P459" s="150" t="s">
        <v>318</v>
      </c>
      <c r="Q459" s="150" t="s">
        <v>368</v>
      </c>
      <c r="R459" s="150"/>
      <c r="S459" s="150"/>
      <c r="T459" s="150"/>
      <c r="U459" s="149" t="s">
        <v>409</v>
      </c>
      <c r="V459" s="147"/>
      <c r="W459" s="147"/>
      <c r="X459" s="147"/>
      <c r="Y459" s="135">
        <f t="shared" si="141"/>
        <v>0</v>
      </c>
      <c r="Z459" s="147"/>
      <c r="AA459" s="147"/>
      <c r="AB459" s="147"/>
      <c r="AC459" s="147"/>
      <c r="AD459" s="147"/>
      <c r="AE459" s="147"/>
      <c r="AF459" s="147" t="e">
        <f t="shared" si="140"/>
        <v>#DIV/0!</v>
      </c>
      <c r="AG459" s="147">
        <f t="shared" si="138"/>
        <v>0</v>
      </c>
    </row>
    <row r="460" spans="11:33" ht="24" thickTop="1" thickBot="1">
      <c r="K460" s="151">
        <v>1</v>
      </c>
      <c r="L460" s="150" t="s">
        <v>316</v>
      </c>
      <c r="M460" s="150" t="s">
        <v>313</v>
      </c>
      <c r="N460" s="150" t="s">
        <v>336</v>
      </c>
      <c r="O460" s="150" t="s">
        <v>318</v>
      </c>
      <c r="P460" s="150" t="s">
        <v>318</v>
      </c>
      <c r="Q460" s="150" t="s">
        <v>366</v>
      </c>
      <c r="R460" s="150"/>
      <c r="S460" s="150"/>
      <c r="T460" s="150"/>
      <c r="U460" s="149" t="s">
        <v>408</v>
      </c>
      <c r="V460" s="147"/>
      <c r="W460" s="147"/>
      <c r="X460" s="147"/>
      <c r="Y460" s="135">
        <f t="shared" si="141"/>
        <v>0</v>
      </c>
      <c r="Z460" s="147"/>
      <c r="AA460" s="147"/>
      <c r="AB460" s="147"/>
      <c r="AC460" s="147"/>
      <c r="AD460" s="147"/>
      <c r="AE460" s="147"/>
      <c r="AF460" s="147" t="e">
        <f t="shared" si="140"/>
        <v>#DIV/0!</v>
      </c>
      <c r="AG460" s="147">
        <f t="shared" si="138"/>
        <v>0</v>
      </c>
    </row>
    <row r="461" spans="11:33" ht="24" thickTop="1" thickBot="1">
      <c r="K461" s="151">
        <v>1</v>
      </c>
      <c r="L461" s="150" t="s">
        <v>316</v>
      </c>
      <c r="M461" s="150" t="s">
        <v>313</v>
      </c>
      <c r="N461" s="150" t="s">
        <v>336</v>
      </c>
      <c r="O461" s="150" t="s">
        <v>318</v>
      </c>
      <c r="P461" s="150" t="s">
        <v>318</v>
      </c>
      <c r="Q461" s="150" t="s">
        <v>364</v>
      </c>
      <c r="R461" s="150"/>
      <c r="S461" s="150"/>
      <c r="T461" s="150"/>
      <c r="U461" s="149" t="s">
        <v>407</v>
      </c>
      <c r="V461" s="147"/>
      <c r="W461" s="147"/>
      <c r="X461" s="147"/>
      <c r="Y461" s="135">
        <f t="shared" si="141"/>
        <v>0</v>
      </c>
      <c r="Z461" s="147"/>
      <c r="AA461" s="147"/>
      <c r="AB461" s="147"/>
      <c r="AC461" s="147"/>
      <c r="AD461" s="147"/>
      <c r="AE461" s="147"/>
      <c r="AF461" s="147" t="e">
        <f t="shared" si="140"/>
        <v>#DIV/0!</v>
      </c>
      <c r="AG461" s="147">
        <f t="shared" si="138"/>
        <v>0</v>
      </c>
    </row>
    <row r="462" spans="11:33" ht="24" thickTop="1" thickBot="1">
      <c r="K462" s="151">
        <v>1</v>
      </c>
      <c r="L462" s="150" t="s">
        <v>316</v>
      </c>
      <c r="M462" s="150" t="s">
        <v>313</v>
      </c>
      <c r="N462" s="150" t="s">
        <v>336</v>
      </c>
      <c r="O462" s="150" t="s">
        <v>318</v>
      </c>
      <c r="P462" s="150" t="s">
        <v>318</v>
      </c>
      <c r="Q462" s="150" t="s">
        <v>362</v>
      </c>
      <c r="R462" s="150"/>
      <c r="S462" s="150"/>
      <c r="T462" s="150"/>
      <c r="U462" s="149" t="s">
        <v>406</v>
      </c>
      <c r="V462" s="147"/>
      <c r="W462" s="147"/>
      <c r="X462" s="147"/>
      <c r="Y462" s="135">
        <f t="shared" si="141"/>
        <v>0</v>
      </c>
      <c r="Z462" s="147"/>
      <c r="AA462" s="147"/>
      <c r="AB462" s="147"/>
      <c r="AC462" s="147"/>
      <c r="AD462" s="147"/>
      <c r="AE462" s="147"/>
      <c r="AF462" s="147" t="e">
        <f t="shared" si="140"/>
        <v>#DIV/0!</v>
      </c>
      <c r="AG462" s="147">
        <f t="shared" si="138"/>
        <v>0</v>
      </c>
    </row>
    <row r="463" spans="11:33" ht="35.25" thickTop="1" thickBot="1">
      <c r="K463" s="151">
        <v>1</v>
      </c>
      <c r="L463" s="150" t="s">
        <v>316</v>
      </c>
      <c r="M463" s="150" t="s">
        <v>313</v>
      </c>
      <c r="N463" s="150" t="s">
        <v>336</v>
      </c>
      <c r="O463" s="150" t="s">
        <v>318</v>
      </c>
      <c r="P463" s="150" t="s">
        <v>318</v>
      </c>
      <c r="Q463" s="150" t="s">
        <v>360</v>
      </c>
      <c r="R463" s="150"/>
      <c r="S463" s="150"/>
      <c r="T463" s="150"/>
      <c r="U463" s="149" t="s">
        <v>405</v>
      </c>
      <c r="V463" s="147"/>
      <c r="W463" s="147"/>
      <c r="X463" s="147"/>
      <c r="Y463" s="135">
        <f t="shared" si="141"/>
        <v>0</v>
      </c>
      <c r="Z463" s="147"/>
      <c r="AA463" s="147"/>
      <c r="AB463" s="147"/>
      <c r="AC463" s="147"/>
      <c r="AD463" s="147"/>
      <c r="AE463" s="147"/>
      <c r="AF463" s="147" t="e">
        <f t="shared" si="140"/>
        <v>#DIV/0!</v>
      </c>
      <c r="AG463" s="147">
        <f t="shared" si="138"/>
        <v>0</v>
      </c>
    </row>
    <row r="464" spans="11:33" ht="35.25" thickTop="1" thickBot="1">
      <c r="K464" s="151">
        <v>1</v>
      </c>
      <c r="L464" s="150" t="s">
        <v>316</v>
      </c>
      <c r="M464" s="150" t="s">
        <v>313</v>
      </c>
      <c r="N464" s="150" t="s">
        <v>336</v>
      </c>
      <c r="O464" s="150" t="s">
        <v>318</v>
      </c>
      <c r="P464" s="150" t="s">
        <v>318</v>
      </c>
      <c r="Q464" s="150" t="s">
        <v>358</v>
      </c>
      <c r="R464" s="150"/>
      <c r="S464" s="150"/>
      <c r="T464" s="150"/>
      <c r="U464" s="149" t="s">
        <v>404</v>
      </c>
      <c r="V464" s="147"/>
      <c r="W464" s="147"/>
      <c r="X464" s="147"/>
      <c r="Y464" s="135">
        <f t="shared" si="141"/>
        <v>0</v>
      </c>
      <c r="Z464" s="147"/>
      <c r="AA464" s="147"/>
      <c r="AB464" s="147"/>
      <c r="AC464" s="147"/>
      <c r="AD464" s="147"/>
      <c r="AE464" s="147"/>
      <c r="AF464" s="147" t="e">
        <f t="shared" si="140"/>
        <v>#DIV/0!</v>
      </c>
      <c r="AG464" s="147">
        <f t="shared" si="138"/>
        <v>0</v>
      </c>
    </row>
    <row r="465" spans="11:33" ht="24" thickTop="1" thickBot="1">
      <c r="K465" s="151">
        <v>1</v>
      </c>
      <c r="L465" s="150" t="s">
        <v>316</v>
      </c>
      <c r="M465" s="150" t="s">
        <v>313</v>
      </c>
      <c r="N465" s="150" t="s">
        <v>336</v>
      </c>
      <c r="O465" s="150" t="s">
        <v>318</v>
      </c>
      <c r="P465" s="150" t="s">
        <v>318</v>
      </c>
      <c r="Q465" s="150" t="s">
        <v>356</v>
      </c>
      <c r="R465" s="150"/>
      <c r="S465" s="150"/>
      <c r="T465" s="150"/>
      <c r="U465" s="149" t="s">
        <v>403</v>
      </c>
      <c r="V465" s="147"/>
      <c r="W465" s="147"/>
      <c r="X465" s="147"/>
      <c r="Y465" s="135">
        <f t="shared" si="141"/>
        <v>0</v>
      </c>
      <c r="Z465" s="147"/>
      <c r="AA465" s="147"/>
      <c r="AB465" s="147"/>
      <c r="AC465" s="147"/>
      <c r="AD465" s="147"/>
      <c r="AE465" s="147"/>
      <c r="AF465" s="147" t="e">
        <f t="shared" si="140"/>
        <v>#DIV/0!</v>
      </c>
      <c r="AG465" s="147">
        <f t="shared" si="138"/>
        <v>0</v>
      </c>
    </row>
    <row r="466" spans="11:33" ht="24" thickTop="1" thickBot="1">
      <c r="K466" s="151">
        <v>1</v>
      </c>
      <c r="L466" s="150" t="s">
        <v>316</v>
      </c>
      <c r="M466" s="150" t="s">
        <v>313</v>
      </c>
      <c r="N466" s="150" t="s">
        <v>336</v>
      </c>
      <c r="O466" s="150" t="s">
        <v>318</v>
      </c>
      <c r="P466" s="150" t="s">
        <v>318</v>
      </c>
      <c r="Q466" s="150" t="s">
        <v>354</v>
      </c>
      <c r="R466" s="150"/>
      <c r="S466" s="150"/>
      <c r="T466" s="150"/>
      <c r="U466" s="149" t="s">
        <v>402</v>
      </c>
      <c r="V466" s="147"/>
      <c r="W466" s="147"/>
      <c r="X466" s="147"/>
      <c r="Y466" s="135">
        <f t="shared" si="141"/>
        <v>0</v>
      </c>
      <c r="Z466" s="147"/>
      <c r="AA466" s="147"/>
      <c r="AB466" s="147"/>
      <c r="AC466" s="147"/>
      <c r="AD466" s="147"/>
      <c r="AE466" s="147"/>
      <c r="AF466" s="147" t="e">
        <f t="shared" si="140"/>
        <v>#DIV/0!</v>
      </c>
      <c r="AG466" s="147">
        <f t="shared" si="138"/>
        <v>0</v>
      </c>
    </row>
    <row r="467" spans="11:33" ht="24" thickTop="1" thickBot="1">
      <c r="K467" s="151">
        <v>1</v>
      </c>
      <c r="L467" s="150" t="s">
        <v>316</v>
      </c>
      <c r="M467" s="150" t="s">
        <v>313</v>
      </c>
      <c r="N467" s="150" t="s">
        <v>336</v>
      </c>
      <c r="O467" s="150" t="s">
        <v>318</v>
      </c>
      <c r="P467" s="150" t="s">
        <v>318</v>
      </c>
      <c r="Q467" s="150" t="s">
        <v>352</v>
      </c>
      <c r="R467" s="150"/>
      <c r="S467" s="150"/>
      <c r="T467" s="150"/>
      <c r="U467" s="149" t="s">
        <v>401</v>
      </c>
      <c r="V467" s="147"/>
      <c r="W467" s="147"/>
      <c r="X467" s="147"/>
      <c r="Y467" s="135">
        <f t="shared" si="141"/>
        <v>0</v>
      </c>
      <c r="Z467" s="147"/>
      <c r="AA467" s="147"/>
      <c r="AB467" s="147"/>
      <c r="AC467" s="147"/>
      <c r="AD467" s="147"/>
      <c r="AE467" s="147"/>
      <c r="AF467" s="147" t="e">
        <f t="shared" si="140"/>
        <v>#DIV/0!</v>
      </c>
      <c r="AG467" s="147">
        <f t="shared" si="138"/>
        <v>0</v>
      </c>
    </row>
    <row r="468" spans="11:33" ht="24" thickTop="1" thickBot="1">
      <c r="K468" s="151">
        <v>1</v>
      </c>
      <c r="L468" s="150" t="s">
        <v>316</v>
      </c>
      <c r="M468" s="150" t="s">
        <v>313</v>
      </c>
      <c r="N468" s="150" t="s">
        <v>336</v>
      </c>
      <c r="O468" s="150" t="s">
        <v>318</v>
      </c>
      <c r="P468" s="150" t="s">
        <v>318</v>
      </c>
      <c r="Q468" s="150" t="s">
        <v>350</v>
      </c>
      <c r="R468" s="150"/>
      <c r="S468" s="150"/>
      <c r="T468" s="150"/>
      <c r="U468" s="149" t="s">
        <v>400</v>
      </c>
      <c r="V468" s="147"/>
      <c r="W468" s="147"/>
      <c r="X468" s="147"/>
      <c r="Y468" s="135">
        <f t="shared" si="141"/>
        <v>0</v>
      </c>
      <c r="Z468" s="147"/>
      <c r="AA468" s="147"/>
      <c r="AB468" s="147"/>
      <c r="AC468" s="147"/>
      <c r="AD468" s="147"/>
      <c r="AE468" s="147"/>
      <c r="AF468" s="147" t="e">
        <f t="shared" si="140"/>
        <v>#DIV/0!</v>
      </c>
      <c r="AG468" s="147">
        <f t="shared" si="138"/>
        <v>0</v>
      </c>
    </row>
    <row r="469" spans="11:33" ht="24" thickTop="1" thickBot="1">
      <c r="K469" s="151">
        <v>1</v>
      </c>
      <c r="L469" s="150" t="s">
        <v>316</v>
      </c>
      <c r="M469" s="150" t="s">
        <v>313</v>
      </c>
      <c r="N469" s="150" t="s">
        <v>336</v>
      </c>
      <c r="O469" s="150" t="s">
        <v>318</v>
      </c>
      <c r="P469" s="150" t="s">
        <v>318</v>
      </c>
      <c r="Q469" s="150" t="s">
        <v>348</v>
      </c>
      <c r="R469" s="150"/>
      <c r="S469" s="150"/>
      <c r="T469" s="150"/>
      <c r="U469" s="149" t="s">
        <v>399</v>
      </c>
      <c r="V469" s="147"/>
      <c r="W469" s="147"/>
      <c r="X469" s="147"/>
      <c r="Y469" s="135">
        <f t="shared" si="141"/>
        <v>0</v>
      </c>
      <c r="Z469" s="147"/>
      <c r="AA469" s="147"/>
      <c r="AB469" s="147"/>
      <c r="AC469" s="147"/>
      <c r="AD469" s="147"/>
      <c r="AE469" s="147"/>
      <c r="AF469" s="147" t="e">
        <f t="shared" si="140"/>
        <v>#DIV/0!</v>
      </c>
      <c r="AG469" s="147">
        <f t="shared" si="138"/>
        <v>0</v>
      </c>
    </row>
    <row r="470" spans="11:33" ht="24" thickTop="1" thickBot="1">
      <c r="K470" s="151">
        <v>1</v>
      </c>
      <c r="L470" s="150" t="s">
        <v>316</v>
      </c>
      <c r="M470" s="150" t="s">
        <v>313</v>
      </c>
      <c r="N470" s="150" t="s">
        <v>336</v>
      </c>
      <c r="O470" s="150" t="s">
        <v>318</v>
      </c>
      <c r="P470" s="150" t="s">
        <v>318</v>
      </c>
      <c r="Q470" s="150" t="s">
        <v>346</v>
      </c>
      <c r="R470" s="150"/>
      <c r="S470" s="150"/>
      <c r="T470" s="150"/>
      <c r="U470" s="149" t="s">
        <v>398</v>
      </c>
      <c r="V470" s="147"/>
      <c r="W470" s="147"/>
      <c r="X470" s="147"/>
      <c r="Y470" s="135">
        <f t="shared" si="141"/>
        <v>0</v>
      </c>
      <c r="Z470" s="147"/>
      <c r="AA470" s="147"/>
      <c r="AB470" s="147"/>
      <c r="AC470" s="147"/>
      <c r="AD470" s="147"/>
      <c r="AE470" s="147"/>
      <c r="AF470" s="147" t="e">
        <f t="shared" si="140"/>
        <v>#DIV/0!</v>
      </c>
      <c r="AG470" s="147">
        <f t="shared" si="138"/>
        <v>0</v>
      </c>
    </row>
    <row r="471" spans="11:33" ht="24" thickTop="1" thickBot="1">
      <c r="K471" s="151">
        <v>1</v>
      </c>
      <c r="L471" s="150" t="s">
        <v>316</v>
      </c>
      <c r="M471" s="150" t="s">
        <v>313</v>
      </c>
      <c r="N471" s="150" t="s">
        <v>336</v>
      </c>
      <c r="O471" s="150" t="s">
        <v>318</v>
      </c>
      <c r="P471" s="150" t="s">
        <v>318</v>
      </c>
      <c r="Q471" s="150" t="s">
        <v>344</v>
      </c>
      <c r="R471" s="150"/>
      <c r="S471" s="150"/>
      <c r="T471" s="150"/>
      <c r="U471" s="149" t="s">
        <v>397</v>
      </c>
      <c r="V471" s="147"/>
      <c r="W471" s="147"/>
      <c r="X471" s="147"/>
      <c r="Y471" s="135">
        <f t="shared" si="141"/>
        <v>0</v>
      </c>
      <c r="Z471" s="147"/>
      <c r="AA471" s="147"/>
      <c r="AB471" s="147"/>
      <c r="AC471" s="147"/>
      <c r="AD471" s="147"/>
      <c r="AE471" s="147"/>
      <c r="AF471" s="147" t="e">
        <f t="shared" si="140"/>
        <v>#DIV/0!</v>
      </c>
      <c r="AG471" s="147">
        <f t="shared" si="138"/>
        <v>0</v>
      </c>
    </row>
    <row r="472" spans="11:33" ht="24" thickTop="1" thickBot="1">
      <c r="K472" s="151">
        <v>1</v>
      </c>
      <c r="L472" s="150" t="s">
        <v>316</v>
      </c>
      <c r="M472" s="150" t="s">
        <v>313</v>
      </c>
      <c r="N472" s="150" t="s">
        <v>336</v>
      </c>
      <c r="O472" s="150" t="s">
        <v>318</v>
      </c>
      <c r="P472" s="150" t="s">
        <v>318</v>
      </c>
      <c r="Q472" s="150" t="s">
        <v>342</v>
      </c>
      <c r="R472" s="150"/>
      <c r="S472" s="150"/>
      <c r="T472" s="150"/>
      <c r="U472" s="149" t="s">
        <v>396</v>
      </c>
      <c r="V472" s="147"/>
      <c r="W472" s="147"/>
      <c r="X472" s="147"/>
      <c r="Y472" s="135">
        <f t="shared" si="141"/>
        <v>0</v>
      </c>
      <c r="Z472" s="147"/>
      <c r="AA472" s="147"/>
      <c r="AB472" s="147"/>
      <c r="AC472" s="147"/>
      <c r="AD472" s="147"/>
      <c r="AE472" s="147"/>
      <c r="AF472" s="147" t="e">
        <f t="shared" si="140"/>
        <v>#DIV/0!</v>
      </c>
      <c r="AG472" s="147">
        <f t="shared" si="138"/>
        <v>0</v>
      </c>
    </row>
    <row r="473" spans="11:33" ht="24" thickTop="1" thickBot="1">
      <c r="K473" s="151">
        <v>1</v>
      </c>
      <c r="L473" s="150" t="s">
        <v>316</v>
      </c>
      <c r="M473" s="150" t="s">
        <v>313</v>
      </c>
      <c r="N473" s="150" t="s">
        <v>336</v>
      </c>
      <c r="O473" s="150" t="s">
        <v>318</v>
      </c>
      <c r="P473" s="150" t="s">
        <v>318</v>
      </c>
      <c r="Q473" s="150" t="s">
        <v>340</v>
      </c>
      <c r="R473" s="150"/>
      <c r="S473" s="150"/>
      <c r="T473" s="150"/>
      <c r="U473" s="149" t="s">
        <v>395</v>
      </c>
      <c r="V473" s="147"/>
      <c r="W473" s="147"/>
      <c r="X473" s="147"/>
      <c r="Y473" s="135">
        <f t="shared" si="141"/>
        <v>0</v>
      </c>
      <c r="Z473" s="147"/>
      <c r="AA473" s="147"/>
      <c r="AB473" s="147"/>
      <c r="AC473" s="147"/>
      <c r="AD473" s="147"/>
      <c r="AE473" s="147"/>
      <c r="AF473" s="147" t="e">
        <f t="shared" si="140"/>
        <v>#DIV/0!</v>
      </c>
      <c r="AG473" s="147">
        <f t="shared" si="138"/>
        <v>0</v>
      </c>
    </row>
    <row r="474" spans="11:33" ht="24" thickTop="1" thickBot="1">
      <c r="K474" s="151">
        <v>1</v>
      </c>
      <c r="L474" s="150" t="s">
        <v>316</v>
      </c>
      <c r="M474" s="150" t="s">
        <v>313</v>
      </c>
      <c r="N474" s="150" t="s">
        <v>336</v>
      </c>
      <c r="O474" s="150" t="s">
        <v>318</v>
      </c>
      <c r="P474" s="150" t="s">
        <v>318</v>
      </c>
      <c r="Q474" s="150" t="s">
        <v>338</v>
      </c>
      <c r="R474" s="150"/>
      <c r="S474" s="150"/>
      <c r="T474" s="150"/>
      <c r="U474" s="149" t="s">
        <v>394</v>
      </c>
      <c r="V474" s="147"/>
      <c r="W474" s="147"/>
      <c r="X474" s="147"/>
      <c r="Y474" s="135">
        <f t="shared" si="141"/>
        <v>0</v>
      </c>
      <c r="Z474" s="147"/>
      <c r="AA474" s="147"/>
      <c r="AB474" s="147"/>
      <c r="AC474" s="147"/>
      <c r="AD474" s="147"/>
      <c r="AE474" s="147"/>
      <c r="AF474" s="147" t="e">
        <f t="shared" si="140"/>
        <v>#DIV/0!</v>
      </c>
      <c r="AG474" s="147">
        <f t="shared" si="138"/>
        <v>0</v>
      </c>
    </row>
    <row r="475" spans="11:33" ht="24" thickTop="1" thickBot="1">
      <c r="K475" s="151">
        <v>1</v>
      </c>
      <c r="L475" s="150" t="s">
        <v>316</v>
      </c>
      <c r="M475" s="150" t="s">
        <v>313</v>
      </c>
      <c r="N475" s="150" t="s">
        <v>336</v>
      </c>
      <c r="O475" s="150" t="s">
        <v>318</v>
      </c>
      <c r="P475" s="150" t="s">
        <v>318</v>
      </c>
      <c r="Q475" s="150" t="s">
        <v>335</v>
      </c>
      <c r="R475" s="150"/>
      <c r="S475" s="150"/>
      <c r="T475" s="150"/>
      <c r="U475" s="149" t="s">
        <v>393</v>
      </c>
      <c r="V475" s="147"/>
      <c r="W475" s="147"/>
      <c r="X475" s="147"/>
      <c r="Y475" s="135">
        <f t="shared" si="141"/>
        <v>0</v>
      </c>
      <c r="Z475" s="147"/>
      <c r="AA475" s="147"/>
      <c r="AB475" s="147"/>
      <c r="AC475" s="147"/>
      <c r="AD475" s="147"/>
      <c r="AE475" s="147"/>
      <c r="AF475" s="147" t="e">
        <f t="shared" si="140"/>
        <v>#DIV/0!</v>
      </c>
      <c r="AG475" s="147">
        <f t="shared" si="138"/>
        <v>0</v>
      </c>
    </row>
    <row r="476" spans="11:33" ht="16.5" thickTop="1" thickBot="1">
      <c r="K476" s="156">
        <v>1</v>
      </c>
      <c r="L476" s="155" t="s">
        <v>316</v>
      </c>
      <c r="M476" s="155" t="s">
        <v>313</v>
      </c>
      <c r="N476" s="155" t="s">
        <v>336</v>
      </c>
      <c r="O476" s="155" t="s">
        <v>318</v>
      </c>
      <c r="P476" s="155" t="s">
        <v>315</v>
      </c>
      <c r="Q476" s="155"/>
      <c r="R476" s="155"/>
      <c r="S476" s="155"/>
      <c r="T476" s="155"/>
      <c r="U476" s="154" t="s">
        <v>392</v>
      </c>
      <c r="V476" s="153">
        <f t="shared" ref="V476:AE476" si="142">SUM(V477:V507)</f>
        <v>0</v>
      </c>
      <c r="W476" s="153">
        <f t="shared" si="142"/>
        <v>0</v>
      </c>
      <c r="X476" s="153">
        <f t="shared" si="142"/>
        <v>0</v>
      </c>
      <c r="Y476" s="153">
        <f t="shared" si="142"/>
        <v>0</v>
      </c>
      <c r="Z476" s="153">
        <f t="shared" si="142"/>
        <v>0</v>
      </c>
      <c r="AA476" s="153">
        <f t="shared" si="142"/>
        <v>0</v>
      </c>
      <c r="AB476" s="153">
        <f t="shared" si="142"/>
        <v>0</v>
      </c>
      <c r="AC476" s="153">
        <f t="shared" si="142"/>
        <v>0</v>
      </c>
      <c r="AD476" s="153">
        <f t="shared" si="142"/>
        <v>0</v>
      </c>
      <c r="AE476" s="147">
        <f t="shared" si="142"/>
        <v>0</v>
      </c>
      <c r="AF476" s="153" t="e">
        <f t="shared" si="140"/>
        <v>#DIV/0!</v>
      </c>
      <c r="AG476" s="153">
        <f t="shared" si="138"/>
        <v>0</v>
      </c>
    </row>
    <row r="477" spans="11:33" ht="24" thickTop="1" thickBot="1">
      <c r="K477" s="151">
        <v>1</v>
      </c>
      <c r="L477" s="150" t="s">
        <v>316</v>
      </c>
      <c r="M477" s="150" t="s">
        <v>313</v>
      </c>
      <c r="N477" s="150" t="s">
        <v>336</v>
      </c>
      <c r="O477" s="150" t="s">
        <v>318</v>
      </c>
      <c r="P477" s="150" t="s">
        <v>315</v>
      </c>
      <c r="Q477" s="150" t="s">
        <v>320</v>
      </c>
      <c r="R477" s="150"/>
      <c r="S477" s="150"/>
      <c r="T477" s="150"/>
      <c r="U477" s="149" t="s">
        <v>391</v>
      </c>
      <c r="V477" s="147"/>
      <c r="W477" s="147"/>
      <c r="X477" s="147"/>
      <c r="Y477" s="135">
        <f t="shared" ref="Y477:Y507" si="143">+V477+W477-X477</f>
        <v>0</v>
      </c>
      <c r="Z477" s="147"/>
      <c r="AA477" s="147"/>
      <c r="AB477" s="147"/>
      <c r="AC477" s="147"/>
      <c r="AD477" s="147"/>
      <c r="AE477" s="147"/>
      <c r="AF477" s="147" t="e">
        <f t="shared" si="140"/>
        <v>#DIV/0!</v>
      </c>
      <c r="AG477" s="147">
        <f t="shared" si="138"/>
        <v>0</v>
      </c>
    </row>
    <row r="478" spans="11:33" ht="24" thickTop="1" thickBot="1">
      <c r="K478" s="151">
        <v>1</v>
      </c>
      <c r="L478" s="150" t="s">
        <v>316</v>
      </c>
      <c r="M478" s="150" t="s">
        <v>313</v>
      </c>
      <c r="N478" s="150" t="s">
        <v>336</v>
      </c>
      <c r="O478" s="150" t="s">
        <v>318</v>
      </c>
      <c r="P478" s="150" t="s">
        <v>315</v>
      </c>
      <c r="Q478" s="150" t="s">
        <v>318</v>
      </c>
      <c r="R478" s="150"/>
      <c r="S478" s="150"/>
      <c r="T478" s="150"/>
      <c r="U478" s="149" t="s">
        <v>390</v>
      </c>
      <c r="V478" s="147"/>
      <c r="W478" s="147"/>
      <c r="X478" s="147"/>
      <c r="Y478" s="135">
        <f t="shared" si="143"/>
        <v>0</v>
      </c>
      <c r="Z478" s="147"/>
      <c r="AA478" s="147"/>
      <c r="AB478" s="147"/>
      <c r="AC478" s="147"/>
      <c r="AD478" s="147"/>
      <c r="AE478" s="147"/>
      <c r="AF478" s="147" t="e">
        <f t="shared" si="140"/>
        <v>#DIV/0!</v>
      </c>
      <c r="AG478" s="147">
        <f t="shared" si="138"/>
        <v>0</v>
      </c>
    </row>
    <row r="479" spans="11:33" ht="24" thickTop="1" thickBot="1">
      <c r="K479" s="151">
        <v>1</v>
      </c>
      <c r="L479" s="150" t="s">
        <v>316</v>
      </c>
      <c r="M479" s="150" t="s">
        <v>313</v>
      </c>
      <c r="N479" s="150" t="s">
        <v>336</v>
      </c>
      <c r="O479" s="150" t="s">
        <v>318</v>
      </c>
      <c r="P479" s="150" t="s">
        <v>315</v>
      </c>
      <c r="Q479" s="150" t="s">
        <v>315</v>
      </c>
      <c r="R479" s="150"/>
      <c r="S479" s="150"/>
      <c r="T479" s="150"/>
      <c r="U479" s="149" t="s">
        <v>389</v>
      </c>
      <c r="V479" s="147"/>
      <c r="W479" s="147"/>
      <c r="X479" s="147"/>
      <c r="Y479" s="135">
        <f t="shared" si="143"/>
        <v>0</v>
      </c>
      <c r="Z479" s="147"/>
      <c r="AA479" s="147"/>
      <c r="AB479" s="147"/>
      <c r="AC479" s="147"/>
      <c r="AD479" s="147"/>
      <c r="AE479" s="147"/>
      <c r="AF479" s="147" t="e">
        <f t="shared" si="140"/>
        <v>#DIV/0!</v>
      </c>
      <c r="AG479" s="147">
        <f t="shared" si="138"/>
        <v>0</v>
      </c>
    </row>
    <row r="480" spans="11:33" ht="35.25" thickTop="1" thickBot="1">
      <c r="K480" s="151">
        <v>1</v>
      </c>
      <c r="L480" s="150" t="s">
        <v>316</v>
      </c>
      <c r="M480" s="150" t="s">
        <v>313</v>
      </c>
      <c r="N480" s="150" t="s">
        <v>336</v>
      </c>
      <c r="O480" s="150" t="s">
        <v>318</v>
      </c>
      <c r="P480" s="150" t="s">
        <v>315</v>
      </c>
      <c r="Q480" s="150" t="s">
        <v>388</v>
      </c>
      <c r="R480" s="150"/>
      <c r="S480" s="150"/>
      <c r="T480" s="150"/>
      <c r="U480" s="149" t="s">
        <v>387</v>
      </c>
      <c r="V480" s="147"/>
      <c r="W480" s="147"/>
      <c r="X480" s="147"/>
      <c r="Y480" s="135">
        <f t="shared" si="143"/>
        <v>0</v>
      </c>
      <c r="Z480" s="147"/>
      <c r="AA480" s="147"/>
      <c r="AB480" s="147"/>
      <c r="AC480" s="147"/>
      <c r="AD480" s="147"/>
      <c r="AE480" s="147"/>
      <c r="AF480" s="147" t="e">
        <f t="shared" si="140"/>
        <v>#DIV/0!</v>
      </c>
      <c r="AG480" s="147">
        <f t="shared" si="138"/>
        <v>0</v>
      </c>
    </row>
    <row r="481" spans="11:33" ht="35.25" thickTop="1" thickBot="1">
      <c r="K481" s="151">
        <v>1</v>
      </c>
      <c r="L481" s="150" t="s">
        <v>316</v>
      </c>
      <c r="M481" s="150" t="s">
        <v>313</v>
      </c>
      <c r="N481" s="150" t="s">
        <v>336</v>
      </c>
      <c r="O481" s="150" t="s">
        <v>318</v>
      </c>
      <c r="P481" s="150" t="s">
        <v>315</v>
      </c>
      <c r="Q481" s="150" t="s">
        <v>386</v>
      </c>
      <c r="R481" s="150"/>
      <c r="S481" s="150"/>
      <c r="T481" s="150"/>
      <c r="U481" s="149" t="s">
        <v>385</v>
      </c>
      <c r="V481" s="147"/>
      <c r="W481" s="147"/>
      <c r="X481" s="147"/>
      <c r="Y481" s="135">
        <f t="shared" si="143"/>
        <v>0</v>
      </c>
      <c r="Z481" s="147"/>
      <c r="AA481" s="147"/>
      <c r="AB481" s="147"/>
      <c r="AC481" s="147"/>
      <c r="AD481" s="147"/>
      <c r="AE481" s="147"/>
      <c r="AF481" s="147" t="e">
        <f t="shared" si="140"/>
        <v>#DIV/0!</v>
      </c>
      <c r="AG481" s="147">
        <f t="shared" si="138"/>
        <v>0</v>
      </c>
    </row>
    <row r="482" spans="11:33" ht="24" thickTop="1" thickBot="1">
      <c r="K482" s="151">
        <v>1</v>
      </c>
      <c r="L482" s="150" t="s">
        <v>316</v>
      </c>
      <c r="M482" s="150" t="s">
        <v>313</v>
      </c>
      <c r="N482" s="150" t="s">
        <v>336</v>
      </c>
      <c r="O482" s="150" t="s">
        <v>318</v>
      </c>
      <c r="P482" s="150" t="s">
        <v>315</v>
      </c>
      <c r="Q482" s="150" t="s">
        <v>384</v>
      </c>
      <c r="R482" s="150"/>
      <c r="S482" s="150"/>
      <c r="T482" s="150"/>
      <c r="U482" s="149" t="s">
        <v>383</v>
      </c>
      <c r="V482" s="147"/>
      <c r="W482" s="147"/>
      <c r="X482" s="147"/>
      <c r="Y482" s="135">
        <f t="shared" si="143"/>
        <v>0</v>
      </c>
      <c r="Z482" s="147"/>
      <c r="AA482" s="147"/>
      <c r="AB482" s="147"/>
      <c r="AC482" s="147"/>
      <c r="AD482" s="147"/>
      <c r="AE482" s="147"/>
      <c r="AF482" s="147" t="e">
        <f t="shared" si="140"/>
        <v>#DIV/0!</v>
      </c>
      <c r="AG482" s="147">
        <f t="shared" si="138"/>
        <v>0</v>
      </c>
    </row>
    <row r="483" spans="11:33" ht="24" thickTop="1" thickBot="1">
      <c r="K483" s="151">
        <v>1</v>
      </c>
      <c r="L483" s="150" t="s">
        <v>316</v>
      </c>
      <c r="M483" s="150" t="s">
        <v>313</v>
      </c>
      <c r="N483" s="150" t="s">
        <v>336</v>
      </c>
      <c r="O483" s="150" t="s">
        <v>318</v>
      </c>
      <c r="P483" s="150" t="s">
        <v>315</v>
      </c>
      <c r="Q483" s="150" t="s">
        <v>382</v>
      </c>
      <c r="R483" s="150"/>
      <c r="S483" s="150"/>
      <c r="T483" s="150"/>
      <c r="U483" s="149" t="s">
        <v>381</v>
      </c>
      <c r="V483" s="147"/>
      <c r="W483" s="147"/>
      <c r="X483" s="147"/>
      <c r="Y483" s="135">
        <f t="shared" si="143"/>
        <v>0</v>
      </c>
      <c r="Z483" s="147"/>
      <c r="AA483" s="147"/>
      <c r="AB483" s="147"/>
      <c r="AC483" s="147"/>
      <c r="AD483" s="147"/>
      <c r="AE483" s="147"/>
      <c r="AF483" s="147" t="e">
        <f t="shared" si="140"/>
        <v>#DIV/0!</v>
      </c>
      <c r="AG483" s="147">
        <f t="shared" si="138"/>
        <v>0</v>
      </c>
    </row>
    <row r="484" spans="11:33" ht="24" thickTop="1" thickBot="1">
      <c r="K484" s="151">
        <v>1</v>
      </c>
      <c r="L484" s="150" t="s">
        <v>316</v>
      </c>
      <c r="M484" s="150" t="s">
        <v>313</v>
      </c>
      <c r="N484" s="150" t="s">
        <v>336</v>
      </c>
      <c r="O484" s="150" t="s">
        <v>318</v>
      </c>
      <c r="P484" s="150" t="s">
        <v>315</v>
      </c>
      <c r="Q484" s="150" t="s">
        <v>380</v>
      </c>
      <c r="R484" s="150"/>
      <c r="S484" s="150"/>
      <c r="T484" s="150"/>
      <c r="U484" s="149" t="s">
        <v>379</v>
      </c>
      <c r="V484" s="147"/>
      <c r="W484" s="147"/>
      <c r="X484" s="147"/>
      <c r="Y484" s="135">
        <f t="shared" si="143"/>
        <v>0</v>
      </c>
      <c r="Z484" s="147"/>
      <c r="AA484" s="147"/>
      <c r="AB484" s="147"/>
      <c r="AC484" s="147"/>
      <c r="AD484" s="147"/>
      <c r="AE484" s="147"/>
      <c r="AF484" s="147" t="e">
        <f t="shared" si="140"/>
        <v>#DIV/0!</v>
      </c>
      <c r="AG484" s="147">
        <f t="shared" ref="AG484:AG510" si="144">+AD484-AE484</f>
        <v>0</v>
      </c>
    </row>
    <row r="485" spans="11:33" ht="24" thickTop="1" thickBot="1">
      <c r="K485" s="151">
        <v>1</v>
      </c>
      <c r="L485" s="150" t="s">
        <v>316</v>
      </c>
      <c r="M485" s="150" t="s">
        <v>313</v>
      </c>
      <c r="N485" s="150" t="s">
        <v>336</v>
      </c>
      <c r="O485" s="150" t="s">
        <v>318</v>
      </c>
      <c r="P485" s="150" t="s">
        <v>315</v>
      </c>
      <c r="Q485" s="150" t="s">
        <v>378</v>
      </c>
      <c r="R485" s="150"/>
      <c r="S485" s="150"/>
      <c r="T485" s="150"/>
      <c r="U485" s="149" t="s">
        <v>377</v>
      </c>
      <c r="V485" s="147"/>
      <c r="W485" s="147"/>
      <c r="X485" s="147"/>
      <c r="Y485" s="135">
        <f t="shared" si="143"/>
        <v>0</v>
      </c>
      <c r="Z485" s="147"/>
      <c r="AA485" s="147"/>
      <c r="AB485" s="147"/>
      <c r="AC485" s="147"/>
      <c r="AD485" s="147"/>
      <c r="AE485" s="147"/>
      <c r="AF485" s="147" t="e">
        <f t="shared" si="140"/>
        <v>#DIV/0!</v>
      </c>
      <c r="AG485" s="147">
        <f t="shared" si="144"/>
        <v>0</v>
      </c>
    </row>
    <row r="486" spans="11:33" ht="24" thickTop="1" thickBot="1">
      <c r="K486" s="151">
        <v>1</v>
      </c>
      <c r="L486" s="150" t="s">
        <v>316</v>
      </c>
      <c r="M486" s="150" t="s">
        <v>313</v>
      </c>
      <c r="N486" s="150" t="s">
        <v>336</v>
      </c>
      <c r="O486" s="150" t="s">
        <v>318</v>
      </c>
      <c r="P486" s="150" t="s">
        <v>315</v>
      </c>
      <c r="Q486" s="150" t="s">
        <v>336</v>
      </c>
      <c r="R486" s="150"/>
      <c r="S486" s="150"/>
      <c r="T486" s="150"/>
      <c r="U486" s="149" t="s">
        <v>376</v>
      </c>
      <c r="V486" s="147"/>
      <c r="W486" s="147"/>
      <c r="X486" s="147"/>
      <c r="Y486" s="135">
        <f t="shared" si="143"/>
        <v>0</v>
      </c>
      <c r="Z486" s="147"/>
      <c r="AA486" s="147"/>
      <c r="AB486" s="147"/>
      <c r="AC486" s="147"/>
      <c r="AD486" s="147"/>
      <c r="AE486" s="147"/>
      <c r="AF486" s="147" t="e">
        <f t="shared" si="140"/>
        <v>#DIV/0!</v>
      </c>
      <c r="AG486" s="147">
        <f t="shared" si="144"/>
        <v>0</v>
      </c>
    </row>
    <row r="487" spans="11:33" ht="24" thickTop="1" thickBot="1">
      <c r="K487" s="151">
        <v>1</v>
      </c>
      <c r="L487" s="150" t="s">
        <v>316</v>
      </c>
      <c r="M487" s="150" t="s">
        <v>313</v>
      </c>
      <c r="N487" s="150" t="s">
        <v>336</v>
      </c>
      <c r="O487" s="150" t="s">
        <v>318</v>
      </c>
      <c r="P487" s="150" t="s">
        <v>315</v>
      </c>
      <c r="Q487" s="150" t="s">
        <v>375</v>
      </c>
      <c r="R487" s="150"/>
      <c r="S487" s="150"/>
      <c r="T487" s="150"/>
      <c r="U487" s="149" t="s">
        <v>374</v>
      </c>
      <c r="V487" s="147"/>
      <c r="W487" s="147"/>
      <c r="X487" s="147"/>
      <c r="Y487" s="135">
        <f t="shared" si="143"/>
        <v>0</v>
      </c>
      <c r="Z487" s="147"/>
      <c r="AA487" s="147"/>
      <c r="AB487" s="147"/>
      <c r="AC487" s="147"/>
      <c r="AD487" s="147"/>
      <c r="AE487" s="147"/>
      <c r="AF487" s="147" t="e">
        <f t="shared" si="140"/>
        <v>#DIV/0!</v>
      </c>
      <c r="AG487" s="147">
        <f t="shared" si="144"/>
        <v>0</v>
      </c>
    </row>
    <row r="488" spans="11:33" ht="24" thickTop="1" thickBot="1">
      <c r="K488" s="151">
        <v>1</v>
      </c>
      <c r="L488" s="150" t="s">
        <v>316</v>
      </c>
      <c r="M488" s="150" t="s">
        <v>313</v>
      </c>
      <c r="N488" s="150" t="s">
        <v>336</v>
      </c>
      <c r="O488" s="150" t="s">
        <v>318</v>
      </c>
      <c r="P488" s="150" t="s">
        <v>315</v>
      </c>
      <c r="Q488" s="150" t="s">
        <v>373</v>
      </c>
      <c r="R488" s="150"/>
      <c r="S488" s="150"/>
      <c r="T488" s="150"/>
      <c r="U488" s="149" t="s">
        <v>372</v>
      </c>
      <c r="V488" s="147"/>
      <c r="W488" s="147"/>
      <c r="X488" s="147"/>
      <c r="Y488" s="135">
        <f t="shared" si="143"/>
        <v>0</v>
      </c>
      <c r="Z488" s="147"/>
      <c r="AA488" s="147"/>
      <c r="AB488" s="147"/>
      <c r="AC488" s="147"/>
      <c r="AD488" s="147"/>
      <c r="AE488" s="147"/>
      <c r="AF488" s="147" t="e">
        <f t="shared" si="140"/>
        <v>#DIV/0!</v>
      </c>
      <c r="AG488" s="147">
        <f t="shared" si="144"/>
        <v>0</v>
      </c>
    </row>
    <row r="489" spans="11:33" ht="24" thickTop="1" thickBot="1">
      <c r="K489" s="151">
        <v>1</v>
      </c>
      <c r="L489" s="150" t="s">
        <v>316</v>
      </c>
      <c r="M489" s="150" t="s">
        <v>313</v>
      </c>
      <c r="N489" s="150" t="s">
        <v>336</v>
      </c>
      <c r="O489" s="150" t="s">
        <v>318</v>
      </c>
      <c r="P489" s="150" t="s">
        <v>315</v>
      </c>
      <c r="Q489" s="150" t="s">
        <v>331</v>
      </c>
      <c r="R489" s="150"/>
      <c r="S489" s="150"/>
      <c r="T489" s="150"/>
      <c r="U489" s="149" t="s">
        <v>371</v>
      </c>
      <c r="V489" s="147"/>
      <c r="W489" s="147"/>
      <c r="X489" s="147"/>
      <c r="Y489" s="135">
        <f t="shared" si="143"/>
        <v>0</v>
      </c>
      <c r="Z489" s="147"/>
      <c r="AA489" s="147"/>
      <c r="AB489" s="147"/>
      <c r="AC489" s="147"/>
      <c r="AD489" s="147"/>
      <c r="AE489" s="147"/>
      <c r="AF489" s="147" t="e">
        <f t="shared" si="140"/>
        <v>#DIV/0!</v>
      </c>
      <c r="AG489" s="147">
        <f t="shared" si="144"/>
        <v>0</v>
      </c>
    </row>
    <row r="490" spans="11:33" ht="35.25" thickTop="1" thickBot="1">
      <c r="K490" s="151">
        <v>1</v>
      </c>
      <c r="L490" s="150" t="s">
        <v>316</v>
      </c>
      <c r="M490" s="150" t="s">
        <v>313</v>
      </c>
      <c r="N490" s="150" t="s">
        <v>336</v>
      </c>
      <c r="O490" s="150" t="s">
        <v>318</v>
      </c>
      <c r="P490" s="150" t="s">
        <v>315</v>
      </c>
      <c r="Q490" s="150" t="s">
        <v>370</v>
      </c>
      <c r="R490" s="150"/>
      <c r="S490" s="150"/>
      <c r="T490" s="150"/>
      <c r="U490" s="149" t="s">
        <v>369</v>
      </c>
      <c r="V490" s="147"/>
      <c r="W490" s="147"/>
      <c r="X490" s="147"/>
      <c r="Y490" s="135">
        <f t="shared" si="143"/>
        <v>0</v>
      </c>
      <c r="Z490" s="147"/>
      <c r="AA490" s="147"/>
      <c r="AB490" s="147"/>
      <c r="AC490" s="147"/>
      <c r="AD490" s="147"/>
      <c r="AE490" s="147"/>
      <c r="AF490" s="147" t="e">
        <f t="shared" si="140"/>
        <v>#DIV/0!</v>
      </c>
      <c r="AG490" s="147">
        <f t="shared" si="144"/>
        <v>0</v>
      </c>
    </row>
    <row r="491" spans="11:33" ht="24" thickTop="1" thickBot="1">
      <c r="K491" s="151">
        <v>1</v>
      </c>
      <c r="L491" s="150" t="s">
        <v>316</v>
      </c>
      <c r="M491" s="150" t="s">
        <v>313</v>
      </c>
      <c r="N491" s="150" t="s">
        <v>336</v>
      </c>
      <c r="O491" s="150" t="s">
        <v>318</v>
      </c>
      <c r="P491" s="150" t="s">
        <v>315</v>
      </c>
      <c r="Q491" s="150" t="s">
        <v>368</v>
      </c>
      <c r="R491" s="150"/>
      <c r="S491" s="150"/>
      <c r="T491" s="150"/>
      <c r="U491" s="149" t="s">
        <v>367</v>
      </c>
      <c r="V491" s="147"/>
      <c r="W491" s="147"/>
      <c r="X491" s="147"/>
      <c r="Y491" s="135">
        <f t="shared" si="143"/>
        <v>0</v>
      </c>
      <c r="Z491" s="147"/>
      <c r="AA491" s="147"/>
      <c r="AB491" s="147"/>
      <c r="AC491" s="147"/>
      <c r="AD491" s="147"/>
      <c r="AE491" s="147"/>
      <c r="AF491" s="147" t="e">
        <f t="shared" si="140"/>
        <v>#DIV/0!</v>
      </c>
      <c r="AG491" s="147">
        <f t="shared" si="144"/>
        <v>0</v>
      </c>
    </row>
    <row r="492" spans="11:33" ht="24" thickTop="1" thickBot="1">
      <c r="K492" s="151">
        <v>1</v>
      </c>
      <c r="L492" s="150" t="s">
        <v>316</v>
      </c>
      <c r="M492" s="150" t="s">
        <v>313</v>
      </c>
      <c r="N492" s="150" t="s">
        <v>336</v>
      </c>
      <c r="O492" s="150" t="s">
        <v>318</v>
      </c>
      <c r="P492" s="150" t="s">
        <v>315</v>
      </c>
      <c r="Q492" s="150" t="s">
        <v>366</v>
      </c>
      <c r="R492" s="150"/>
      <c r="S492" s="150"/>
      <c r="T492" s="150"/>
      <c r="U492" s="149" t="s">
        <v>365</v>
      </c>
      <c r="V492" s="147"/>
      <c r="W492" s="147"/>
      <c r="X492" s="147"/>
      <c r="Y492" s="135">
        <f t="shared" si="143"/>
        <v>0</v>
      </c>
      <c r="Z492" s="147"/>
      <c r="AA492" s="147"/>
      <c r="AB492" s="147"/>
      <c r="AC492" s="147"/>
      <c r="AD492" s="147"/>
      <c r="AE492" s="147"/>
      <c r="AF492" s="147" t="e">
        <f t="shared" si="140"/>
        <v>#DIV/0!</v>
      </c>
      <c r="AG492" s="147">
        <f t="shared" si="144"/>
        <v>0</v>
      </c>
    </row>
    <row r="493" spans="11:33" ht="24" thickTop="1" thickBot="1">
      <c r="K493" s="151">
        <v>1</v>
      </c>
      <c r="L493" s="150" t="s">
        <v>316</v>
      </c>
      <c r="M493" s="150" t="s">
        <v>313</v>
      </c>
      <c r="N493" s="150" t="s">
        <v>336</v>
      </c>
      <c r="O493" s="150" t="s">
        <v>318</v>
      </c>
      <c r="P493" s="150" t="s">
        <v>315</v>
      </c>
      <c r="Q493" s="150" t="s">
        <v>364</v>
      </c>
      <c r="R493" s="150"/>
      <c r="S493" s="150"/>
      <c r="T493" s="150"/>
      <c r="U493" s="149" t="s">
        <v>363</v>
      </c>
      <c r="V493" s="147"/>
      <c r="W493" s="147"/>
      <c r="X493" s="147"/>
      <c r="Y493" s="135">
        <f t="shared" si="143"/>
        <v>0</v>
      </c>
      <c r="Z493" s="147"/>
      <c r="AA493" s="147"/>
      <c r="AB493" s="147"/>
      <c r="AC493" s="147"/>
      <c r="AD493" s="147"/>
      <c r="AE493" s="147"/>
      <c r="AF493" s="147" t="e">
        <f t="shared" si="140"/>
        <v>#DIV/0!</v>
      </c>
      <c r="AG493" s="147">
        <f t="shared" si="144"/>
        <v>0</v>
      </c>
    </row>
    <row r="494" spans="11:33" ht="24" thickTop="1" thickBot="1">
      <c r="K494" s="151">
        <v>1</v>
      </c>
      <c r="L494" s="150" t="s">
        <v>316</v>
      </c>
      <c r="M494" s="150" t="s">
        <v>313</v>
      </c>
      <c r="N494" s="150" t="s">
        <v>336</v>
      </c>
      <c r="O494" s="150" t="s">
        <v>318</v>
      </c>
      <c r="P494" s="150" t="s">
        <v>315</v>
      </c>
      <c r="Q494" s="150" t="s">
        <v>362</v>
      </c>
      <c r="R494" s="150"/>
      <c r="S494" s="150"/>
      <c r="T494" s="150"/>
      <c r="U494" s="149" t="s">
        <v>361</v>
      </c>
      <c r="V494" s="147"/>
      <c r="W494" s="147"/>
      <c r="X494" s="147"/>
      <c r="Y494" s="135">
        <f t="shared" si="143"/>
        <v>0</v>
      </c>
      <c r="Z494" s="147"/>
      <c r="AA494" s="147"/>
      <c r="AB494" s="147"/>
      <c r="AC494" s="147"/>
      <c r="AD494" s="147"/>
      <c r="AE494" s="147"/>
      <c r="AF494" s="147" t="e">
        <f t="shared" si="140"/>
        <v>#DIV/0!</v>
      </c>
      <c r="AG494" s="147">
        <f t="shared" si="144"/>
        <v>0</v>
      </c>
    </row>
    <row r="495" spans="11:33" ht="35.25" thickTop="1" thickBot="1">
      <c r="K495" s="151">
        <v>1</v>
      </c>
      <c r="L495" s="150" t="s">
        <v>316</v>
      </c>
      <c r="M495" s="150" t="s">
        <v>313</v>
      </c>
      <c r="N495" s="150" t="s">
        <v>336</v>
      </c>
      <c r="O495" s="150" t="s">
        <v>318</v>
      </c>
      <c r="P495" s="150" t="s">
        <v>315</v>
      </c>
      <c r="Q495" s="150" t="s">
        <v>360</v>
      </c>
      <c r="R495" s="150"/>
      <c r="S495" s="150"/>
      <c r="T495" s="150"/>
      <c r="U495" s="149" t="s">
        <v>359</v>
      </c>
      <c r="V495" s="147"/>
      <c r="W495" s="147"/>
      <c r="X495" s="147"/>
      <c r="Y495" s="135">
        <f t="shared" si="143"/>
        <v>0</v>
      </c>
      <c r="Z495" s="147"/>
      <c r="AA495" s="147"/>
      <c r="AB495" s="147"/>
      <c r="AC495" s="147"/>
      <c r="AD495" s="147"/>
      <c r="AE495" s="147"/>
      <c r="AF495" s="147" t="e">
        <f t="shared" si="140"/>
        <v>#DIV/0!</v>
      </c>
      <c r="AG495" s="147">
        <f t="shared" si="144"/>
        <v>0</v>
      </c>
    </row>
    <row r="496" spans="11:33" ht="35.25" thickTop="1" thickBot="1">
      <c r="K496" s="151">
        <v>1</v>
      </c>
      <c r="L496" s="150" t="s">
        <v>316</v>
      </c>
      <c r="M496" s="150" t="s">
        <v>313</v>
      </c>
      <c r="N496" s="150" t="s">
        <v>336</v>
      </c>
      <c r="O496" s="150" t="s">
        <v>318</v>
      </c>
      <c r="P496" s="150" t="s">
        <v>315</v>
      </c>
      <c r="Q496" s="150" t="s">
        <v>358</v>
      </c>
      <c r="R496" s="150"/>
      <c r="S496" s="150"/>
      <c r="T496" s="150"/>
      <c r="U496" s="149" t="s">
        <v>357</v>
      </c>
      <c r="V496" s="147"/>
      <c r="W496" s="147"/>
      <c r="X496" s="147"/>
      <c r="Y496" s="135">
        <f t="shared" si="143"/>
        <v>0</v>
      </c>
      <c r="Z496" s="147"/>
      <c r="AA496" s="147"/>
      <c r="AB496" s="147"/>
      <c r="AC496" s="147"/>
      <c r="AD496" s="147"/>
      <c r="AE496" s="147"/>
      <c r="AF496" s="147" t="e">
        <f t="shared" si="140"/>
        <v>#DIV/0!</v>
      </c>
      <c r="AG496" s="147">
        <f t="shared" si="144"/>
        <v>0</v>
      </c>
    </row>
    <row r="497" spans="11:33" ht="24" thickTop="1" thickBot="1">
      <c r="K497" s="151">
        <v>1</v>
      </c>
      <c r="L497" s="150" t="s">
        <v>316</v>
      </c>
      <c r="M497" s="150" t="s">
        <v>313</v>
      </c>
      <c r="N497" s="150" t="s">
        <v>336</v>
      </c>
      <c r="O497" s="150" t="s">
        <v>318</v>
      </c>
      <c r="P497" s="150" t="s">
        <v>315</v>
      </c>
      <c r="Q497" s="150" t="s">
        <v>356</v>
      </c>
      <c r="R497" s="150"/>
      <c r="S497" s="150"/>
      <c r="T497" s="150"/>
      <c r="U497" s="149" t="s">
        <v>355</v>
      </c>
      <c r="V497" s="147"/>
      <c r="W497" s="147"/>
      <c r="X497" s="147"/>
      <c r="Y497" s="135">
        <f t="shared" si="143"/>
        <v>0</v>
      </c>
      <c r="Z497" s="147"/>
      <c r="AA497" s="147"/>
      <c r="AB497" s="147"/>
      <c r="AC497" s="147"/>
      <c r="AD497" s="147"/>
      <c r="AE497" s="147"/>
      <c r="AF497" s="147" t="e">
        <f t="shared" si="140"/>
        <v>#DIV/0!</v>
      </c>
      <c r="AG497" s="147">
        <f t="shared" si="144"/>
        <v>0</v>
      </c>
    </row>
    <row r="498" spans="11:33" ht="24" thickTop="1" thickBot="1">
      <c r="K498" s="151">
        <v>1</v>
      </c>
      <c r="L498" s="150" t="s">
        <v>316</v>
      </c>
      <c r="M498" s="150" t="s">
        <v>313</v>
      </c>
      <c r="N498" s="150" t="s">
        <v>336</v>
      </c>
      <c r="O498" s="150" t="s">
        <v>318</v>
      </c>
      <c r="P498" s="150" t="s">
        <v>315</v>
      </c>
      <c r="Q498" s="150" t="s">
        <v>354</v>
      </c>
      <c r="R498" s="150"/>
      <c r="S498" s="150"/>
      <c r="T498" s="150"/>
      <c r="U498" s="149" t="s">
        <v>353</v>
      </c>
      <c r="V498" s="147"/>
      <c r="W498" s="147"/>
      <c r="X498" s="147"/>
      <c r="Y498" s="135">
        <f t="shared" si="143"/>
        <v>0</v>
      </c>
      <c r="Z498" s="147"/>
      <c r="AA498" s="147"/>
      <c r="AB498" s="147"/>
      <c r="AC498" s="147"/>
      <c r="AD498" s="147"/>
      <c r="AE498" s="147"/>
      <c r="AF498" s="147" t="e">
        <f t="shared" si="140"/>
        <v>#DIV/0!</v>
      </c>
      <c r="AG498" s="147">
        <f t="shared" si="144"/>
        <v>0</v>
      </c>
    </row>
    <row r="499" spans="11:33" ht="24" thickTop="1" thickBot="1">
      <c r="K499" s="151">
        <v>1</v>
      </c>
      <c r="L499" s="150" t="s">
        <v>316</v>
      </c>
      <c r="M499" s="150" t="s">
        <v>313</v>
      </c>
      <c r="N499" s="150" t="s">
        <v>336</v>
      </c>
      <c r="O499" s="150" t="s">
        <v>318</v>
      </c>
      <c r="P499" s="150" t="s">
        <v>315</v>
      </c>
      <c r="Q499" s="150" t="s">
        <v>352</v>
      </c>
      <c r="R499" s="150"/>
      <c r="S499" s="150"/>
      <c r="T499" s="150"/>
      <c r="U499" s="149" t="s">
        <v>351</v>
      </c>
      <c r="V499" s="147"/>
      <c r="W499" s="147"/>
      <c r="X499" s="147"/>
      <c r="Y499" s="135">
        <f t="shared" si="143"/>
        <v>0</v>
      </c>
      <c r="Z499" s="147"/>
      <c r="AA499" s="147"/>
      <c r="AB499" s="147"/>
      <c r="AC499" s="147"/>
      <c r="AD499" s="147"/>
      <c r="AE499" s="147"/>
      <c r="AF499" s="147" t="e">
        <f t="shared" si="140"/>
        <v>#DIV/0!</v>
      </c>
      <c r="AG499" s="147">
        <f t="shared" si="144"/>
        <v>0</v>
      </c>
    </row>
    <row r="500" spans="11:33" ht="24" thickTop="1" thickBot="1">
      <c r="K500" s="151">
        <v>1</v>
      </c>
      <c r="L500" s="150" t="s">
        <v>316</v>
      </c>
      <c r="M500" s="150" t="s">
        <v>313</v>
      </c>
      <c r="N500" s="150" t="s">
        <v>336</v>
      </c>
      <c r="O500" s="150" t="s">
        <v>318</v>
      </c>
      <c r="P500" s="150" t="s">
        <v>315</v>
      </c>
      <c r="Q500" s="150" t="s">
        <v>350</v>
      </c>
      <c r="R500" s="150"/>
      <c r="S500" s="150"/>
      <c r="T500" s="150"/>
      <c r="U500" s="149" t="s">
        <v>349</v>
      </c>
      <c r="V500" s="147"/>
      <c r="W500" s="147"/>
      <c r="X500" s="147"/>
      <c r="Y500" s="135">
        <f t="shared" si="143"/>
        <v>0</v>
      </c>
      <c r="Z500" s="147"/>
      <c r="AA500" s="147"/>
      <c r="AB500" s="147"/>
      <c r="AC500" s="147"/>
      <c r="AD500" s="147"/>
      <c r="AE500" s="147"/>
      <c r="AF500" s="147" t="e">
        <f t="shared" si="140"/>
        <v>#DIV/0!</v>
      </c>
      <c r="AG500" s="147">
        <f t="shared" si="144"/>
        <v>0</v>
      </c>
    </row>
    <row r="501" spans="11:33" ht="24" thickTop="1" thickBot="1">
      <c r="K501" s="151">
        <v>1</v>
      </c>
      <c r="L501" s="150" t="s">
        <v>316</v>
      </c>
      <c r="M501" s="150" t="s">
        <v>313</v>
      </c>
      <c r="N501" s="150" t="s">
        <v>336</v>
      </c>
      <c r="O501" s="150" t="s">
        <v>318</v>
      </c>
      <c r="P501" s="150" t="s">
        <v>315</v>
      </c>
      <c r="Q501" s="150" t="s">
        <v>348</v>
      </c>
      <c r="R501" s="150"/>
      <c r="S501" s="150"/>
      <c r="T501" s="150"/>
      <c r="U501" s="149" t="s">
        <v>347</v>
      </c>
      <c r="V501" s="147"/>
      <c r="W501" s="147"/>
      <c r="X501" s="147"/>
      <c r="Y501" s="135">
        <f t="shared" si="143"/>
        <v>0</v>
      </c>
      <c r="Z501" s="147"/>
      <c r="AA501" s="147"/>
      <c r="AB501" s="147"/>
      <c r="AC501" s="147"/>
      <c r="AD501" s="147"/>
      <c r="AE501" s="147"/>
      <c r="AF501" s="147" t="e">
        <f t="shared" si="140"/>
        <v>#DIV/0!</v>
      </c>
      <c r="AG501" s="147">
        <f t="shared" si="144"/>
        <v>0</v>
      </c>
    </row>
    <row r="502" spans="11:33" ht="24" thickTop="1" thickBot="1">
      <c r="K502" s="151">
        <v>1</v>
      </c>
      <c r="L502" s="150" t="s">
        <v>316</v>
      </c>
      <c r="M502" s="150" t="s">
        <v>313</v>
      </c>
      <c r="N502" s="150" t="s">
        <v>336</v>
      </c>
      <c r="O502" s="150" t="s">
        <v>318</v>
      </c>
      <c r="P502" s="150" t="s">
        <v>315</v>
      </c>
      <c r="Q502" s="150" t="s">
        <v>346</v>
      </c>
      <c r="R502" s="150"/>
      <c r="S502" s="150"/>
      <c r="T502" s="150"/>
      <c r="U502" s="149" t="s">
        <v>345</v>
      </c>
      <c r="V502" s="147"/>
      <c r="W502" s="147"/>
      <c r="X502" s="147"/>
      <c r="Y502" s="135">
        <f t="shared" si="143"/>
        <v>0</v>
      </c>
      <c r="Z502" s="147"/>
      <c r="AA502" s="147"/>
      <c r="AB502" s="147"/>
      <c r="AC502" s="147"/>
      <c r="AD502" s="147"/>
      <c r="AE502" s="147"/>
      <c r="AF502" s="147" t="e">
        <f t="shared" si="140"/>
        <v>#DIV/0!</v>
      </c>
      <c r="AG502" s="147">
        <f t="shared" si="144"/>
        <v>0</v>
      </c>
    </row>
    <row r="503" spans="11:33" ht="24" thickTop="1" thickBot="1">
      <c r="K503" s="151">
        <v>1</v>
      </c>
      <c r="L503" s="150" t="s">
        <v>316</v>
      </c>
      <c r="M503" s="150" t="s">
        <v>313</v>
      </c>
      <c r="N503" s="150" t="s">
        <v>336</v>
      </c>
      <c r="O503" s="150" t="s">
        <v>318</v>
      </c>
      <c r="P503" s="150" t="s">
        <v>315</v>
      </c>
      <c r="Q503" s="150" t="s">
        <v>344</v>
      </c>
      <c r="R503" s="150"/>
      <c r="S503" s="150"/>
      <c r="T503" s="150"/>
      <c r="U503" s="149" t="s">
        <v>343</v>
      </c>
      <c r="V503" s="147"/>
      <c r="W503" s="147"/>
      <c r="X503" s="147"/>
      <c r="Y503" s="135">
        <f t="shared" si="143"/>
        <v>0</v>
      </c>
      <c r="Z503" s="147"/>
      <c r="AA503" s="147"/>
      <c r="AB503" s="147"/>
      <c r="AC503" s="147"/>
      <c r="AD503" s="147"/>
      <c r="AE503" s="147"/>
      <c r="AF503" s="147" t="e">
        <f t="shared" si="140"/>
        <v>#DIV/0!</v>
      </c>
      <c r="AG503" s="147">
        <f t="shared" si="144"/>
        <v>0</v>
      </c>
    </row>
    <row r="504" spans="11:33" ht="24" thickTop="1" thickBot="1">
      <c r="K504" s="151">
        <v>1</v>
      </c>
      <c r="L504" s="150" t="s">
        <v>316</v>
      </c>
      <c r="M504" s="150" t="s">
        <v>313</v>
      </c>
      <c r="N504" s="150" t="s">
        <v>336</v>
      </c>
      <c r="O504" s="150" t="s">
        <v>318</v>
      </c>
      <c r="P504" s="150" t="s">
        <v>315</v>
      </c>
      <c r="Q504" s="150" t="s">
        <v>342</v>
      </c>
      <c r="R504" s="150"/>
      <c r="S504" s="150"/>
      <c r="T504" s="150"/>
      <c r="U504" s="149" t="s">
        <v>341</v>
      </c>
      <c r="V504" s="147"/>
      <c r="W504" s="147"/>
      <c r="X504" s="147"/>
      <c r="Y504" s="135">
        <f t="shared" si="143"/>
        <v>0</v>
      </c>
      <c r="Z504" s="147"/>
      <c r="AA504" s="147"/>
      <c r="AB504" s="147"/>
      <c r="AC504" s="147"/>
      <c r="AD504" s="147"/>
      <c r="AE504" s="147"/>
      <c r="AF504" s="147" t="e">
        <f t="shared" si="140"/>
        <v>#DIV/0!</v>
      </c>
      <c r="AG504" s="147">
        <f t="shared" si="144"/>
        <v>0</v>
      </c>
    </row>
    <row r="505" spans="11:33" ht="24" thickTop="1" thickBot="1">
      <c r="K505" s="151">
        <v>1</v>
      </c>
      <c r="L505" s="150" t="s">
        <v>316</v>
      </c>
      <c r="M505" s="150" t="s">
        <v>313</v>
      </c>
      <c r="N505" s="150" t="s">
        <v>336</v>
      </c>
      <c r="O505" s="150" t="s">
        <v>318</v>
      </c>
      <c r="P505" s="150" t="s">
        <v>315</v>
      </c>
      <c r="Q505" s="150" t="s">
        <v>340</v>
      </c>
      <c r="R505" s="150"/>
      <c r="S505" s="150"/>
      <c r="T505" s="150"/>
      <c r="U505" s="149" t="s">
        <v>339</v>
      </c>
      <c r="V505" s="147"/>
      <c r="W505" s="147"/>
      <c r="X505" s="147"/>
      <c r="Y505" s="135">
        <f t="shared" si="143"/>
        <v>0</v>
      </c>
      <c r="Z505" s="147"/>
      <c r="AA505" s="147"/>
      <c r="AB505" s="147"/>
      <c r="AC505" s="147"/>
      <c r="AD505" s="147"/>
      <c r="AE505" s="147"/>
      <c r="AF505" s="147" t="e">
        <f t="shared" si="140"/>
        <v>#DIV/0!</v>
      </c>
      <c r="AG505" s="147">
        <f t="shared" si="144"/>
        <v>0</v>
      </c>
    </row>
    <row r="506" spans="11:33" ht="24" thickTop="1" thickBot="1">
      <c r="K506" s="151">
        <v>1</v>
      </c>
      <c r="L506" s="150" t="s">
        <v>316</v>
      </c>
      <c r="M506" s="150" t="s">
        <v>313</v>
      </c>
      <c r="N506" s="150" t="s">
        <v>336</v>
      </c>
      <c r="O506" s="150" t="s">
        <v>318</v>
      </c>
      <c r="P506" s="150" t="s">
        <v>315</v>
      </c>
      <c r="Q506" s="150" t="s">
        <v>338</v>
      </c>
      <c r="R506" s="150"/>
      <c r="S506" s="150"/>
      <c r="T506" s="150"/>
      <c r="U506" s="149" t="s">
        <v>337</v>
      </c>
      <c r="V506" s="147"/>
      <c r="W506" s="147"/>
      <c r="X506" s="147"/>
      <c r="Y506" s="135">
        <f t="shared" si="143"/>
        <v>0</v>
      </c>
      <c r="Z506" s="147"/>
      <c r="AA506" s="147"/>
      <c r="AB506" s="147"/>
      <c r="AC506" s="147"/>
      <c r="AD506" s="147"/>
      <c r="AE506" s="147"/>
      <c r="AF506" s="147" t="e">
        <f t="shared" si="140"/>
        <v>#DIV/0!</v>
      </c>
      <c r="AG506" s="147">
        <f t="shared" si="144"/>
        <v>0</v>
      </c>
    </row>
    <row r="507" spans="11:33" ht="24" thickTop="1" thickBot="1">
      <c r="K507" s="151">
        <v>1</v>
      </c>
      <c r="L507" s="150" t="s">
        <v>316</v>
      </c>
      <c r="M507" s="150" t="s">
        <v>313</v>
      </c>
      <c r="N507" s="150" t="s">
        <v>336</v>
      </c>
      <c r="O507" s="150" t="s">
        <v>318</v>
      </c>
      <c r="P507" s="150" t="s">
        <v>315</v>
      </c>
      <c r="Q507" s="150" t="s">
        <v>335</v>
      </c>
      <c r="R507" s="150"/>
      <c r="S507" s="150"/>
      <c r="T507" s="150"/>
      <c r="U507" s="149" t="s">
        <v>334</v>
      </c>
      <c r="V507" s="147"/>
      <c r="W507" s="147"/>
      <c r="X507" s="147"/>
      <c r="Y507" s="135">
        <f t="shared" si="143"/>
        <v>0</v>
      </c>
      <c r="Z507" s="147"/>
      <c r="AA507" s="147"/>
      <c r="AB507" s="147"/>
      <c r="AC507" s="147"/>
      <c r="AD507" s="147"/>
      <c r="AE507" s="147"/>
      <c r="AF507" s="147" t="e">
        <f t="shared" si="140"/>
        <v>#DIV/0!</v>
      </c>
      <c r="AG507" s="147">
        <f t="shared" si="144"/>
        <v>0</v>
      </c>
    </row>
    <row r="508" spans="11:33" ht="16.5" thickTop="1" thickBot="1">
      <c r="K508" s="146">
        <v>1</v>
      </c>
      <c r="L508" s="145" t="s">
        <v>316</v>
      </c>
      <c r="M508" s="145" t="s">
        <v>313</v>
      </c>
      <c r="N508" s="145" t="s">
        <v>331</v>
      </c>
      <c r="O508" s="145"/>
      <c r="P508" s="145"/>
      <c r="Q508" s="145"/>
      <c r="R508" s="144"/>
      <c r="S508" s="144"/>
      <c r="T508" s="144"/>
      <c r="U508" s="143" t="s">
        <v>333</v>
      </c>
      <c r="V508" s="135">
        <f t="shared" ref="V508:AE508" si="145">+V509+V510</f>
        <v>0</v>
      </c>
      <c r="W508" s="135">
        <f t="shared" si="145"/>
        <v>0</v>
      </c>
      <c r="X508" s="135">
        <f t="shared" si="145"/>
        <v>0</v>
      </c>
      <c r="Y508" s="135">
        <f t="shared" si="145"/>
        <v>0</v>
      </c>
      <c r="Z508" s="135">
        <f t="shared" si="145"/>
        <v>0</v>
      </c>
      <c r="AA508" s="135">
        <f t="shared" si="145"/>
        <v>0</v>
      </c>
      <c r="AB508" s="135">
        <f t="shared" si="145"/>
        <v>0</v>
      </c>
      <c r="AC508" s="135">
        <f t="shared" si="145"/>
        <v>0</v>
      </c>
      <c r="AD508" s="135">
        <f t="shared" si="145"/>
        <v>0</v>
      </c>
      <c r="AE508" s="135">
        <f t="shared" si="145"/>
        <v>0</v>
      </c>
      <c r="AF508" s="140" t="e">
        <f t="shared" ref="AF508:AF571" si="146">AE508/AD508</f>
        <v>#DIV/0!</v>
      </c>
      <c r="AG508" s="135">
        <f t="shared" si="144"/>
        <v>0</v>
      </c>
    </row>
    <row r="509" spans="11:33" ht="16.5" thickTop="1" thickBot="1">
      <c r="K509" s="151">
        <v>1</v>
      </c>
      <c r="L509" s="150" t="s">
        <v>316</v>
      </c>
      <c r="M509" s="150" t="s">
        <v>313</v>
      </c>
      <c r="N509" s="150" t="s">
        <v>331</v>
      </c>
      <c r="O509" s="150" t="s">
        <v>320</v>
      </c>
      <c r="P509" s="150"/>
      <c r="Q509" s="150"/>
      <c r="R509" s="150"/>
      <c r="S509" s="150"/>
      <c r="T509" s="150"/>
      <c r="U509" s="149" t="s">
        <v>332</v>
      </c>
      <c r="V509" s="147"/>
      <c r="W509" s="147"/>
      <c r="X509" s="147"/>
      <c r="Y509" s="135">
        <f>+V509+W509-X509</f>
        <v>0</v>
      </c>
      <c r="Z509" s="147"/>
      <c r="AA509" s="147"/>
      <c r="AB509" s="147"/>
      <c r="AC509" s="147"/>
      <c r="AD509" s="147"/>
      <c r="AE509" s="147"/>
      <c r="AF509" s="140" t="e">
        <f t="shared" si="146"/>
        <v>#DIV/0!</v>
      </c>
      <c r="AG509" s="147">
        <f t="shared" si="144"/>
        <v>0</v>
      </c>
    </row>
    <row r="510" spans="11:33" ht="16.5" thickTop="1" thickBot="1">
      <c r="K510" s="151">
        <v>1</v>
      </c>
      <c r="L510" s="150" t="s">
        <v>316</v>
      </c>
      <c r="M510" s="150" t="s">
        <v>313</v>
      </c>
      <c r="N510" s="150" t="s">
        <v>331</v>
      </c>
      <c r="O510" s="150" t="s">
        <v>318</v>
      </c>
      <c r="P510" s="150"/>
      <c r="Q510" s="150"/>
      <c r="R510" s="150"/>
      <c r="S510" s="150"/>
      <c r="T510" s="150"/>
      <c r="U510" s="149" t="s">
        <v>330</v>
      </c>
      <c r="V510" s="147"/>
      <c r="W510" s="147">
        <v>0</v>
      </c>
      <c r="X510" s="147"/>
      <c r="Y510" s="135">
        <f>+V510+W510-X510</f>
        <v>0</v>
      </c>
      <c r="Z510" s="147">
        <v>0</v>
      </c>
      <c r="AA510" s="147">
        <f>Y510</f>
        <v>0</v>
      </c>
      <c r="AB510" s="147">
        <v>0</v>
      </c>
      <c r="AC510" s="147">
        <v>0</v>
      </c>
      <c r="AD510" s="147"/>
      <c r="AE510" s="147"/>
      <c r="AF510" s="140" t="e">
        <f t="shared" si="146"/>
        <v>#DIV/0!</v>
      </c>
      <c r="AG510" s="147">
        <f t="shared" si="144"/>
        <v>0</v>
      </c>
    </row>
    <row r="511" spans="11:33" ht="16.5" thickTop="1" thickBot="1">
      <c r="K511" s="139">
        <v>1</v>
      </c>
      <c r="L511" s="139">
        <v>2</v>
      </c>
      <c r="M511" s="139"/>
      <c r="N511" s="139"/>
      <c r="O511" s="139"/>
      <c r="P511" s="139"/>
      <c r="Q511" s="139"/>
      <c r="R511" s="138"/>
      <c r="S511" s="137"/>
      <c r="T511" s="137"/>
      <c r="U511" s="136" t="s">
        <v>329</v>
      </c>
      <c r="V511" s="133">
        <f>+V512+V517+V516</f>
        <v>3636106600.0299988</v>
      </c>
      <c r="W511" s="133">
        <f>+W512+W517+W516</f>
        <v>0</v>
      </c>
      <c r="X511" s="133">
        <f>+X512+X517+X516</f>
        <v>0</v>
      </c>
      <c r="Y511" s="133">
        <f>V511+W511</f>
        <v>3636106600.0299988</v>
      </c>
      <c r="Z511" s="133">
        <f t="shared" ref="Z511:AE511" si="147">+Z512+Z517+Z516</f>
        <v>3636106600.0299988</v>
      </c>
      <c r="AA511" s="133">
        <f t="shared" si="147"/>
        <v>0</v>
      </c>
      <c r="AB511" s="133">
        <f t="shared" si="147"/>
        <v>0</v>
      </c>
      <c r="AC511" s="133">
        <f t="shared" si="147"/>
        <v>0</v>
      </c>
      <c r="AD511" s="133">
        <f t="shared" si="147"/>
        <v>2040000000</v>
      </c>
      <c r="AE511" s="133">
        <f t="shared" si="147"/>
        <v>2040000000</v>
      </c>
      <c r="AF511" s="134">
        <f t="shared" si="146"/>
        <v>1</v>
      </c>
      <c r="AG511" s="133"/>
    </row>
    <row r="512" spans="11:33" ht="24" thickTop="1" thickBot="1">
      <c r="K512" s="146">
        <v>1</v>
      </c>
      <c r="L512" s="145">
        <v>2</v>
      </c>
      <c r="M512" s="145" t="s">
        <v>316</v>
      </c>
      <c r="N512" s="145"/>
      <c r="O512" s="145"/>
      <c r="P512" s="145"/>
      <c r="Q512" s="145"/>
      <c r="R512" s="144"/>
      <c r="S512" s="144"/>
      <c r="T512" s="144"/>
      <c r="U512" s="143" t="s">
        <v>328</v>
      </c>
      <c r="V512" s="135">
        <f t="shared" ref="V512:AE512" si="148">SUM(V513:V515)</f>
        <v>3636106600.0299988</v>
      </c>
      <c r="W512" s="135">
        <f t="shared" si="148"/>
        <v>0</v>
      </c>
      <c r="X512" s="135">
        <f t="shared" si="148"/>
        <v>0</v>
      </c>
      <c r="Y512" s="135">
        <f t="shared" si="148"/>
        <v>3636106600.0299988</v>
      </c>
      <c r="Z512" s="135">
        <f t="shared" si="148"/>
        <v>3636106600.0299988</v>
      </c>
      <c r="AA512" s="135">
        <f t="shared" si="148"/>
        <v>0</v>
      </c>
      <c r="AB512" s="135">
        <f t="shared" si="148"/>
        <v>0</v>
      </c>
      <c r="AC512" s="135">
        <f t="shared" si="148"/>
        <v>0</v>
      </c>
      <c r="AD512" s="135">
        <f t="shared" si="148"/>
        <v>2040000000</v>
      </c>
      <c r="AE512" s="135">
        <f t="shared" si="148"/>
        <v>2040000000</v>
      </c>
      <c r="AF512" s="140">
        <f t="shared" si="146"/>
        <v>1</v>
      </c>
      <c r="AG512" s="135"/>
    </row>
    <row r="513" spans="1:33" ht="16.5" thickTop="1" thickBot="1">
      <c r="K513" s="151">
        <v>1</v>
      </c>
      <c r="L513" s="151">
        <v>2</v>
      </c>
      <c r="M513" s="150" t="s">
        <v>316</v>
      </c>
      <c r="N513" s="150" t="s">
        <v>320</v>
      </c>
      <c r="O513" s="150"/>
      <c r="P513" s="150"/>
      <c r="Q513" s="150"/>
      <c r="R513" s="150"/>
      <c r="S513" s="150"/>
      <c r="T513" s="150"/>
      <c r="U513" s="149" t="s">
        <v>327</v>
      </c>
      <c r="V513" s="147">
        <v>3573851600.0299988</v>
      </c>
      <c r="W513" s="147">
        <v>0</v>
      </c>
      <c r="X513" s="147"/>
      <c r="Y513" s="147">
        <f>+V513+W513-X513</f>
        <v>3573851600.0299988</v>
      </c>
      <c r="Z513" s="147">
        <f>Y513</f>
        <v>3573851600.0299988</v>
      </c>
      <c r="AA513" s="147">
        <v>0</v>
      </c>
      <c r="AB513" s="147">
        <v>0</v>
      </c>
      <c r="AC513" s="147">
        <v>0</v>
      </c>
      <c r="AD513" s="147">
        <v>2015000000</v>
      </c>
      <c r="AE513" s="147">
        <v>2015000000</v>
      </c>
      <c r="AF513" s="140">
        <f t="shared" si="146"/>
        <v>1</v>
      </c>
      <c r="AG513" s="147"/>
    </row>
    <row r="514" spans="1:33" ht="16.5" thickTop="1" thickBot="1">
      <c r="K514" s="151">
        <v>1</v>
      </c>
      <c r="L514" s="151">
        <v>2</v>
      </c>
      <c r="M514" s="150" t="s">
        <v>316</v>
      </c>
      <c r="N514" s="150" t="s">
        <v>318</v>
      </c>
      <c r="O514" s="150"/>
      <c r="P514" s="150"/>
      <c r="Q514" s="150"/>
      <c r="R514" s="150"/>
      <c r="S514" s="150"/>
      <c r="T514" s="150"/>
      <c r="U514" s="149" t="s">
        <v>326</v>
      </c>
      <c r="V514" s="147">
        <v>54610000</v>
      </c>
      <c r="W514" s="147">
        <v>0</v>
      </c>
      <c r="X514" s="147"/>
      <c r="Y514" s="147">
        <f>+V514+W514-X514</f>
        <v>54610000</v>
      </c>
      <c r="Z514" s="147">
        <f>Y514</f>
        <v>54610000</v>
      </c>
      <c r="AA514" s="147">
        <v>0</v>
      </c>
      <c r="AB514" s="147">
        <v>0</v>
      </c>
      <c r="AC514" s="147">
        <v>0</v>
      </c>
      <c r="AD514" s="147">
        <v>25000000</v>
      </c>
      <c r="AE514" s="147">
        <v>25000000</v>
      </c>
      <c r="AF514" s="140">
        <f t="shared" si="146"/>
        <v>1</v>
      </c>
      <c r="AG514" s="147"/>
    </row>
    <row r="515" spans="1:33" ht="16.5" thickTop="1" thickBot="1">
      <c r="K515" s="151">
        <v>1</v>
      </c>
      <c r="L515" s="151">
        <v>2</v>
      </c>
      <c r="M515" s="150" t="s">
        <v>316</v>
      </c>
      <c r="N515" s="150" t="s">
        <v>315</v>
      </c>
      <c r="O515" s="150"/>
      <c r="P515" s="150"/>
      <c r="Q515" s="150"/>
      <c r="R515" s="150"/>
      <c r="S515" s="150"/>
      <c r="T515" s="150"/>
      <c r="U515" s="149" t="s">
        <v>325</v>
      </c>
      <c r="V515" s="147">
        <v>7645000</v>
      </c>
      <c r="W515" s="147">
        <v>0</v>
      </c>
      <c r="X515" s="147"/>
      <c r="Y515" s="147">
        <f>+V515+W515-X515</f>
        <v>7645000</v>
      </c>
      <c r="Z515" s="147">
        <f>Y515</f>
        <v>7645000</v>
      </c>
      <c r="AA515" s="147">
        <v>0</v>
      </c>
      <c r="AB515" s="147">
        <v>0</v>
      </c>
      <c r="AC515" s="147">
        <v>0</v>
      </c>
      <c r="AD515" s="147">
        <v>0</v>
      </c>
      <c r="AE515" s="147">
        <v>0</v>
      </c>
      <c r="AF515" s="140" t="e">
        <f t="shared" si="146"/>
        <v>#DIV/0!</v>
      </c>
      <c r="AG515" s="147"/>
    </row>
    <row r="516" spans="1:33" s="152" customFormat="1" ht="21.75" customHeight="1" thickTop="1" thickBot="1">
      <c r="A516"/>
      <c r="B516"/>
      <c r="C516"/>
      <c r="D516"/>
      <c r="E516"/>
      <c r="F516"/>
      <c r="G516"/>
      <c r="H516"/>
      <c r="I516"/>
      <c r="J516"/>
      <c r="K516" s="151"/>
      <c r="L516" s="151"/>
      <c r="M516" s="150"/>
      <c r="N516" s="150"/>
      <c r="O516" s="150"/>
      <c r="P516" s="150"/>
      <c r="Q516" s="150"/>
      <c r="R516" s="150"/>
      <c r="S516" s="150"/>
      <c r="T516" s="150"/>
      <c r="U516" s="143" t="s">
        <v>324</v>
      </c>
      <c r="V516" s="135">
        <v>0</v>
      </c>
      <c r="W516" s="135">
        <v>0</v>
      </c>
      <c r="X516" s="135"/>
      <c r="Y516" s="135">
        <f>V516+W516</f>
        <v>0</v>
      </c>
      <c r="Z516" s="135">
        <v>0</v>
      </c>
      <c r="AA516" s="135"/>
      <c r="AB516" s="135"/>
      <c r="AC516" s="135">
        <f>Y516</f>
        <v>0</v>
      </c>
      <c r="AD516" s="135">
        <v>0</v>
      </c>
      <c r="AE516" s="135">
        <v>0</v>
      </c>
      <c r="AF516" s="140" t="e">
        <f t="shared" si="146"/>
        <v>#DIV/0!</v>
      </c>
      <c r="AG516" s="135">
        <f t="shared" ref="AG516:AG524" si="149">+AD516-AE516</f>
        <v>0</v>
      </c>
    </row>
    <row r="517" spans="1:33" ht="16.5" thickTop="1" thickBot="1">
      <c r="K517" s="146">
        <v>1</v>
      </c>
      <c r="L517" s="145">
        <v>2</v>
      </c>
      <c r="M517" s="145" t="s">
        <v>313</v>
      </c>
      <c r="N517" s="145"/>
      <c r="O517" s="145"/>
      <c r="P517" s="145"/>
      <c r="Q517" s="145"/>
      <c r="R517" s="144"/>
      <c r="S517" s="144"/>
      <c r="T517" s="144"/>
      <c r="U517" s="143" t="s">
        <v>323</v>
      </c>
      <c r="V517" s="135">
        <v>0</v>
      </c>
      <c r="W517" s="135"/>
      <c r="X517" s="135"/>
      <c r="Y517" s="135">
        <f>+V517+W517-X517</f>
        <v>0</v>
      </c>
      <c r="Z517" s="135"/>
      <c r="AA517" s="135">
        <v>0</v>
      </c>
      <c r="AB517" s="135"/>
      <c r="AC517" s="135"/>
      <c r="AD517" s="135">
        <v>0</v>
      </c>
      <c r="AE517" s="135">
        <v>0</v>
      </c>
      <c r="AF517" s="140"/>
      <c r="AG517" s="135">
        <f t="shared" si="149"/>
        <v>0</v>
      </c>
    </row>
    <row r="518" spans="1:33" ht="16.5" thickTop="1" thickBot="1">
      <c r="K518" s="139">
        <v>1</v>
      </c>
      <c r="L518" s="139">
        <v>3</v>
      </c>
      <c r="M518" s="139"/>
      <c r="N518" s="139"/>
      <c r="O518" s="139"/>
      <c r="P518" s="139"/>
      <c r="Q518" s="139"/>
      <c r="R518" s="138"/>
      <c r="S518" s="137"/>
      <c r="T518" s="137"/>
      <c r="U518" s="136" t="s">
        <v>322</v>
      </c>
      <c r="V518" s="135">
        <f t="shared" ref="V518:AE518" si="150">+V519+V523</f>
        <v>0</v>
      </c>
      <c r="W518" s="135">
        <f t="shared" si="150"/>
        <v>0</v>
      </c>
      <c r="X518" s="135">
        <f t="shared" si="150"/>
        <v>0</v>
      </c>
      <c r="Y518" s="135">
        <f t="shared" si="150"/>
        <v>0</v>
      </c>
      <c r="Z518" s="135">
        <f t="shared" si="150"/>
        <v>0</v>
      </c>
      <c r="AA518" s="135">
        <f t="shared" si="150"/>
        <v>0</v>
      </c>
      <c r="AB518" s="135">
        <f t="shared" si="150"/>
        <v>0</v>
      </c>
      <c r="AC518" s="135">
        <f t="shared" si="150"/>
        <v>0</v>
      </c>
      <c r="AD518" s="135">
        <f t="shared" si="150"/>
        <v>0</v>
      </c>
      <c r="AE518" s="135">
        <f t="shared" si="150"/>
        <v>0</v>
      </c>
      <c r="AF518" s="140"/>
      <c r="AG518" s="135">
        <f t="shared" si="149"/>
        <v>0</v>
      </c>
    </row>
    <row r="519" spans="1:33" ht="24" thickTop="1" thickBot="1">
      <c r="K519" s="146">
        <v>1</v>
      </c>
      <c r="L519" s="145">
        <v>3</v>
      </c>
      <c r="M519" s="145" t="s">
        <v>316</v>
      </c>
      <c r="N519" s="145"/>
      <c r="O519" s="145"/>
      <c r="P519" s="145"/>
      <c r="Q519" s="145"/>
      <c r="R519" s="144"/>
      <c r="S519" s="144"/>
      <c r="T519" s="144"/>
      <c r="U519" s="143" t="s">
        <v>321</v>
      </c>
      <c r="V519" s="135">
        <f t="shared" ref="V519:AE519" si="151">SUM(V520:V522)</f>
        <v>0</v>
      </c>
      <c r="W519" s="135">
        <f t="shared" si="151"/>
        <v>0</v>
      </c>
      <c r="X519" s="135">
        <f t="shared" si="151"/>
        <v>0</v>
      </c>
      <c r="Y519" s="135">
        <f t="shared" si="151"/>
        <v>0</v>
      </c>
      <c r="Z519" s="135">
        <f t="shared" si="151"/>
        <v>0</v>
      </c>
      <c r="AA519" s="135">
        <f t="shared" si="151"/>
        <v>0</v>
      </c>
      <c r="AB519" s="135">
        <f t="shared" si="151"/>
        <v>0</v>
      </c>
      <c r="AC519" s="135">
        <f t="shared" si="151"/>
        <v>0</v>
      </c>
      <c r="AD519" s="135">
        <f t="shared" si="151"/>
        <v>0</v>
      </c>
      <c r="AE519" s="135">
        <f t="shared" si="151"/>
        <v>0</v>
      </c>
      <c r="AF519" s="140"/>
      <c r="AG519" s="135">
        <f t="shared" si="149"/>
        <v>0</v>
      </c>
    </row>
    <row r="520" spans="1:33" ht="16.5" thickTop="1" thickBot="1">
      <c r="K520" s="151">
        <v>1</v>
      </c>
      <c r="L520" s="151">
        <v>3</v>
      </c>
      <c r="M520" s="150" t="s">
        <v>316</v>
      </c>
      <c r="N520" s="150" t="s">
        <v>320</v>
      </c>
      <c r="O520" s="150"/>
      <c r="P520" s="150"/>
      <c r="Q520" s="150"/>
      <c r="R520" s="150"/>
      <c r="S520" s="150"/>
      <c r="T520" s="150"/>
      <c r="U520" s="149" t="s">
        <v>319</v>
      </c>
      <c r="V520" s="147">
        <v>0</v>
      </c>
      <c r="W520" s="147">
        <v>0</v>
      </c>
      <c r="X520" s="147"/>
      <c r="Y520" s="147">
        <f>+V520+W520-X520</f>
        <v>0</v>
      </c>
      <c r="Z520" s="147">
        <f>Y520</f>
        <v>0</v>
      </c>
      <c r="AA520" s="147">
        <v>0</v>
      </c>
      <c r="AB520" s="147">
        <v>0</v>
      </c>
      <c r="AC520" s="147">
        <v>0</v>
      </c>
      <c r="AD520" s="147">
        <v>0</v>
      </c>
      <c r="AE520" s="147">
        <v>0</v>
      </c>
      <c r="AF520" s="148"/>
      <c r="AG520" s="147">
        <f t="shared" si="149"/>
        <v>0</v>
      </c>
    </row>
    <row r="521" spans="1:33" ht="16.5" thickTop="1" thickBot="1">
      <c r="K521" s="151">
        <v>1</v>
      </c>
      <c r="L521" s="151">
        <v>3</v>
      </c>
      <c r="M521" s="150" t="s">
        <v>316</v>
      </c>
      <c r="N521" s="150" t="s">
        <v>318</v>
      </c>
      <c r="O521" s="150"/>
      <c r="P521" s="150"/>
      <c r="Q521" s="150"/>
      <c r="R521" s="150"/>
      <c r="S521" s="150"/>
      <c r="T521" s="150"/>
      <c r="U521" s="149" t="s">
        <v>317</v>
      </c>
      <c r="V521" s="147"/>
      <c r="W521" s="147">
        <v>0</v>
      </c>
      <c r="X521" s="147"/>
      <c r="Y521" s="147">
        <f>+V521+W521-X521</f>
        <v>0</v>
      </c>
      <c r="Z521" s="147">
        <f>Y521</f>
        <v>0</v>
      </c>
      <c r="AA521" s="147">
        <v>0</v>
      </c>
      <c r="AB521" s="147">
        <v>0</v>
      </c>
      <c r="AC521" s="147">
        <v>0</v>
      </c>
      <c r="AD521" s="147">
        <v>0</v>
      </c>
      <c r="AE521" s="147">
        <v>0</v>
      </c>
      <c r="AF521" s="148"/>
      <c r="AG521" s="147">
        <f t="shared" si="149"/>
        <v>0</v>
      </c>
    </row>
    <row r="522" spans="1:33" ht="16.5" thickTop="1" thickBot="1">
      <c r="K522" s="151">
        <v>1</v>
      </c>
      <c r="L522" s="151">
        <v>3</v>
      </c>
      <c r="M522" s="150" t="s">
        <v>316</v>
      </c>
      <c r="N522" s="150" t="s">
        <v>315</v>
      </c>
      <c r="O522" s="150"/>
      <c r="P522" s="150"/>
      <c r="Q522" s="150"/>
      <c r="R522" s="150"/>
      <c r="S522" s="150"/>
      <c r="T522" s="150"/>
      <c r="U522" s="149" t="s">
        <v>314</v>
      </c>
      <c r="V522" s="147"/>
      <c r="W522" s="147">
        <v>0</v>
      </c>
      <c r="X522" s="147"/>
      <c r="Y522" s="147">
        <f>+V522+W522-X522</f>
        <v>0</v>
      </c>
      <c r="Z522" s="147">
        <f>Y522</f>
        <v>0</v>
      </c>
      <c r="AA522" s="147">
        <v>0</v>
      </c>
      <c r="AB522" s="147">
        <v>0</v>
      </c>
      <c r="AC522" s="147">
        <v>0</v>
      </c>
      <c r="AD522" s="147">
        <v>0</v>
      </c>
      <c r="AE522" s="147">
        <v>0</v>
      </c>
      <c r="AF522" s="148"/>
      <c r="AG522" s="147">
        <f t="shared" si="149"/>
        <v>0</v>
      </c>
    </row>
    <row r="523" spans="1:33" ht="24" thickTop="1" thickBot="1">
      <c r="K523" s="146">
        <v>1</v>
      </c>
      <c r="L523" s="145">
        <v>3</v>
      </c>
      <c r="M523" s="145" t="s">
        <v>313</v>
      </c>
      <c r="N523" s="145"/>
      <c r="O523" s="145"/>
      <c r="P523" s="145"/>
      <c r="Q523" s="145"/>
      <c r="R523" s="144"/>
      <c r="S523" s="144"/>
      <c r="T523" s="144"/>
      <c r="U523" s="143" t="s">
        <v>312</v>
      </c>
      <c r="V523" s="141">
        <v>0</v>
      </c>
      <c r="W523" s="141">
        <v>0</v>
      </c>
      <c r="X523" s="141"/>
      <c r="Y523" s="141">
        <f>+V523+W523-X523</f>
        <v>0</v>
      </c>
      <c r="Z523" s="141">
        <v>0</v>
      </c>
      <c r="AA523" s="141">
        <f>Y523</f>
        <v>0</v>
      </c>
      <c r="AB523" s="141">
        <v>0</v>
      </c>
      <c r="AC523" s="141">
        <v>0</v>
      </c>
      <c r="AD523" s="141">
        <v>0</v>
      </c>
      <c r="AE523" s="135">
        <v>0</v>
      </c>
      <c r="AF523" s="142" t="e">
        <f>AE523/AD523</f>
        <v>#DIV/0!</v>
      </c>
      <c r="AG523" s="141">
        <f t="shared" si="149"/>
        <v>0</v>
      </c>
    </row>
    <row r="524" spans="1:33" ht="16.5" thickTop="1" thickBot="1">
      <c r="K524" s="139">
        <v>1</v>
      </c>
      <c r="L524" s="139">
        <v>4</v>
      </c>
      <c r="M524" s="139"/>
      <c r="N524" s="139"/>
      <c r="O524" s="139"/>
      <c r="P524" s="139"/>
      <c r="Q524" s="139"/>
      <c r="R524" s="138"/>
      <c r="S524" s="137"/>
      <c r="T524" s="137"/>
      <c r="U524" s="136" t="s">
        <v>311</v>
      </c>
      <c r="V524" s="135">
        <v>0</v>
      </c>
      <c r="W524" s="135">
        <v>0</v>
      </c>
      <c r="X524" s="135"/>
      <c r="Y524" s="135">
        <f>+V524+W524-X524</f>
        <v>0</v>
      </c>
      <c r="Z524" s="135">
        <v>0</v>
      </c>
      <c r="AA524" s="135">
        <f>Y524</f>
        <v>0</v>
      </c>
      <c r="AB524" s="135">
        <v>0</v>
      </c>
      <c r="AC524" s="135">
        <v>0</v>
      </c>
      <c r="AD524" s="135">
        <v>0</v>
      </c>
      <c r="AE524" s="135">
        <v>0</v>
      </c>
      <c r="AF524" s="140" t="e">
        <f>AE524/AD524</f>
        <v>#DIV/0!</v>
      </c>
      <c r="AG524" s="135">
        <f t="shared" si="149"/>
        <v>0</v>
      </c>
    </row>
    <row r="525" spans="1:33" ht="21.75" customHeight="1" thickTop="1" thickBot="1">
      <c r="K525" s="139">
        <v>1</v>
      </c>
      <c r="L525" s="139" t="s">
        <v>310</v>
      </c>
      <c r="M525" s="139"/>
      <c r="N525" s="139"/>
      <c r="O525" s="139"/>
      <c r="P525" s="139"/>
      <c r="Q525" s="139"/>
      <c r="R525" s="138"/>
      <c r="S525" s="137"/>
      <c r="T525" s="137"/>
      <c r="U525" s="136" t="s">
        <v>309</v>
      </c>
      <c r="V525" s="135"/>
      <c r="W525" s="133"/>
      <c r="X525" s="133">
        <f>+X526+X530+X531</f>
        <v>0</v>
      </c>
      <c r="Y525" s="133">
        <f>V525+W525</f>
        <v>0</v>
      </c>
      <c r="Z525" s="133">
        <f>+Z526+Z530+Z531</f>
        <v>0</v>
      </c>
      <c r="AA525" s="133">
        <f>X525+Y525</f>
        <v>0</v>
      </c>
      <c r="AB525" s="133">
        <f>+AB526+AB530+AB531</f>
        <v>0</v>
      </c>
      <c r="AC525" s="133">
        <f>+AC526+AC530+AC531</f>
        <v>0</v>
      </c>
      <c r="AD525" s="133">
        <v>0</v>
      </c>
      <c r="AE525" s="133">
        <v>0</v>
      </c>
      <c r="AF525" s="134" t="e">
        <f>AE525/AD525</f>
        <v>#DIV/0!</v>
      </c>
      <c r="AG525" s="133"/>
    </row>
    <row r="526" spans="1:33" ht="15.75" thickTop="1"/>
    <row r="528" spans="1:33">
      <c r="AA528" s="132"/>
    </row>
  </sheetData>
  <autoFilter ref="A2:AG52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13">
    <mergeCell ref="AG4:AG5"/>
    <mergeCell ref="A1:W1"/>
    <mergeCell ref="A2:W2"/>
    <mergeCell ref="K3:AG3"/>
    <mergeCell ref="K4:S4"/>
    <mergeCell ref="U4:U5"/>
    <mergeCell ref="V4:V5"/>
    <mergeCell ref="W4:X4"/>
    <mergeCell ref="Y4:Y5"/>
    <mergeCell ref="Z4:AC4"/>
    <mergeCell ref="AD4:AD5"/>
    <mergeCell ref="AE4:AE5"/>
    <mergeCell ref="AF4:AF5"/>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AY187"/>
  <sheetViews>
    <sheetView tabSelected="1" zoomScale="76" zoomScaleNormal="76" zoomScaleSheetLayoutView="100" workbookViewId="0">
      <pane ySplit="1" topLeftCell="A25" activePane="bottomLeft" state="frozen"/>
      <selection pane="bottomLeft" activeCell="D45" sqref="D45"/>
    </sheetView>
  </sheetViews>
  <sheetFormatPr baseColWidth="10" defaultColWidth="14.42578125" defaultRowHeight="15"/>
  <cols>
    <col min="1" max="1" width="69" customWidth="1"/>
    <col min="2" max="2" width="20.28515625" style="13" customWidth="1"/>
    <col min="3" max="21" width="20.28515625" customWidth="1"/>
    <col min="22" max="22" width="51.42578125" customWidth="1"/>
  </cols>
  <sheetData>
    <row r="1" spans="1:22" ht="15.75" thickBot="1"/>
    <row r="2" spans="1:22" ht="30.75" customHeight="1" thickTop="1" thickBot="1">
      <c r="A2" s="242" t="s">
        <v>61</v>
      </c>
      <c r="B2" s="239" t="s">
        <v>62</v>
      </c>
      <c r="C2" s="240"/>
      <c r="D2" s="240"/>
      <c r="E2" s="241"/>
      <c r="F2" s="239" t="s">
        <v>63</v>
      </c>
      <c r="G2" s="240"/>
      <c r="H2" s="240"/>
      <c r="I2" s="241"/>
      <c r="J2" s="239" t="s">
        <v>64</v>
      </c>
      <c r="K2" s="240"/>
      <c r="L2" s="240"/>
      <c r="M2" s="241"/>
      <c r="N2" s="239" t="s">
        <v>136</v>
      </c>
      <c r="O2" s="240"/>
      <c r="P2" s="240"/>
      <c r="Q2" s="241"/>
      <c r="R2" s="239" t="s">
        <v>65</v>
      </c>
      <c r="S2" s="240"/>
      <c r="T2" s="240"/>
      <c r="U2" s="241"/>
      <c r="V2" s="14" t="s">
        <v>66</v>
      </c>
    </row>
    <row r="3" spans="1:22" ht="16.5" thickTop="1" thickBot="1">
      <c r="A3" s="243"/>
      <c r="B3" s="15" t="s">
        <v>67</v>
      </c>
      <c r="C3" s="92" t="s">
        <v>68</v>
      </c>
      <c r="D3" s="15" t="s">
        <v>69</v>
      </c>
      <c r="E3" s="15" t="s">
        <v>70</v>
      </c>
      <c r="F3" s="15" t="s">
        <v>67</v>
      </c>
      <c r="G3" s="15" t="s">
        <v>68</v>
      </c>
      <c r="H3" s="15" t="s">
        <v>69</v>
      </c>
      <c r="I3" s="15" t="s">
        <v>70</v>
      </c>
      <c r="J3" s="15" t="s">
        <v>67</v>
      </c>
      <c r="K3" s="15" t="s">
        <v>68</v>
      </c>
      <c r="L3" s="15" t="s">
        <v>69</v>
      </c>
      <c r="M3" s="15" t="s">
        <v>70</v>
      </c>
      <c r="N3" s="15" t="s">
        <v>67</v>
      </c>
      <c r="O3" s="15" t="s">
        <v>68</v>
      </c>
      <c r="P3" s="15" t="s">
        <v>69</v>
      </c>
      <c r="Q3" s="15" t="s">
        <v>70</v>
      </c>
      <c r="R3" s="15" t="s">
        <v>67</v>
      </c>
      <c r="S3" s="15" t="s">
        <v>68</v>
      </c>
      <c r="T3" s="15" t="s">
        <v>69</v>
      </c>
      <c r="U3" s="15" t="s">
        <v>71</v>
      </c>
      <c r="V3" s="15"/>
    </row>
    <row r="4" spans="1:22" ht="16.5" thickTop="1" thickBot="1">
      <c r="A4" s="16" t="s">
        <v>72</v>
      </c>
      <c r="B4" s="63">
        <f>+B5+B6+B9+B24</f>
        <v>9644185645</v>
      </c>
      <c r="C4" s="63">
        <f t="shared" ref="C4:N4" si="0">+C5+C6+C9+C24</f>
        <v>3176820768</v>
      </c>
      <c r="D4" s="63">
        <f t="shared" si="0"/>
        <v>2111745543</v>
      </c>
      <c r="E4" s="63">
        <f t="shared" si="0"/>
        <v>2065184243</v>
      </c>
      <c r="F4" s="64">
        <f t="shared" si="0"/>
        <v>3636106600</v>
      </c>
      <c r="G4" s="64">
        <f t="shared" si="0"/>
        <v>2347858691</v>
      </c>
      <c r="H4" s="64">
        <f t="shared" si="0"/>
        <v>2232858691</v>
      </c>
      <c r="I4" s="64">
        <f t="shared" si="0"/>
        <v>2232858691</v>
      </c>
      <c r="J4" s="64">
        <f t="shared" si="0"/>
        <v>0</v>
      </c>
      <c r="K4" s="64">
        <f t="shared" si="0"/>
        <v>0</v>
      </c>
      <c r="L4" s="64">
        <f t="shared" si="0"/>
        <v>0</v>
      </c>
      <c r="M4" s="64">
        <f t="shared" si="0"/>
        <v>0</v>
      </c>
      <c r="N4" s="65">
        <f t="shared" si="0"/>
        <v>0</v>
      </c>
      <c r="O4" s="63">
        <v>0</v>
      </c>
      <c r="P4" s="63">
        <v>0</v>
      </c>
      <c r="Q4" s="63">
        <v>0</v>
      </c>
      <c r="R4" s="66">
        <f>B4+F4+J4+N4</f>
        <v>13280292245</v>
      </c>
      <c r="S4" s="66">
        <f>C4+G4+K4+O4</f>
        <v>5524679459</v>
      </c>
      <c r="T4" s="66">
        <f>D4+H4+L4+P4</f>
        <v>4344604234</v>
      </c>
      <c r="U4" s="66">
        <f>E4+I4+M4+Q4</f>
        <v>4298042934</v>
      </c>
      <c r="V4" s="17"/>
    </row>
    <row r="5" spans="1:22" ht="16.5" thickTop="1" thickBot="1">
      <c r="A5" s="18" t="s">
        <v>73</v>
      </c>
      <c r="B5" s="67">
        <v>5293593737</v>
      </c>
      <c r="C5" s="67">
        <v>918982617</v>
      </c>
      <c r="D5" s="67">
        <v>885366486</v>
      </c>
      <c r="E5" s="67">
        <v>885366486</v>
      </c>
      <c r="F5" s="67">
        <v>3573851600</v>
      </c>
      <c r="G5" s="67">
        <v>2301613722</v>
      </c>
      <c r="H5" s="67">
        <v>2186613722</v>
      </c>
      <c r="I5" s="67">
        <v>2186613722</v>
      </c>
      <c r="J5" s="67">
        <f t="shared" ref="J5:N5" si="1">+J6</f>
        <v>0</v>
      </c>
      <c r="K5" s="67">
        <f t="shared" si="1"/>
        <v>0</v>
      </c>
      <c r="L5" s="67">
        <f t="shared" si="1"/>
        <v>0</v>
      </c>
      <c r="M5" s="67">
        <f t="shared" si="1"/>
        <v>0</v>
      </c>
      <c r="N5" s="67">
        <f t="shared" si="1"/>
        <v>0</v>
      </c>
      <c r="O5" s="67">
        <f>+O6</f>
        <v>0</v>
      </c>
      <c r="P5" s="67">
        <f>+P6</f>
        <v>0</v>
      </c>
      <c r="Q5" s="67">
        <f>+Q6</f>
        <v>0</v>
      </c>
      <c r="R5" s="19">
        <f>B5+F5+J5+N6</f>
        <v>8867445337</v>
      </c>
      <c r="S5" s="19">
        <f>C5+G5+K5+O6</f>
        <v>3220596339</v>
      </c>
      <c r="T5" s="19">
        <f>D5+H5+L5+P6</f>
        <v>3071980208</v>
      </c>
      <c r="U5" s="19">
        <f>E5+I5+M5+Q6</f>
        <v>3071980208</v>
      </c>
      <c r="V5" s="17"/>
    </row>
    <row r="6" spans="1:22" ht="16.5" thickTop="1" thickBot="1">
      <c r="A6" s="18" t="s">
        <v>74</v>
      </c>
      <c r="B6" s="67">
        <f>+B7+B8</f>
        <v>3702888957</v>
      </c>
      <c r="C6" s="67">
        <f t="shared" ref="C6:U6" si="2">+C7+C8</f>
        <v>2016038804</v>
      </c>
      <c r="D6" s="67">
        <f t="shared" si="2"/>
        <v>995179250</v>
      </c>
      <c r="E6" s="67">
        <f t="shared" si="2"/>
        <v>948617950</v>
      </c>
      <c r="F6" s="67">
        <f t="shared" si="2"/>
        <v>54610000</v>
      </c>
      <c r="G6" s="67">
        <f t="shared" si="2"/>
        <v>46244969</v>
      </c>
      <c r="H6" s="67">
        <f t="shared" si="2"/>
        <v>46244969</v>
      </c>
      <c r="I6" s="67">
        <f t="shared" si="2"/>
        <v>46244969</v>
      </c>
      <c r="J6" s="67">
        <f>+J7+J8</f>
        <v>0</v>
      </c>
      <c r="K6" s="67">
        <f>+K7+K8</f>
        <v>0</v>
      </c>
      <c r="L6" s="67">
        <f t="shared" si="2"/>
        <v>0</v>
      </c>
      <c r="M6" s="67">
        <f t="shared" si="2"/>
        <v>0</v>
      </c>
      <c r="N6" s="67">
        <f t="shared" si="2"/>
        <v>0</v>
      </c>
      <c r="O6" s="67">
        <f t="shared" si="2"/>
        <v>0</v>
      </c>
      <c r="P6" s="67">
        <f t="shared" si="2"/>
        <v>0</v>
      </c>
      <c r="Q6" s="67">
        <f t="shared" si="2"/>
        <v>0</v>
      </c>
      <c r="R6" s="19">
        <f>+R7+R8</f>
        <v>3757498957</v>
      </c>
      <c r="S6" s="19">
        <f t="shared" si="2"/>
        <v>2062283773</v>
      </c>
      <c r="T6" s="19">
        <f t="shared" si="2"/>
        <v>1041424219</v>
      </c>
      <c r="U6" s="19">
        <f t="shared" si="2"/>
        <v>994862919</v>
      </c>
      <c r="V6" s="17"/>
    </row>
    <row r="7" spans="1:22" ht="16.5" thickTop="1" thickBot="1">
      <c r="A7" s="20" t="s">
        <v>75</v>
      </c>
      <c r="B7" s="68">
        <v>58000000</v>
      </c>
      <c r="C7" s="68">
        <v>3047200</v>
      </c>
      <c r="D7" s="68">
        <v>3047200</v>
      </c>
      <c r="E7" s="68">
        <v>3047200</v>
      </c>
      <c r="F7" s="69"/>
      <c r="G7" s="69"/>
      <c r="H7" s="69"/>
      <c r="I7" s="69"/>
      <c r="J7" s="69"/>
      <c r="K7" s="69"/>
      <c r="L7" s="69"/>
      <c r="M7" s="69"/>
      <c r="N7" s="69"/>
      <c r="O7" s="69"/>
      <c r="P7" s="69"/>
      <c r="Q7" s="69"/>
      <c r="R7" s="25">
        <f t="shared" ref="R7:U22" si="3">+B7+F7+J7+N7</f>
        <v>58000000</v>
      </c>
      <c r="S7" s="25">
        <f t="shared" si="3"/>
        <v>3047200</v>
      </c>
      <c r="T7" s="25">
        <f t="shared" si="3"/>
        <v>3047200</v>
      </c>
      <c r="U7" s="25">
        <f t="shared" si="3"/>
        <v>3047200</v>
      </c>
      <c r="V7" s="17"/>
    </row>
    <row r="8" spans="1:22" ht="16.5" thickTop="1" thickBot="1">
      <c r="A8" s="70" t="s">
        <v>76</v>
      </c>
      <c r="B8" s="68">
        <v>3644888957</v>
      </c>
      <c r="C8" s="68">
        <v>2012991604</v>
      </c>
      <c r="D8" s="68">
        <v>992132050</v>
      </c>
      <c r="E8" s="68">
        <v>945570750</v>
      </c>
      <c r="F8" s="71">
        <v>54610000</v>
      </c>
      <c r="G8" s="71">
        <v>46244969</v>
      </c>
      <c r="H8" s="71">
        <v>46244969</v>
      </c>
      <c r="I8" s="71">
        <v>46244969</v>
      </c>
      <c r="J8" s="71">
        <v>0</v>
      </c>
      <c r="K8" s="71">
        <v>0</v>
      </c>
      <c r="L8" s="71">
        <v>0</v>
      </c>
      <c r="M8" s="71">
        <v>0</v>
      </c>
      <c r="N8" s="69"/>
      <c r="O8" s="69"/>
      <c r="P8" s="69"/>
      <c r="Q8" s="69"/>
      <c r="R8" s="72">
        <f t="shared" si="3"/>
        <v>3699498957</v>
      </c>
      <c r="S8" s="72">
        <f t="shared" si="3"/>
        <v>2059236573</v>
      </c>
      <c r="T8" s="72">
        <f t="shared" si="3"/>
        <v>1038377019</v>
      </c>
      <c r="U8" s="72">
        <f t="shared" si="3"/>
        <v>991815719</v>
      </c>
      <c r="V8" s="17"/>
    </row>
    <row r="9" spans="1:22" s="22" customFormat="1" ht="16.5" thickTop="1" thickBot="1">
      <c r="A9" s="18" t="s">
        <v>77</v>
      </c>
      <c r="B9" s="67">
        <f>+B10+B12+B17+B21</f>
        <v>481047951</v>
      </c>
      <c r="C9" s="67">
        <f>+C10+C12+C17+C21</f>
        <v>160016271</v>
      </c>
      <c r="D9" s="67">
        <f>+D10+D12+D17+D21</f>
        <v>160016271</v>
      </c>
      <c r="E9" s="67">
        <f>+E10+E12+E17+E21</f>
        <v>160016271</v>
      </c>
      <c r="F9" s="67">
        <f t="shared" ref="F9:Q9" si="4">+F12+F17+F21</f>
        <v>0</v>
      </c>
      <c r="G9" s="67">
        <f t="shared" si="4"/>
        <v>0</v>
      </c>
      <c r="H9" s="67">
        <f t="shared" si="4"/>
        <v>0</v>
      </c>
      <c r="I9" s="67">
        <f t="shared" si="4"/>
        <v>0</v>
      </c>
      <c r="J9" s="67">
        <f t="shared" si="4"/>
        <v>0</v>
      </c>
      <c r="K9" s="67">
        <f t="shared" si="4"/>
        <v>0</v>
      </c>
      <c r="L9" s="67">
        <f t="shared" si="4"/>
        <v>0</v>
      </c>
      <c r="M9" s="67">
        <f t="shared" si="4"/>
        <v>0</v>
      </c>
      <c r="N9" s="67">
        <f t="shared" si="4"/>
        <v>0</v>
      </c>
      <c r="O9" s="67">
        <f t="shared" si="4"/>
        <v>0</v>
      </c>
      <c r="P9" s="67">
        <f t="shared" si="4"/>
        <v>0</v>
      </c>
      <c r="Q9" s="67">
        <f t="shared" si="4"/>
        <v>0</v>
      </c>
      <c r="R9" s="66">
        <f>+R12+R17+R21+R10</f>
        <v>481047951</v>
      </c>
      <c r="S9" s="66">
        <f>+S12+S17+S21+S10</f>
        <v>160016271</v>
      </c>
      <c r="T9" s="66">
        <f>+T12+T17+T21+T10</f>
        <v>160016271</v>
      </c>
      <c r="U9" s="66">
        <f>+U12+U17+U21+U10</f>
        <v>160016271</v>
      </c>
      <c r="V9" s="17"/>
    </row>
    <row r="10" spans="1:22" s="22" customFormat="1" ht="16.5" thickTop="1" thickBot="1">
      <c r="A10" s="73" t="s">
        <v>91</v>
      </c>
      <c r="B10" s="67">
        <f>+B11</f>
        <v>15000000</v>
      </c>
      <c r="C10" s="67">
        <f>+C11</f>
        <v>15000000</v>
      </c>
      <c r="D10" s="67">
        <f>+D11</f>
        <v>15000000</v>
      </c>
      <c r="E10" s="67">
        <f>+E11</f>
        <v>15000000</v>
      </c>
      <c r="F10" s="67"/>
      <c r="G10" s="67"/>
      <c r="H10" s="67"/>
      <c r="I10" s="67"/>
      <c r="J10" s="67"/>
      <c r="K10" s="67"/>
      <c r="L10" s="67"/>
      <c r="M10" s="67"/>
      <c r="N10" s="67"/>
      <c r="O10" s="67"/>
      <c r="P10" s="67"/>
      <c r="Q10" s="67"/>
      <c r="R10" s="66">
        <f>+B10+F10+J10+N10</f>
        <v>15000000</v>
      </c>
      <c r="S10" s="66">
        <f t="shared" ref="S10:U11" si="5">+C10+G10+K10+O10</f>
        <v>15000000</v>
      </c>
      <c r="T10" s="66">
        <f t="shared" si="5"/>
        <v>15000000</v>
      </c>
      <c r="U10" s="66">
        <f t="shared" si="5"/>
        <v>15000000</v>
      </c>
      <c r="V10" s="17"/>
    </row>
    <row r="11" spans="1:22" ht="16.5" thickTop="1" thickBot="1">
      <c r="A11" s="20" t="s">
        <v>121</v>
      </c>
      <c r="B11" s="68">
        <v>15000000</v>
      </c>
      <c r="C11" s="68">
        <v>15000000</v>
      </c>
      <c r="D11" s="68">
        <v>15000000</v>
      </c>
      <c r="E11" s="68">
        <v>15000000</v>
      </c>
      <c r="F11" s="67"/>
      <c r="G11" s="67"/>
      <c r="H11" s="67"/>
      <c r="I11" s="67"/>
      <c r="J11" s="67"/>
      <c r="K11" s="67"/>
      <c r="L11" s="67"/>
      <c r="M11" s="67"/>
      <c r="N11" s="67"/>
      <c r="O11" s="67"/>
      <c r="P11" s="67"/>
      <c r="Q11" s="67"/>
      <c r="R11" s="66">
        <f>+B11+F11+J11+N11</f>
        <v>15000000</v>
      </c>
      <c r="S11" s="66">
        <f t="shared" si="5"/>
        <v>15000000</v>
      </c>
      <c r="T11" s="66">
        <f t="shared" si="5"/>
        <v>15000000</v>
      </c>
      <c r="U11" s="66">
        <f t="shared" si="5"/>
        <v>15000000</v>
      </c>
      <c r="V11" s="17"/>
    </row>
    <row r="12" spans="1:22" ht="16.5" thickTop="1" thickBot="1">
      <c r="A12" s="23" t="s">
        <v>122</v>
      </c>
      <c r="B12" s="74">
        <f>+B13+B14</f>
        <v>466047951</v>
      </c>
      <c r="C12" s="74">
        <f t="shared" ref="C12:Q12" si="6">+C13+C14</f>
        <v>145016271</v>
      </c>
      <c r="D12" s="74">
        <f t="shared" si="6"/>
        <v>145016271</v>
      </c>
      <c r="E12" s="74">
        <f t="shared" si="6"/>
        <v>145016271</v>
      </c>
      <c r="F12" s="74">
        <f t="shared" si="6"/>
        <v>0</v>
      </c>
      <c r="G12" s="74">
        <f t="shared" si="6"/>
        <v>0</v>
      </c>
      <c r="H12" s="74">
        <f t="shared" si="6"/>
        <v>0</v>
      </c>
      <c r="I12" s="74">
        <f t="shared" si="6"/>
        <v>0</v>
      </c>
      <c r="J12" s="74">
        <f t="shared" si="6"/>
        <v>0</v>
      </c>
      <c r="K12" s="74">
        <f t="shared" si="6"/>
        <v>0</v>
      </c>
      <c r="L12" s="74">
        <f t="shared" si="6"/>
        <v>0</v>
      </c>
      <c r="M12" s="74">
        <f t="shared" si="6"/>
        <v>0</v>
      </c>
      <c r="N12" s="74">
        <f t="shared" si="6"/>
        <v>0</v>
      </c>
      <c r="O12" s="74">
        <f t="shared" si="6"/>
        <v>0</v>
      </c>
      <c r="P12" s="74">
        <f t="shared" si="6"/>
        <v>0</v>
      </c>
      <c r="Q12" s="74">
        <f t="shared" si="6"/>
        <v>0</v>
      </c>
      <c r="R12" s="75">
        <f>+B12+F12+J12+N12</f>
        <v>466047951</v>
      </c>
      <c r="S12" s="75">
        <f t="shared" si="3"/>
        <v>145016271</v>
      </c>
      <c r="T12" s="75">
        <f t="shared" si="3"/>
        <v>145016271</v>
      </c>
      <c r="U12" s="75">
        <f t="shared" si="3"/>
        <v>145016271</v>
      </c>
      <c r="V12" s="17"/>
    </row>
    <row r="13" spans="1:22" s="26" customFormat="1" ht="16.5" thickTop="1" thickBot="1">
      <c r="A13" s="20" t="s">
        <v>78</v>
      </c>
      <c r="B13" s="76">
        <v>71193722</v>
      </c>
      <c r="C13" s="77">
        <v>68820346</v>
      </c>
      <c r="D13" s="77">
        <v>68820346</v>
      </c>
      <c r="E13" s="77">
        <v>68820346</v>
      </c>
      <c r="F13" s="69">
        <f t="shared" ref="F13:Q13" si="7">+F14</f>
        <v>0</v>
      </c>
      <c r="G13" s="69">
        <f t="shared" si="7"/>
        <v>0</v>
      </c>
      <c r="H13" s="69">
        <f t="shared" si="7"/>
        <v>0</v>
      </c>
      <c r="I13" s="69">
        <f t="shared" si="7"/>
        <v>0</v>
      </c>
      <c r="J13" s="69">
        <f t="shared" si="7"/>
        <v>0</v>
      </c>
      <c r="K13" s="69">
        <f t="shared" si="7"/>
        <v>0</v>
      </c>
      <c r="L13" s="69">
        <f t="shared" si="7"/>
        <v>0</v>
      </c>
      <c r="M13" s="69">
        <f t="shared" si="7"/>
        <v>0</v>
      </c>
      <c r="N13" s="69">
        <f t="shared" si="7"/>
        <v>0</v>
      </c>
      <c r="O13" s="69">
        <f t="shared" si="7"/>
        <v>0</v>
      </c>
      <c r="P13" s="69">
        <f t="shared" si="7"/>
        <v>0</v>
      </c>
      <c r="Q13" s="69">
        <f t="shared" si="7"/>
        <v>0</v>
      </c>
      <c r="R13" s="69">
        <f t="shared" si="3"/>
        <v>71193722</v>
      </c>
      <c r="S13" s="78">
        <f t="shared" si="3"/>
        <v>68820346</v>
      </c>
      <c r="T13" s="78">
        <f>+D13+H13+L13+P13</f>
        <v>68820346</v>
      </c>
      <c r="U13" s="72">
        <f t="shared" si="3"/>
        <v>68820346</v>
      </c>
      <c r="V13" s="17"/>
    </row>
    <row r="14" spans="1:22" ht="16.5" thickTop="1" thickBot="1">
      <c r="A14" s="20" t="s">
        <v>123</v>
      </c>
      <c r="B14" s="76">
        <v>394854229</v>
      </c>
      <c r="C14" s="76">
        <v>76195925</v>
      </c>
      <c r="D14" s="76">
        <v>76195925</v>
      </c>
      <c r="E14" s="76">
        <v>76195925</v>
      </c>
      <c r="F14" s="69">
        <f t="shared" ref="F14:Q14" si="8">+F15+F16</f>
        <v>0</v>
      </c>
      <c r="G14" s="69">
        <f t="shared" si="8"/>
        <v>0</v>
      </c>
      <c r="H14" s="69">
        <f t="shared" si="8"/>
        <v>0</v>
      </c>
      <c r="I14" s="69">
        <f t="shared" si="8"/>
        <v>0</v>
      </c>
      <c r="J14" s="69">
        <f>+J15+J16</f>
        <v>0</v>
      </c>
      <c r="K14" s="69">
        <f t="shared" si="8"/>
        <v>0</v>
      </c>
      <c r="L14" s="69">
        <f t="shared" si="8"/>
        <v>0</v>
      </c>
      <c r="M14" s="69">
        <f t="shared" si="8"/>
        <v>0</v>
      </c>
      <c r="N14" s="69">
        <f t="shared" si="8"/>
        <v>0</v>
      </c>
      <c r="O14" s="69">
        <f t="shared" si="8"/>
        <v>0</v>
      </c>
      <c r="P14" s="69">
        <f t="shared" si="8"/>
        <v>0</v>
      </c>
      <c r="Q14" s="69">
        <f t="shared" si="8"/>
        <v>0</v>
      </c>
      <c r="R14" s="69">
        <f t="shared" si="3"/>
        <v>394854229</v>
      </c>
      <c r="S14" s="78">
        <f t="shared" si="3"/>
        <v>76195925</v>
      </c>
      <c r="T14" s="78">
        <f t="shared" si="3"/>
        <v>76195925</v>
      </c>
      <c r="U14" s="72">
        <f t="shared" si="3"/>
        <v>76195925</v>
      </c>
      <c r="V14" s="17"/>
    </row>
    <row r="15" spans="1:22" s="22" customFormat="1" ht="16.5" thickTop="1" thickBot="1">
      <c r="A15" s="20" t="s">
        <v>124</v>
      </c>
      <c r="B15" s="68">
        <v>0</v>
      </c>
      <c r="C15" s="68">
        <v>0</v>
      </c>
      <c r="D15" s="68">
        <v>0</v>
      </c>
      <c r="E15" s="68">
        <v>0</v>
      </c>
      <c r="F15" s="69"/>
      <c r="G15" s="69"/>
      <c r="H15" s="69"/>
      <c r="I15" s="69"/>
      <c r="J15" s="69"/>
      <c r="K15" s="69"/>
      <c r="L15" s="69"/>
      <c r="M15" s="69"/>
      <c r="N15" s="69"/>
      <c r="O15" s="69"/>
      <c r="P15" s="69"/>
      <c r="Q15" s="69"/>
      <c r="R15" s="69">
        <f t="shared" si="3"/>
        <v>0</v>
      </c>
      <c r="S15" s="69">
        <f t="shared" si="3"/>
        <v>0</v>
      </c>
      <c r="T15" s="69">
        <f t="shared" si="3"/>
        <v>0</v>
      </c>
      <c r="U15" s="25">
        <f t="shared" si="3"/>
        <v>0</v>
      </c>
      <c r="V15" s="17"/>
    </row>
    <row r="16" spans="1:22" ht="16.5" thickTop="1" thickBot="1">
      <c r="A16" s="20" t="s">
        <v>125</v>
      </c>
      <c r="B16" s="68">
        <f>+B14-B15</f>
        <v>394854229</v>
      </c>
      <c r="C16" s="68">
        <f>+C14-C15</f>
        <v>76195925</v>
      </c>
      <c r="D16" s="68">
        <f>+D14-D15</f>
        <v>76195925</v>
      </c>
      <c r="E16" s="68">
        <f>+E14-E15</f>
        <v>76195925</v>
      </c>
      <c r="F16" s="69"/>
      <c r="G16" s="69"/>
      <c r="H16" s="69"/>
      <c r="I16" s="69"/>
      <c r="J16" s="69"/>
      <c r="K16" s="69"/>
      <c r="L16" s="69"/>
      <c r="M16" s="69"/>
      <c r="N16" s="69"/>
      <c r="O16" s="69"/>
      <c r="P16" s="69"/>
      <c r="Q16" s="69"/>
      <c r="R16" s="69">
        <f t="shared" si="3"/>
        <v>394854229</v>
      </c>
      <c r="S16" s="69">
        <f t="shared" si="3"/>
        <v>76195925</v>
      </c>
      <c r="T16" s="69">
        <f t="shared" si="3"/>
        <v>76195925</v>
      </c>
      <c r="U16" s="25">
        <f t="shared" si="3"/>
        <v>76195925</v>
      </c>
      <c r="V16" s="17"/>
    </row>
    <row r="17" spans="1:22" s="22" customFormat="1" ht="16.5" thickTop="1" thickBot="1">
      <c r="A17" s="23" t="s">
        <v>126</v>
      </c>
      <c r="B17" s="79">
        <f>+B18</f>
        <v>0</v>
      </c>
      <c r="C17" s="74">
        <f t="shared" ref="C17:Q17" si="9">+C18</f>
        <v>0</v>
      </c>
      <c r="D17" s="74">
        <f t="shared" si="9"/>
        <v>0</v>
      </c>
      <c r="E17" s="74">
        <f t="shared" si="9"/>
        <v>0</v>
      </c>
      <c r="F17" s="74">
        <f t="shared" si="9"/>
        <v>0</v>
      </c>
      <c r="G17" s="74">
        <f t="shared" si="9"/>
        <v>0</v>
      </c>
      <c r="H17" s="74">
        <f t="shared" si="9"/>
        <v>0</v>
      </c>
      <c r="I17" s="74">
        <f t="shared" si="9"/>
        <v>0</v>
      </c>
      <c r="J17" s="74">
        <f t="shared" si="9"/>
        <v>0</v>
      </c>
      <c r="K17" s="74">
        <f t="shared" si="9"/>
        <v>0</v>
      </c>
      <c r="L17" s="74">
        <f t="shared" si="9"/>
        <v>0</v>
      </c>
      <c r="M17" s="74">
        <f t="shared" si="9"/>
        <v>0</v>
      </c>
      <c r="N17" s="74">
        <f t="shared" si="9"/>
        <v>0</v>
      </c>
      <c r="O17" s="74">
        <f t="shared" si="9"/>
        <v>0</v>
      </c>
      <c r="P17" s="74">
        <f t="shared" si="9"/>
        <v>0</v>
      </c>
      <c r="Q17" s="74">
        <f t="shared" si="9"/>
        <v>0</v>
      </c>
      <c r="R17" s="74">
        <f t="shared" si="3"/>
        <v>0</v>
      </c>
      <c r="S17" s="74">
        <f t="shared" si="3"/>
        <v>0</v>
      </c>
      <c r="T17" s="74">
        <f t="shared" si="3"/>
        <v>0</v>
      </c>
      <c r="U17" s="80">
        <f t="shared" si="3"/>
        <v>0</v>
      </c>
      <c r="V17" s="17"/>
    </row>
    <row r="18" spans="1:22" ht="16.5" thickTop="1" thickBot="1">
      <c r="A18" s="20" t="s">
        <v>79</v>
      </c>
      <c r="B18" s="76">
        <f>+B19+B20</f>
        <v>0</v>
      </c>
      <c r="C18" s="69">
        <f t="shared" ref="C18:Q18" si="10">+C19+C20</f>
        <v>0</v>
      </c>
      <c r="D18" s="69">
        <f t="shared" si="10"/>
        <v>0</v>
      </c>
      <c r="E18" s="69">
        <f t="shared" si="10"/>
        <v>0</v>
      </c>
      <c r="F18" s="69">
        <f t="shared" si="10"/>
        <v>0</v>
      </c>
      <c r="G18" s="69">
        <f t="shared" si="10"/>
        <v>0</v>
      </c>
      <c r="H18" s="69">
        <f t="shared" si="10"/>
        <v>0</v>
      </c>
      <c r="I18" s="69">
        <f t="shared" si="10"/>
        <v>0</v>
      </c>
      <c r="J18" s="69">
        <f t="shared" si="10"/>
        <v>0</v>
      </c>
      <c r="K18" s="69">
        <f>+K19+K20</f>
        <v>0</v>
      </c>
      <c r="L18" s="69">
        <f t="shared" si="10"/>
        <v>0</v>
      </c>
      <c r="M18" s="69">
        <f t="shared" si="10"/>
        <v>0</v>
      </c>
      <c r="N18" s="69">
        <f t="shared" si="10"/>
        <v>0</v>
      </c>
      <c r="O18" s="69">
        <f t="shared" si="10"/>
        <v>0</v>
      </c>
      <c r="P18" s="69">
        <f t="shared" si="10"/>
        <v>0</v>
      </c>
      <c r="Q18" s="69">
        <f t="shared" si="10"/>
        <v>0</v>
      </c>
      <c r="R18" s="69">
        <f t="shared" si="3"/>
        <v>0</v>
      </c>
      <c r="S18" s="69">
        <f t="shared" si="3"/>
        <v>0</v>
      </c>
      <c r="T18" s="69">
        <f t="shared" si="3"/>
        <v>0</v>
      </c>
      <c r="U18" s="25">
        <f t="shared" si="3"/>
        <v>0</v>
      </c>
      <c r="V18" s="17"/>
    </row>
    <row r="19" spans="1:22" ht="16.5" thickTop="1" thickBot="1">
      <c r="A19" s="20" t="s">
        <v>127</v>
      </c>
      <c r="B19" s="76">
        <v>0</v>
      </c>
      <c r="C19" s="69"/>
      <c r="D19" s="69"/>
      <c r="E19" s="69"/>
      <c r="F19" s="69"/>
      <c r="G19" s="69"/>
      <c r="H19" s="69"/>
      <c r="I19" s="69"/>
      <c r="J19" s="69"/>
      <c r="K19" s="69"/>
      <c r="L19" s="69"/>
      <c r="M19" s="69"/>
      <c r="N19" s="69"/>
      <c r="O19" s="69"/>
      <c r="P19" s="69"/>
      <c r="Q19" s="69"/>
      <c r="R19" s="69">
        <f t="shared" si="3"/>
        <v>0</v>
      </c>
      <c r="S19" s="69">
        <f t="shared" si="3"/>
        <v>0</v>
      </c>
      <c r="T19" s="69">
        <f t="shared" si="3"/>
        <v>0</v>
      </c>
      <c r="U19" s="25">
        <f t="shared" si="3"/>
        <v>0</v>
      </c>
      <c r="V19" s="17"/>
    </row>
    <row r="20" spans="1:22" ht="16.5" thickTop="1" thickBot="1">
      <c r="A20" s="20" t="s">
        <v>128</v>
      </c>
      <c r="B20" s="76">
        <v>0</v>
      </c>
      <c r="C20" s="69"/>
      <c r="D20" s="69"/>
      <c r="E20" s="69"/>
      <c r="F20" s="69"/>
      <c r="G20" s="69"/>
      <c r="H20" s="69"/>
      <c r="I20" s="69"/>
      <c r="J20" s="69"/>
      <c r="K20" s="69"/>
      <c r="L20" s="69"/>
      <c r="M20" s="69"/>
      <c r="N20" s="69"/>
      <c r="O20" s="69"/>
      <c r="P20" s="69"/>
      <c r="Q20" s="69"/>
      <c r="R20" s="69">
        <f t="shared" si="3"/>
        <v>0</v>
      </c>
      <c r="S20" s="69">
        <f t="shared" si="3"/>
        <v>0</v>
      </c>
      <c r="T20" s="69">
        <f t="shared" si="3"/>
        <v>0</v>
      </c>
      <c r="U20" s="25">
        <f t="shared" si="3"/>
        <v>0</v>
      </c>
      <c r="V20" s="17"/>
    </row>
    <row r="21" spans="1:22" s="22" customFormat="1" ht="16.5" thickTop="1" thickBot="1">
      <c r="A21" s="23" t="s">
        <v>80</v>
      </c>
      <c r="B21" s="79">
        <f>+B22+B23</f>
        <v>0</v>
      </c>
      <c r="C21" s="81">
        <f>+C22+C23</f>
        <v>0</v>
      </c>
      <c r="D21" s="81">
        <f>+D22+D23</f>
        <v>0</v>
      </c>
      <c r="E21" s="81">
        <f t="shared" ref="E21:U21" si="11">+E22+E23</f>
        <v>0</v>
      </c>
      <c r="F21" s="81">
        <f t="shared" si="11"/>
        <v>0</v>
      </c>
      <c r="G21" s="81">
        <f t="shared" si="11"/>
        <v>0</v>
      </c>
      <c r="H21" s="81">
        <f t="shared" si="11"/>
        <v>0</v>
      </c>
      <c r="I21" s="81">
        <f t="shared" si="11"/>
        <v>0</v>
      </c>
      <c r="J21" s="81">
        <f t="shared" si="11"/>
        <v>0</v>
      </c>
      <c r="K21" s="81">
        <f>+K22+K23</f>
        <v>0</v>
      </c>
      <c r="L21" s="81">
        <f t="shared" si="11"/>
        <v>0</v>
      </c>
      <c r="M21" s="81">
        <f t="shared" si="11"/>
        <v>0</v>
      </c>
      <c r="N21" s="81">
        <f t="shared" si="11"/>
        <v>0</v>
      </c>
      <c r="O21" s="81">
        <f t="shared" si="11"/>
        <v>0</v>
      </c>
      <c r="P21" s="81">
        <f t="shared" si="11"/>
        <v>0</v>
      </c>
      <c r="Q21" s="81">
        <f t="shared" si="11"/>
        <v>0</v>
      </c>
      <c r="R21" s="81">
        <f t="shared" si="11"/>
        <v>0</v>
      </c>
      <c r="S21" s="81">
        <f t="shared" si="11"/>
        <v>0</v>
      </c>
      <c r="T21" s="81">
        <f t="shared" si="11"/>
        <v>0</v>
      </c>
      <c r="U21" s="24">
        <f t="shared" si="11"/>
        <v>0</v>
      </c>
      <c r="V21" s="17"/>
    </row>
    <row r="22" spans="1:22" s="22" customFormat="1" ht="16.5" thickTop="1" thickBot="1">
      <c r="A22" s="20" t="s">
        <v>81</v>
      </c>
      <c r="B22" s="76">
        <v>0</v>
      </c>
      <c r="C22" s="71">
        <v>0</v>
      </c>
      <c r="D22" s="71">
        <v>0</v>
      </c>
      <c r="E22" s="71">
        <v>0</v>
      </c>
      <c r="F22" s="69"/>
      <c r="G22" s="69"/>
      <c r="H22" s="69"/>
      <c r="I22" s="69"/>
      <c r="J22" s="69"/>
      <c r="K22" s="69"/>
      <c r="L22" s="69"/>
      <c r="M22" s="69"/>
      <c r="N22" s="69"/>
      <c r="O22" s="69"/>
      <c r="P22" s="69"/>
      <c r="Q22" s="69"/>
      <c r="R22" s="69">
        <f t="shared" si="3"/>
        <v>0</v>
      </c>
      <c r="S22" s="69">
        <f t="shared" si="3"/>
        <v>0</v>
      </c>
      <c r="T22" s="69">
        <f t="shared" si="3"/>
        <v>0</v>
      </c>
      <c r="U22" s="25">
        <f t="shared" si="3"/>
        <v>0</v>
      </c>
      <c r="V22" s="17"/>
    </row>
    <row r="23" spans="1:22" s="22" customFormat="1" ht="16.5" thickTop="1" thickBot="1">
      <c r="A23" s="20" t="s">
        <v>129</v>
      </c>
      <c r="B23" s="76">
        <v>0</v>
      </c>
      <c r="C23" s="69">
        <v>0</v>
      </c>
      <c r="D23" s="69">
        <v>0</v>
      </c>
      <c r="E23" s="69">
        <v>0</v>
      </c>
      <c r="F23" s="69"/>
      <c r="G23" s="69"/>
      <c r="H23" s="69"/>
      <c r="I23" s="69"/>
      <c r="J23" s="69"/>
      <c r="K23" s="69"/>
      <c r="L23" s="69"/>
      <c r="M23" s="69"/>
      <c r="N23" s="69"/>
      <c r="O23" s="69"/>
      <c r="P23" s="69"/>
      <c r="Q23" s="69"/>
      <c r="R23" s="78">
        <f t="shared" ref="R23:U35" si="12">+B23+F23+J23+N23</f>
        <v>0</v>
      </c>
      <c r="S23" s="78">
        <f t="shared" si="12"/>
        <v>0</v>
      </c>
      <c r="T23" s="78">
        <f t="shared" si="12"/>
        <v>0</v>
      </c>
      <c r="U23" s="72">
        <f t="shared" si="12"/>
        <v>0</v>
      </c>
      <c r="V23" s="17"/>
    </row>
    <row r="24" spans="1:22" s="22" customFormat="1" ht="16.5" thickTop="1" thickBot="1">
      <c r="A24" s="18" t="s">
        <v>92</v>
      </c>
      <c r="B24" s="79">
        <f t="shared" ref="B24:Q24" si="13">+B25+B29</f>
        <v>166655000</v>
      </c>
      <c r="C24" s="79">
        <f t="shared" si="13"/>
        <v>81783076</v>
      </c>
      <c r="D24" s="79">
        <f t="shared" si="13"/>
        <v>71183536</v>
      </c>
      <c r="E24" s="79">
        <f t="shared" si="13"/>
        <v>71183536</v>
      </c>
      <c r="F24" s="82">
        <f t="shared" si="13"/>
        <v>7645000</v>
      </c>
      <c r="G24" s="82">
        <f t="shared" si="13"/>
        <v>0</v>
      </c>
      <c r="H24" s="82">
        <f t="shared" si="13"/>
        <v>0</v>
      </c>
      <c r="I24" s="82">
        <f t="shared" si="13"/>
        <v>0</v>
      </c>
      <c r="J24" s="67">
        <f t="shared" si="13"/>
        <v>0</v>
      </c>
      <c r="K24" s="67">
        <f t="shared" si="13"/>
        <v>0</v>
      </c>
      <c r="L24" s="67">
        <f t="shared" si="13"/>
        <v>0</v>
      </c>
      <c r="M24" s="67">
        <f t="shared" si="13"/>
        <v>0</v>
      </c>
      <c r="N24" s="82">
        <f t="shared" si="13"/>
        <v>0</v>
      </c>
      <c r="O24" s="82">
        <f t="shared" si="13"/>
        <v>0</v>
      </c>
      <c r="P24" s="82">
        <f t="shared" si="13"/>
        <v>0</v>
      </c>
      <c r="Q24" s="82">
        <f t="shared" si="13"/>
        <v>0</v>
      </c>
      <c r="R24" s="66">
        <f t="shared" si="12"/>
        <v>174300000</v>
      </c>
      <c r="S24" s="66">
        <f t="shared" si="12"/>
        <v>81783076</v>
      </c>
      <c r="T24" s="66">
        <f t="shared" si="12"/>
        <v>71183536</v>
      </c>
      <c r="U24" s="66">
        <f t="shared" si="12"/>
        <v>71183536</v>
      </c>
      <c r="V24" s="17"/>
    </row>
    <row r="25" spans="1:22" ht="16.5" thickTop="1" thickBot="1">
      <c r="A25" s="23" t="s">
        <v>82</v>
      </c>
      <c r="B25" s="79">
        <f>+B26</f>
        <v>125300000</v>
      </c>
      <c r="C25" s="79">
        <f t="shared" ref="C25:U25" si="14">+C26</f>
        <v>81783076</v>
      </c>
      <c r="D25" s="81">
        <f t="shared" si="14"/>
        <v>71183536</v>
      </c>
      <c r="E25" s="81">
        <f t="shared" si="14"/>
        <v>71183536</v>
      </c>
      <c r="F25" s="81">
        <f t="shared" si="14"/>
        <v>0</v>
      </c>
      <c r="G25" s="81">
        <f t="shared" si="14"/>
        <v>0</v>
      </c>
      <c r="H25" s="81">
        <f t="shared" si="14"/>
        <v>0</v>
      </c>
      <c r="I25" s="81">
        <f t="shared" si="14"/>
        <v>0</v>
      </c>
      <c r="J25" s="81">
        <f t="shared" si="14"/>
        <v>0</v>
      </c>
      <c r="K25" s="81">
        <f t="shared" si="14"/>
        <v>0</v>
      </c>
      <c r="L25" s="81">
        <f t="shared" si="14"/>
        <v>0</v>
      </c>
      <c r="M25" s="81">
        <f t="shared" si="14"/>
        <v>0</v>
      </c>
      <c r="N25" s="81">
        <f t="shared" si="14"/>
        <v>0</v>
      </c>
      <c r="O25" s="81">
        <f t="shared" si="14"/>
        <v>0</v>
      </c>
      <c r="P25" s="81">
        <f t="shared" si="14"/>
        <v>0</v>
      </c>
      <c r="Q25" s="81">
        <f t="shared" si="14"/>
        <v>0</v>
      </c>
      <c r="R25" s="81">
        <f t="shared" si="14"/>
        <v>125300000</v>
      </c>
      <c r="S25" s="81">
        <f t="shared" si="14"/>
        <v>81783076</v>
      </c>
      <c r="T25" s="81">
        <f t="shared" si="14"/>
        <v>71183536</v>
      </c>
      <c r="U25" s="24">
        <f t="shared" si="14"/>
        <v>71183536</v>
      </c>
      <c r="V25" s="17"/>
    </row>
    <row r="26" spans="1:22" s="22" customFormat="1" ht="16.5" thickTop="1" thickBot="1">
      <c r="A26" s="59" t="s">
        <v>130</v>
      </c>
      <c r="B26" s="79">
        <f>+B27+B28</f>
        <v>125300000</v>
      </c>
      <c r="C26" s="79">
        <f t="shared" ref="C26:U26" si="15">+C27+C28</f>
        <v>81783076</v>
      </c>
      <c r="D26" s="79">
        <f t="shared" si="15"/>
        <v>71183536</v>
      </c>
      <c r="E26" s="79">
        <f t="shared" si="15"/>
        <v>71183536</v>
      </c>
      <c r="F26" s="79">
        <f t="shared" si="15"/>
        <v>0</v>
      </c>
      <c r="G26" s="79">
        <f t="shared" si="15"/>
        <v>0</v>
      </c>
      <c r="H26" s="79">
        <f t="shared" si="15"/>
        <v>0</v>
      </c>
      <c r="I26" s="79">
        <f t="shared" si="15"/>
        <v>0</v>
      </c>
      <c r="J26" s="79">
        <f t="shared" si="15"/>
        <v>0</v>
      </c>
      <c r="K26" s="79">
        <f t="shared" si="15"/>
        <v>0</v>
      </c>
      <c r="L26" s="79">
        <f t="shared" si="15"/>
        <v>0</v>
      </c>
      <c r="M26" s="79">
        <f t="shared" si="15"/>
        <v>0</v>
      </c>
      <c r="N26" s="79">
        <f t="shared" si="15"/>
        <v>0</v>
      </c>
      <c r="O26" s="79">
        <f t="shared" si="15"/>
        <v>0</v>
      </c>
      <c r="P26" s="79">
        <f t="shared" si="15"/>
        <v>0</v>
      </c>
      <c r="Q26" s="79">
        <f t="shared" si="15"/>
        <v>0</v>
      </c>
      <c r="R26" s="79">
        <f t="shared" si="15"/>
        <v>125300000</v>
      </c>
      <c r="S26" s="79">
        <f t="shared" si="15"/>
        <v>81783076</v>
      </c>
      <c r="T26" s="79">
        <f t="shared" si="15"/>
        <v>71183536</v>
      </c>
      <c r="U26" s="27">
        <f t="shared" si="15"/>
        <v>71183536</v>
      </c>
      <c r="V26" s="17"/>
    </row>
    <row r="27" spans="1:22" s="22" customFormat="1" ht="16.5" thickTop="1" thickBot="1">
      <c r="A27" s="20" t="s">
        <v>131</v>
      </c>
      <c r="B27" s="76">
        <v>80000000</v>
      </c>
      <c r="C27" s="76">
        <v>40000000</v>
      </c>
      <c r="D27" s="76">
        <v>39982868</v>
      </c>
      <c r="E27" s="76">
        <v>39982868</v>
      </c>
      <c r="F27" s="69"/>
      <c r="G27" s="69"/>
      <c r="H27" s="69"/>
      <c r="I27" s="69"/>
      <c r="J27" s="71">
        <v>0</v>
      </c>
      <c r="K27" s="71">
        <v>0</v>
      </c>
      <c r="L27" s="71">
        <v>0</v>
      </c>
      <c r="M27" s="71">
        <v>0</v>
      </c>
      <c r="N27" s="69"/>
      <c r="O27" s="69"/>
      <c r="P27" s="69"/>
      <c r="Q27" s="69"/>
      <c r="R27" s="78">
        <f t="shared" si="12"/>
        <v>80000000</v>
      </c>
      <c r="S27" s="78">
        <f t="shared" si="12"/>
        <v>40000000</v>
      </c>
      <c r="T27" s="69">
        <f t="shared" si="12"/>
        <v>39982868</v>
      </c>
      <c r="U27" s="25">
        <f t="shared" si="12"/>
        <v>39982868</v>
      </c>
      <c r="V27" s="17"/>
    </row>
    <row r="28" spans="1:22" ht="16.5" thickTop="1" thickBot="1">
      <c r="A28" s="20" t="s">
        <v>132</v>
      </c>
      <c r="B28" s="76">
        <v>45300000</v>
      </c>
      <c r="C28" s="76">
        <v>41783076</v>
      </c>
      <c r="D28" s="76">
        <v>31200668</v>
      </c>
      <c r="E28" s="76">
        <v>31200668</v>
      </c>
      <c r="F28" s="69"/>
      <c r="G28" s="69"/>
      <c r="H28" s="69"/>
      <c r="I28" s="69"/>
      <c r="J28" s="69">
        <v>0</v>
      </c>
      <c r="K28" s="69"/>
      <c r="L28" s="69"/>
      <c r="M28" s="69"/>
      <c r="N28" s="69"/>
      <c r="O28" s="69"/>
      <c r="P28" s="69"/>
      <c r="Q28" s="69"/>
      <c r="R28" s="78">
        <f t="shared" si="12"/>
        <v>45300000</v>
      </c>
      <c r="S28" s="69">
        <f t="shared" si="12"/>
        <v>41783076</v>
      </c>
      <c r="T28" s="69">
        <f t="shared" si="12"/>
        <v>31200668</v>
      </c>
      <c r="U28" s="25">
        <f t="shared" si="12"/>
        <v>31200668</v>
      </c>
      <c r="V28" s="17"/>
    </row>
    <row r="29" spans="1:22" s="22" customFormat="1" ht="16.5" thickTop="1" thickBot="1">
      <c r="A29" s="23" t="s">
        <v>83</v>
      </c>
      <c r="B29" s="79">
        <f>+B30</f>
        <v>41355000</v>
      </c>
      <c r="C29" s="81">
        <f>+C30</f>
        <v>0</v>
      </c>
      <c r="D29" s="81">
        <f>+D30</f>
        <v>0</v>
      </c>
      <c r="E29" s="81">
        <f>+E30</f>
        <v>0</v>
      </c>
      <c r="F29" s="81">
        <f t="shared" ref="F29:U29" si="16">+F30</f>
        <v>7645000</v>
      </c>
      <c r="G29" s="81">
        <f t="shared" si="16"/>
        <v>0</v>
      </c>
      <c r="H29" s="81">
        <f t="shared" si="16"/>
        <v>0</v>
      </c>
      <c r="I29" s="81">
        <f t="shared" si="16"/>
        <v>0</v>
      </c>
      <c r="J29" s="81">
        <f t="shared" si="16"/>
        <v>0</v>
      </c>
      <c r="K29" s="81">
        <f t="shared" si="16"/>
        <v>0</v>
      </c>
      <c r="L29" s="81">
        <f t="shared" si="16"/>
        <v>0</v>
      </c>
      <c r="M29" s="81">
        <f t="shared" si="16"/>
        <v>0</v>
      </c>
      <c r="N29" s="81">
        <f t="shared" si="16"/>
        <v>0</v>
      </c>
      <c r="O29" s="81">
        <f t="shared" si="16"/>
        <v>0</v>
      </c>
      <c r="P29" s="81">
        <f t="shared" si="16"/>
        <v>0</v>
      </c>
      <c r="Q29" s="81">
        <f t="shared" si="16"/>
        <v>0</v>
      </c>
      <c r="R29" s="75">
        <f>+R30</f>
        <v>49000000</v>
      </c>
      <c r="S29" s="83">
        <f t="shared" si="16"/>
        <v>0</v>
      </c>
      <c r="T29" s="83">
        <f t="shared" si="16"/>
        <v>0</v>
      </c>
      <c r="U29" s="75">
        <f t="shared" si="16"/>
        <v>0</v>
      </c>
      <c r="V29" s="17"/>
    </row>
    <row r="30" spans="1:22" s="22" customFormat="1" ht="16.5" thickTop="1" thickBot="1">
      <c r="A30" s="20" t="s">
        <v>133</v>
      </c>
      <c r="B30" s="76">
        <v>41355000</v>
      </c>
      <c r="C30" s="71">
        <v>0</v>
      </c>
      <c r="D30" s="71">
        <v>0</v>
      </c>
      <c r="E30" s="71">
        <v>0</v>
      </c>
      <c r="F30" s="71">
        <v>7645000</v>
      </c>
      <c r="G30" s="71">
        <v>0</v>
      </c>
      <c r="H30" s="71">
        <v>0</v>
      </c>
      <c r="I30" s="71">
        <v>0</v>
      </c>
      <c r="J30" s="71">
        <v>0</v>
      </c>
      <c r="K30" s="71">
        <v>0</v>
      </c>
      <c r="L30" s="71">
        <v>0</v>
      </c>
      <c r="M30" s="71">
        <v>0</v>
      </c>
      <c r="N30" s="69"/>
      <c r="O30" s="69"/>
      <c r="P30" s="69"/>
      <c r="Q30" s="69"/>
      <c r="R30" s="78">
        <f>+B30+F30+J30+N30</f>
        <v>49000000</v>
      </c>
      <c r="S30" s="78">
        <f t="shared" si="12"/>
        <v>0</v>
      </c>
      <c r="T30" s="78">
        <f t="shared" si="12"/>
        <v>0</v>
      </c>
      <c r="U30" s="72">
        <f t="shared" si="12"/>
        <v>0</v>
      </c>
      <c r="V30" s="17"/>
    </row>
    <row r="31" spans="1:22" ht="16.5" thickTop="1" thickBot="1">
      <c r="A31" s="18" t="s">
        <v>134</v>
      </c>
      <c r="B31" s="84">
        <f>+B32</f>
        <v>278053476</v>
      </c>
      <c r="C31" s="84">
        <f t="shared" ref="C31:Q33" si="17">+C32</f>
        <v>0</v>
      </c>
      <c r="D31" s="84">
        <f t="shared" si="17"/>
        <v>0</v>
      </c>
      <c r="E31" s="84">
        <f t="shared" si="17"/>
        <v>0</v>
      </c>
      <c r="F31" s="84">
        <f t="shared" si="17"/>
        <v>0</v>
      </c>
      <c r="G31" s="84">
        <f t="shared" si="17"/>
        <v>0</v>
      </c>
      <c r="H31" s="84">
        <f t="shared" si="17"/>
        <v>0</v>
      </c>
      <c r="I31" s="84">
        <f t="shared" si="17"/>
        <v>0</v>
      </c>
      <c r="J31" s="84">
        <f t="shared" si="17"/>
        <v>0</v>
      </c>
      <c r="K31" s="84">
        <f t="shared" si="17"/>
        <v>0</v>
      </c>
      <c r="L31" s="84">
        <f t="shared" si="17"/>
        <v>0</v>
      </c>
      <c r="M31" s="84">
        <f t="shared" si="17"/>
        <v>0</v>
      </c>
      <c r="N31" s="84">
        <f t="shared" si="17"/>
        <v>0</v>
      </c>
      <c r="O31" s="84">
        <f t="shared" si="17"/>
        <v>0</v>
      </c>
      <c r="P31" s="84">
        <f t="shared" si="17"/>
        <v>0</v>
      </c>
      <c r="Q31" s="84">
        <f t="shared" si="17"/>
        <v>0</v>
      </c>
      <c r="R31" s="85">
        <f t="shared" si="12"/>
        <v>278053476</v>
      </c>
      <c r="S31" s="84">
        <f t="shared" si="12"/>
        <v>0</v>
      </c>
      <c r="T31" s="84">
        <f t="shared" si="12"/>
        <v>0</v>
      </c>
      <c r="U31" s="86">
        <f t="shared" si="12"/>
        <v>0</v>
      </c>
      <c r="V31" s="17"/>
    </row>
    <row r="32" spans="1:22" s="22" customFormat="1" ht="16.5" thickTop="1" thickBot="1">
      <c r="A32" s="23" t="s">
        <v>84</v>
      </c>
      <c r="B32" s="87">
        <f>+B33</f>
        <v>278053476</v>
      </c>
      <c r="C32" s="87">
        <f t="shared" si="17"/>
        <v>0</v>
      </c>
      <c r="D32" s="87">
        <f t="shared" si="17"/>
        <v>0</v>
      </c>
      <c r="E32" s="87">
        <f t="shared" si="17"/>
        <v>0</v>
      </c>
      <c r="F32" s="87">
        <f t="shared" si="17"/>
        <v>0</v>
      </c>
      <c r="G32" s="87">
        <f t="shared" si="17"/>
        <v>0</v>
      </c>
      <c r="H32" s="87">
        <f t="shared" si="17"/>
        <v>0</v>
      </c>
      <c r="I32" s="87">
        <f t="shared" si="17"/>
        <v>0</v>
      </c>
      <c r="J32" s="87">
        <f t="shared" si="17"/>
        <v>0</v>
      </c>
      <c r="K32" s="87">
        <f t="shared" si="17"/>
        <v>0</v>
      </c>
      <c r="L32" s="87">
        <f t="shared" si="17"/>
        <v>0</v>
      </c>
      <c r="M32" s="87">
        <f t="shared" si="17"/>
        <v>0</v>
      </c>
      <c r="N32" s="87">
        <f t="shared" si="17"/>
        <v>0</v>
      </c>
      <c r="O32" s="87">
        <f t="shared" si="17"/>
        <v>0</v>
      </c>
      <c r="P32" s="87">
        <f t="shared" si="17"/>
        <v>0</v>
      </c>
      <c r="Q32" s="87">
        <f t="shared" si="17"/>
        <v>0</v>
      </c>
      <c r="R32" s="83">
        <f t="shared" si="12"/>
        <v>278053476</v>
      </c>
      <c r="S32" s="88">
        <f t="shared" si="12"/>
        <v>0</v>
      </c>
      <c r="T32" s="88">
        <f t="shared" si="12"/>
        <v>0</v>
      </c>
      <c r="U32" s="89">
        <f t="shared" si="12"/>
        <v>0</v>
      </c>
      <c r="V32" s="17"/>
    </row>
    <row r="33" spans="1:22" s="22" customFormat="1" ht="16.5" thickTop="1" thickBot="1">
      <c r="A33" s="23" t="s">
        <v>135</v>
      </c>
      <c r="B33" s="76">
        <f>+B34</f>
        <v>278053476</v>
      </c>
      <c r="C33" s="76">
        <f t="shared" si="17"/>
        <v>0</v>
      </c>
      <c r="D33" s="76">
        <f t="shared" si="17"/>
        <v>0</v>
      </c>
      <c r="E33" s="76">
        <f t="shared" si="17"/>
        <v>0</v>
      </c>
      <c r="F33" s="69">
        <v>0</v>
      </c>
      <c r="G33" s="69"/>
      <c r="H33" s="69"/>
      <c r="I33" s="69"/>
      <c r="J33" s="69"/>
      <c r="K33" s="69"/>
      <c r="L33" s="69"/>
      <c r="M33" s="69"/>
      <c r="N33" s="69"/>
      <c r="O33" s="69"/>
      <c r="P33" s="69"/>
      <c r="Q33" s="69"/>
      <c r="R33" s="69">
        <f t="shared" si="12"/>
        <v>278053476</v>
      </c>
      <c r="S33" s="69">
        <f t="shared" si="12"/>
        <v>0</v>
      </c>
      <c r="T33" s="69">
        <f t="shared" si="12"/>
        <v>0</v>
      </c>
      <c r="U33" s="25">
        <f t="shared" si="12"/>
        <v>0</v>
      </c>
      <c r="V33" s="17"/>
    </row>
    <row r="34" spans="1:22" ht="16.5" thickTop="1" thickBot="1">
      <c r="A34" s="20" t="s">
        <v>85</v>
      </c>
      <c r="B34" s="76">
        <v>278053476</v>
      </c>
      <c r="C34" s="69"/>
      <c r="D34" s="69"/>
      <c r="E34" s="69"/>
      <c r="F34" s="69">
        <v>0</v>
      </c>
      <c r="G34" s="69">
        <v>0</v>
      </c>
      <c r="H34" s="69">
        <v>0</v>
      </c>
      <c r="I34" s="69">
        <v>0</v>
      </c>
      <c r="J34" s="69"/>
      <c r="K34" s="69"/>
      <c r="L34" s="69"/>
      <c r="M34" s="69"/>
      <c r="N34" s="69"/>
      <c r="O34" s="69"/>
      <c r="P34" s="69"/>
      <c r="Q34" s="69"/>
      <c r="R34" s="78">
        <f t="shared" si="12"/>
        <v>278053476</v>
      </c>
      <c r="S34" s="69">
        <f t="shared" si="12"/>
        <v>0</v>
      </c>
      <c r="T34" s="69">
        <f t="shared" si="12"/>
        <v>0</v>
      </c>
      <c r="U34" s="25">
        <f t="shared" si="12"/>
        <v>0</v>
      </c>
      <c r="V34" s="17"/>
    </row>
    <row r="35" spans="1:22" s="22" customFormat="1" ht="16.5" thickTop="1" thickBot="1">
      <c r="A35" s="16" t="s">
        <v>86</v>
      </c>
      <c r="B35" s="27">
        <f>B37+B54+B76+B97+B107+B157</f>
        <v>16441384113</v>
      </c>
      <c r="C35" s="27">
        <f>C37+C54+C76+C97+C107+C157</f>
        <v>9806545139</v>
      </c>
      <c r="D35" s="27">
        <f>D37+D54+D76+D97+D107+D157</f>
        <v>3205679706</v>
      </c>
      <c r="E35" s="27">
        <f>E37+E54+E76+E97+E107+E157</f>
        <v>2865103624</v>
      </c>
      <c r="F35" s="79">
        <v>0</v>
      </c>
      <c r="G35" s="79">
        <v>0</v>
      </c>
      <c r="H35" s="79">
        <v>0</v>
      </c>
      <c r="I35" s="79">
        <v>0</v>
      </c>
      <c r="J35" s="79">
        <v>0</v>
      </c>
      <c r="K35" s="79">
        <v>0</v>
      </c>
      <c r="L35" s="79">
        <v>0</v>
      </c>
      <c r="M35" s="79">
        <v>0</v>
      </c>
      <c r="N35" s="79">
        <f>N37+N54+N75+N97+N107</f>
        <v>71041500643</v>
      </c>
      <c r="O35" s="79">
        <f t="shared" ref="O35:Q35" si="18">O37+O54+O75+O97+O107</f>
        <v>68964031826</v>
      </c>
      <c r="P35" s="79">
        <f t="shared" si="18"/>
        <v>31596135974</v>
      </c>
      <c r="Q35" s="79">
        <f t="shared" si="18"/>
        <v>29275823069</v>
      </c>
      <c r="R35" s="90">
        <f>+B35+F35+J35+N35</f>
        <v>87482884756</v>
      </c>
      <c r="S35" s="90">
        <f t="shared" si="12"/>
        <v>78770576965</v>
      </c>
      <c r="T35" s="90">
        <f t="shared" si="12"/>
        <v>34801815680</v>
      </c>
      <c r="U35" s="91">
        <f t="shared" si="12"/>
        <v>32140926693</v>
      </c>
      <c r="V35" s="17"/>
    </row>
    <row r="36" spans="1:22" ht="27.75" thickTop="1" thickBot="1">
      <c r="A36" s="62" t="s">
        <v>118</v>
      </c>
      <c r="B36" s="31">
        <f t="shared" ref="B36:M36" si="19">+B37+B54</f>
        <v>830970545</v>
      </c>
      <c r="C36" s="31">
        <f t="shared" si="19"/>
        <v>392049010</v>
      </c>
      <c r="D36" s="31">
        <f>+D37+D54</f>
        <v>168687027</v>
      </c>
      <c r="E36" s="31">
        <f t="shared" si="19"/>
        <v>155765327</v>
      </c>
      <c r="F36" s="31">
        <f t="shared" si="19"/>
        <v>0</v>
      </c>
      <c r="G36" s="31">
        <f t="shared" si="19"/>
        <v>0</v>
      </c>
      <c r="H36" s="31">
        <f t="shared" si="19"/>
        <v>0</v>
      </c>
      <c r="I36" s="31">
        <f t="shared" si="19"/>
        <v>0</v>
      </c>
      <c r="J36" s="31">
        <f t="shared" si="19"/>
        <v>0</v>
      </c>
      <c r="K36" s="31">
        <f t="shared" si="19"/>
        <v>0</v>
      </c>
      <c r="L36" s="31">
        <f t="shared" si="19"/>
        <v>0</v>
      </c>
      <c r="M36" s="31">
        <f t="shared" si="19"/>
        <v>0</v>
      </c>
      <c r="N36" s="101">
        <f>+N37+N70</f>
        <v>4347768403</v>
      </c>
      <c r="O36" s="101">
        <f t="shared" ref="O36:U36" si="20">+O37+O70</f>
        <v>2999377519</v>
      </c>
      <c r="P36" s="101">
        <f t="shared" si="20"/>
        <v>661160537</v>
      </c>
      <c r="Q36" s="101">
        <f t="shared" si="20"/>
        <v>661160537</v>
      </c>
      <c r="R36" s="90">
        <f t="shared" si="20"/>
        <v>26915007415</v>
      </c>
      <c r="S36" s="90">
        <f t="shared" si="20"/>
        <v>23918080932</v>
      </c>
      <c r="T36" s="90">
        <f t="shared" si="20"/>
        <v>11683072724</v>
      </c>
      <c r="U36" s="91">
        <f t="shared" si="20"/>
        <v>11575813944</v>
      </c>
      <c r="V36" s="17"/>
    </row>
    <row r="37" spans="1:22" ht="27" thickTop="1" thickBot="1">
      <c r="A37" s="60" t="s">
        <v>117</v>
      </c>
      <c r="B37" s="31">
        <f>+B38+B42</f>
        <v>430000000</v>
      </c>
      <c r="C37" s="31">
        <f t="shared" ref="C37:M37" si="21">+C38+C42</f>
        <v>270284451</v>
      </c>
      <c r="D37" s="31">
        <f>+D38+D42</f>
        <v>112573551</v>
      </c>
      <c r="E37" s="31">
        <f t="shared" si="21"/>
        <v>99651851</v>
      </c>
      <c r="F37" s="31">
        <f t="shared" si="21"/>
        <v>0</v>
      </c>
      <c r="G37" s="31">
        <f t="shared" si="21"/>
        <v>0</v>
      </c>
      <c r="H37" s="31">
        <f t="shared" si="21"/>
        <v>0</v>
      </c>
      <c r="I37" s="31">
        <f t="shared" si="21"/>
        <v>0</v>
      </c>
      <c r="J37" s="31">
        <f t="shared" si="21"/>
        <v>0</v>
      </c>
      <c r="K37" s="31">
        <f t="shared" si="21"/>
        <v>0</v>
      </c>
      <c r="L37" s="31">
        <f t="shared" si="21"/>
        <v>0</v>
      </c>
      <c r="M37" s="31">
        <f t="shared" si="21"/>
        <v>0</v>
      </c>
      <c r="N37" s="101">
        <f>+N38+N42+N46+N50</f>
        <v>3056935486</v>
      </c>
      <c r="O37" s="101">
        <f t="shared" ref="O37:Q37" si="22">+O38+O42+O46+O50</f>
        <v>1709307342</v>
      </c>
      <c r="P37" s="101">
        <f t="shared" si="22"/>
        <v>661160537</v>
      </c>
      <c r="Q37" s="101">
        <f t="shared" si="22"/>
        <v>661160537</v>
      </c>
      <c r="R37" s="90">
        <f>R38+R42+R46+R50+R54+R58</f>
        <v>26915007415</v>
      </c>
      <c r="S37" s="90">
        <f>S38+S42+S46+S50+S54+S58</f>
        <v>23918080932</v>
      </c>
      <c r="T37" s="90">
        <f>T38+T42+T46+T50+T54+T58</f>
        <v>11683072724</v>
      </c>
      <c r="U37" s="90">
        <f>U38+U42+U46+U50+U54+U58</f>
        <v>11575813944</v>
      </c>
      <c r="V37" s="17"/>
    </row>
    <row r="38" spans="1:22" ht="49.9" customHeight="1" thickTop="1" thickBot="1">
      <c r="A38" s="61" t="s">
        <v>94</v>
      </c>
      <c r="B38" s="29">
        <f>150000000+50000000</f>
        <v>200000000</v>
      </c>
      <c r="C38" s="29">
        <f>84566840+40047280</f>
        <v>124614120</v>
      </c>
      <c r="D38" s="29">
        <f>49947564+15797040</f>
        <v>65744604</v>
      </c>
      <c r="E38" s="29">
        <f>45983304+13125120</f>
        <v>59108424</v>
      </c>
      <c r="F38" s="29">
        <f t="shared" ref="F38:M40" si="23">+F39</f>
        <v>0</v>
      </c>
      <c r="G38" s="29">
        <f t="shared" si="23"/>
        <v>0</v>
      </c>
      <c r="H38" s="29">
        <f t="shared" si="23"/>
        <v>0</v>
      </c>
      <c r="I38" s="29">
        <f t="shared" si="23"/>
        <v>0</v>
      </c>
      <c r="J38" s="29">
        <f t="shared" si="23"/>
        <v>0</v>
      </c>
      <c r="K38" s="29">
        <f t="shared" si="23"/>
        <v>0</v>
      </c>
      <c r="L38" s="29">
        <f t="shared" si="23"/>
        <v>0</v>
      </c>
      <c r="M38" s="29">
        <f t="shared" si="23"/>
        <v>0</v>
      </c>
      <c r="N38" s="29"/>
      <c r="O38" s="29"/>
      <c r="P38" s="29"/>
      <c r="Q38" s="29"/>
      <c r="R38" s="98">
        <f>B38+F38+J38+N38</f>
        <v>200000000</v>
      </c>
      <c r="S38" s="98">
        <f>C38+G38+K38+O38</f>
        <v>124614120</v>
      </c>
      <c r="T38" s="98">
        <f>D38+H38+L38+P38</f>
        <v>65744604</v>
      </c>
      <c r="U38" s="98">
        <f>E38+I38+M38+Q38</f>
        <v>59108424</v>
      </c>
      <c r="V38" s="17"/>
    </row>
    <row r="39" spans="1:22" ht="15.75" customHeight="1" thickTop="1" thickBot="1">
      <c r="A39" s="32" t="s">
        <v>87</v>
      </c>
      <c r="B39" s="29">
        <v>200000000</v>
      </c>
      <c r="C39" s="29">
        <v>124614120</v>
      </c>
      <c r="D39" s="29">
        <v>65714604</v>
      </c>
      <c r="E39" s="29">
        <v>59108424</v>
      </c>
      <c r="F39" s="29">
        <f t="shared" si="23"/>
        <v>0</v>
      </c>
      <c r="G39" s="29">
        <f t="shared" si="23"/>
        <v>0</v>
      </c>
      <c r="H39" s="29">
        <f t="shared" si="23"/>
        <v>0</v>
      </c>
      <c r="I39" s="29">
        <f t="shared" si="23"/>
        <v>0</v>
      </c>
      <c r="J39" s="29">
        <f t="shared" si="23"/>
        <v>0</v>
      </c>
      <c r="K39" s="29">
        <f t="shared" si="23"/>
        <v>0</v>
      </c>
      <c r="L39" s="29">
        <f t="shared" si="23"/>
        <v>0</v>
      </c>
      <c r="M39" s="29">
        <f t="shared" si="23"/>
        <v>0</v>
      </c>
      <c r="N39" s="29"/>
      <c r="O39" s="29"/>
      <c r="P39" s="29"/>
      <c r="Q39" s="29"/>
      <c r="R39" s="98">
        <f t="shared" ref="R39:U41" si="24">+B39+F39+J39+N39</f>
        <v>200000000</v>
      </c>
      <c r="S39" s="98">
        <f t="shared" si="24"/>
        <v>124614120</v>
      </c>
      <c r="T39" s="98">
        <f t="shared" si="24"/>
        <v>65714604</v>
      </c>
      <c r="U39" s="99">
        <f t="shared" si="24"/>
        <v>59108424</v>
      </c>
      <c r="V39" s="17"/>
    </row>
    <row r="40" spans="1:22" ht="15.75" customHeight="1" thickTop="1" thickBot="1">
      <c r="A40" s="33" t="s">
        <v>88</v>
      </c>
      <c r="B40" s="21">
        <v>200000000</v>
      </c>
      <c r="C40" s="21">
        <v>124614120</v>
      </c>
      <c r="D40" s="21">
        <v>65714604</v>
      </c>
      <c r="E40" s="21">
        <v>59108424</v>
      </c>
      <c r="F40" s="21">
        <f t="shared" si="23"/>
        <v>0</v>
      </c>
      <c r="G40" s="21">
        <f t="shared" si="23"/>
        <v>0</v>
      </c>
      <c r="H40" s="21">
        <f t="shared" si="23"/>
        <v>0</v>
      </c>
      <c r="I40" s="21">
        <f t="shared" si="23"/>
        <v>0</v>
      </c>
      <c r="J40" s="21">
        <f t="shared" si="23"/>
        <v>0</v>
      </c>
      <c r="K40" s="21">
        <f t="shared" si="23"/>
        <v>0</v>
      </c>
      <c r="L40" s="21">
        <f t="shared" si="23"/>
        <v>0</v>
      </c>
      <c r="M40" s="21">
        <f t="shared" si="23"/>
        <v>0</v>
      </c>
      <c r="N40" s="21"/>
      <c r="O40" s="21"/>
      <c r="P40" s="21"/>
      <c r="Q40" s="21"/>
      <c r="R40" s="78">
        <f t="shared" si="24"/>
        <v>200000000</v>
      </c>
      <c r="S40" s="78">
        <f t="shared" si="24"/>
        <v>124614120</v>
      </c>
      <c r="T40" s="78">
        <f t="shared" si="24"/>
        <v>65714604</v>
      </c>
      <c r="U40" s="72">
        <f t="shared" si="24"/>
        <v>59108424</v>
      </c>
      <c r="V40" s="17"/>
    </row>
    <row r="41" spans="1:22" ht="15.75" customHeight="1" thickTop="1" thickBot="1">
      <c r="A41" s="33" t="s">
        <v>60</v>
      </c>
      <c r="B41" s="21">
        <v>200000000</v>
      </c>
      <c r="C41" s="21">
        <v>124614120</v>
      </c>
      <c r="D41" s="21">
        <v>65714604</v>
      </c>
      <c r="E41" s="21">
        <v>59108424</v>
      </c>
      <c r="F41" s="21"/>
      <c r="G41" s="21"/>
      <c r="H41" s="21"/>
      <c r="I41" s="21"/>
      <c r="J41" s="21"/>
      <c r="K41" s="21"/>
      <c r="L41" s="21"/>
      <c r="M41" s="21"/>
      <c r="N41" s="21"/>
      <c r="O41" s="21"/>
      <c r="P41" s="21"/>
      <c r="Q41" s="21"/>
      <c r="R41" s="78">
        <f t="shared" si="24"/>
        <v>200000000</v>
      </c>
      <c r="S41" s="78">
        <f t="shared" si="24"/>
        <v>124614120</v>
      </c>
      <c r="T41" s="78">
        <f t="shared" si="24"/>
        <v>65714604</v>
      </c>
      <c r="U41" s="72">
        <f t="shared" si="24"/>
        <v>59108424</v>
      </c>
      <c r="V41" s="17"/>
    </row>
    <row r="42" spans="1:22" ht="47.45" customHeight="1" thickTop="1" thickBot="1">
      <c r="A42" s="61" t="s">
        <v>95</v>
      </c>
      <c r="B42" s="29">
        <f>150000000+80000000</f>
        <v>230000000</v>
      </c>
      <c r="C42" s="29">
        <f>87470643+58199688</f>
        <v>145670331</v>
      </c>
      <c r="D42" s="29">
        <f>42836619+3992328</f>
        <v>46828947</v>
      </c>
      <c r="E42" s="29">
        <f>36551099+3992328</f>
        <v>40543427</v>
      </c>
      <c r="F42" s="29">
        <f t="shared" ref="F42:M43" si="25">+F43</f>
        <v>0</v>
      </c>
      <c r="G42" s="29">
        <f t="shared" si="25"/>
        <v>0</v>
      </c>
      <c r="H42" s="29">
        <f t="shared" si="25"/>
        <v>0</v>
      </c>
      <c r="I42" s="29">
        <f t="shared" si="25"/>
        <v>0</v>
      </c>
      <c r="J42" s="29">
        <f t="shared" si="25"/>
        <v>0</v>
      </c>
      <c r="K42" s="29">
        <f t="shared" si="25"/>
        <v>0</v>
      </c>
      <c r="L42" s="29">
        <f t="shared" si="25"/>
        <v>0</v>
      </c>
      <c r="M42" s="29">
        <f t="shared" si="25"/>
        <v>0</v>
      </c>
      <c r="N42" s="29"/>
      <c r="O42" s="29"/>
      <c r="P42" s="29"/>
      <c r="Q42" s="29"/>
      <c r="R42" s="98">
        <f>B42+F42+J42+N42</f>
        <v>230000000</v>
      </c>
      <c r="S42" s="98">
        <f>C42+G42+K42+O42</f>
        <v>145670331</v>
      </c>
      <c r="T42" s="98">
        <f>D42+H42+L42+P42</f>
        <v>46828947</v>
      </c>
      <c r="U42" s="98">
        <f>E42+I42+M42+Q42</f>
        <v>40543427</v>
      </c>
      <c r="V42" s="17"/>
    </row>
    <row r="43" spans="1:22" ht="15.75" customHeight="1" thickTop="1" thickBot="1">
      <c r="A43" s="32" t="s">
        <v>87</v>
      </c>
      <c r="B43" s="29">
        <f t="shared" ref="B43:E44" si="26">+B44</f>
        <v>230000000</v>
      </c>
      <c r="C43" s="29">
        <f t="shared" si="26"/>
        <v>145670331</v>
      </c>
      <c r="D43" s="29">
        <f t="shared" si="26"/>
        <v>46828947</v>
      </c>
      <c r="E43" s="29">
        <f t="shared" si="26"/>
        <v>40543427</v>
      </c>
      <c r="F43" s="29">
        <f t="shared" si="25"/>
        <v>0</v>
      </c>
      <c r="G43" s="29">
        <f t="shared" si="25"/>
        <v>0</v>
      </c>
      <c r="H43" s="29">
        <f t="shared" si="25"/>
        <v>0</v>
      </c>
      <c r="I43" s="29">
        <f t="shared" si="25"/>
        <v>0</v>
      </c>
      <c r="J43" s="29">
        <f t="shared" si="25"/>
        <v>0</v>
      </c>
      <c r="K43" s="29">
        <f t="shared" si="25"/>
        <v>0</v>
      </c>
      <c r="L43" s="29">
        <f t="shared" si="25"/>
        <v>0</v>
      </c>
      <c r="M43" s="29">
        <f t="shared" si="25"/>
        <v>0</v>
      </c>
      <c r="N43" s="29"/>
      <c r="O43" s="29"/>
      <c r="P43" s="29"/>
      <c r="Q43" s="29"/>
      <c r="R43" s="98">
        <f t="shared" ref="R43:U45" si="27">+B43+F43+J43+N43</f>
        <v>230000000</v>
      </c>
      <c r="S43" s="98">
        <f t="shared" si="27"/>
        <v>145670331</v>
      </c>
      <c r="T43" s="98">
        <f t="shared" si="27"/>
        <v>46828947</v>
      </c>
      <c r="U43" s="99">
        <f t="shared" si="27"/>
        <v>40543427</v>
      </c>
      <c r="V43" s="17"/>
    </row>
    <row r="44" spans="1:22" ht="15.75" customHeight="1" thickTop="1" thickBot="1">
      <c r="A44" s="33" t="s">
        <v>88</v>
      </c>
      <c r="B44" s="21">
        <f t="shared" si="26"/>
        <v>230000000</v>
      </c>
      <c r="C44" s="21">
        <f t="shared" si="26"/>
        <v>145670331</v>
      </c>
      <c r="D44" s="21">
        <f t="shared" si="26"/>
        <v>46828947</v>
      </c>
      <c r="E44" s="21">
        <f t="shared" si="26"/>
        <v>40543427</v>
      </c>
      <c r="F44" s="21">
        <f t="shared" ref="F44:M44" si="28">+F45</f>
        <v>0</v>
      </c>
      <c r="G44" s="21">
        <f t="shared" si="28"/>
        <v>0</v>
      </c>
      <c r="H44" s="21">
        <f t="shared" si="28"/>
        <v>0</v>
      </c>
      <c r="I44" s="21">
        <f t="shared" si="28"/>
        <v>0</v>
      </c>
      <c r="J44" s="21">
        <f t="shared" si="28"/>
        <v>0</v>
      </c>
      <c r="K44" s="21">
        <f t="shared" si="28"/>
        <v>0</v>
      </c>
      <c r="L44" s="21">
        <f t="shared" si="28"/>
        <v>0</v>
      </c>
      <c r="M44" s="21">
        <f t="shared" si="28"/>
        <v>0</v>
      </c>
      <c r="N44" s="21"/>
      <c r="O44" s="21"/>
      <c r="P44" s="21"/>
      <c r="Q44" s="21"/>
      <c r="R44" s="78">
        <f t="shared" si="27"/>
        <v>230000000</v>
      </c>
      <c r="S44" s="78">
        <f t="shared" si="27"/>
        <v>145670331</v>
      </c>
      <c r="T44" s="78">
        <f t="shared" si="27"/>
        <v>46828947</v>
      </c>
      <c r="U44" s="72">
        <f t="shared" si="27"/>
        <v>40543427</v>
      </c>
      <c r="V44" s="17"/>
    </row>
    <row r="45" spans="1:22" ht="15.75" customHeight="1" thickTop="1" thickBot="1">
      <c r="A45" s="33" t="s">
        <v>60</v>
      </c>
      <c r="B45" s="21">
        <v>230000000</v>
      </c>
      <c r="C45" s="21">
        <v>145670331</v>
      </c>
      <c r="D45" s="21">
        <v>46828947</v>
      </c>
      <c r="E45" s="21">
        <v>40543427</v>
      </c>
      <c r="F45" s="21"/>
      <c r="G45" s="21"/>
      <c r="H45" s="21"/>
      <c r="I45" s="21"/>
      <c r="J45" s="21"/>
      <c r="K45" s="21"/>
      <c r="L45" s="21"/>
      <c r="M45" s="21"/>
      <c r="N45" s="21"/>
      <c r="O45" s="21"/>
      <c r="P45" s="21"/>
      <c r="Q45" s="21"/>
      <c r="R45" s="78">
        <f t="shared" si="27"/>
        <v>230000000</v>
      </c>
      <c r="S45" s="78">
        <f t="shared" si="27"/>
        <v>145670331</v>
      </c>
      <c r="T45" s="78">
        <f t="shared" si="27"/>
        <v>46828947</v>
      </c>
      <c r="U45" s="72">
        <f t="shared" si="27"/>
        <v>40543427</v>
      </c>
      <c r="V45" s="17"/>
    </row>
    <row r="46" spans="1:22" ht="39.75" thickTop="1" thickBot="1">
      <c r="A46" s="94" t="s">
        <v>137</v>
      </c>
      <c r="B46" s="76"/>
      <c r="C46" s="76"/>
      <c r="D46" s="76"/>
      <c r="E46" s="76"/>
      <c r="F46" s="76"/>
      <c r="G46" s="76"/>
      <c r="H46" s="76"/>
      <c r="I46" s="76"/>
      <c r="J46" s="76"/>
      <c r="K46" s="76"/>
      <c r="L46" s="76"/>
      <c r="M46" s="76"/>
      <c r="N46" s="76">
        <f t="shared" ref="N46:Q48" si="29">+N47</f>
        <v>1709455689</v>
      </c>
      <c r="O46" s="76">
        <f t="shared" si="29"/>
        <v>1709307342</v>
      </c>
      <c r="P46" s="76">
        <f t="shared" si="29"/>
        <v>661160537</v>
      </c>
      <c r="Q46" s="76">
        <f t="shared" si="29"/>
        <v>661160537</v>
      </c>
      <c r="R46" s="21"/>
      <c r="S46" s="21"/>
      <c r="T46" s="21"/>
      <c r="U46" s="21"/>
      <c r="V46" s="17"/>
    </row>
    <row r="47" spans="1:22" ht="15.75" customHeight="1" thickTop="1" thickBot="1">
      <c r="A47" s="32" t="s">
        <v>87</v>
      </c>
      <c r="B47" s="76"/>
      <c r="C47" s="76"/>
      <c r="D47" s="76"/>
      <c r="E47" s="76"/>
      <c r="F47" s="76"/>
      <c r="G47" s="76"/>
      <c r="H47" s="76"/>
      <c r="I47" s="76"/>
      <c r="J47" s="76"/>
      <c r="K47" s="76"/>
      <c r="L47" s="76"/>
      <c r="M47" s="76"/>
      <c r="N47" s="76">
        <f t="shared" si="29"/>
        <v>1709455689</v>
      </c>
      <c r="O47" s="76">
        <f t="shared" si="29"/>
        <v>1709307342</v>
      </c>
      <c r="P47" s="76">
        <f t="shared" si="29"/>
        <v>661160537</v>
      </c>
      <c r="Q47" s="76">
        <f t="shared" si="29"/>
        <v>661160537</v>
      </c>
      <c r="R47" s="21"/>
      <c r="S47" s="21"/>
      <c r="T47" s="21"/>
      <c r="U47" s="21"/>
      <c r="V47" s="17"/>
    </row>
    <row r="48" spans="1:22" ht="15.75" customHeight="1" thickTop="1" thickBot="1">
      <c r="A48" s="33" t="s">
        <v>88</v>
      </c>
      <c r="B48" s="76"/>
      <c r="C48" s="76"/>
      <c r="D48" s="76"/>
      <c r="E48" s="76"/>
      <c r="F48" s="76"/>
      <c r="G48" s="76"/>
      <c r="H48" s="76"/>
      <c r="I48" s="76"/>
      <c r="J48" s="76"/>
      <c r="K48" s="76"/>
      <c r="L48" s="76"/>
      <c r="M48" s="76"/>
      <c r="N48" s="76">
        <f t="shared" si="29"/>
        <v>1709455689</v>
      </c>
      <c r="O48" s="76">
        <f t="shared" si="29"/>
        <v>1709307342</v>
      </c>
      <c r="P48" s="76">
        <f t="shared" si="29"/>
        <v>661160537</v>
      </c>
      <c r="Q48" s="76">
        <f t="shared" si="29"/>
        <v>661160537</v>
      </c>
      <c r="R48" s="21"/>
      <c r="S48" s="21"/>
      <c r="T48" s="21"/>
      <c r="U48" s="21"/>
      <c r="V48" s="17"/>
    </row>
    <row r="49" spans="1:51" ht="15.75" customHeight="1" thickTop="1" thickBot="1">
      <c r="A49" s="33" t="s">
        <v>60</v>
      </c>
      <c r="B49" s="76"/>
      <c r="C49" s="76"/>
      <c r="D49" s="76"/>
      <c r="E49" s="76"/>
      <c r="F49" s="76"/>
      <c r="G49" s="76"/>
      <c r="H49" s="76"/>
      <c r="I49" s="76"/>
      <c r="J49" s="76"/>
      <c r="K49" s="76"/>
      <c r="L49" s="76"/>
      <c r="M49" s="76"/>
      <c r="N49" s="76">
        <v>1709455689</v>
      </c>
      <c r="O49" s="76">
        <v>1709307342</v>
      </c>
      <c r="P49" s="76">
        <v>661160537</v>
      </c>
      <c r="Q49" s="76">
        <v>661160537</v>
      </c>
      <c r="R49" s="21"/>
      <c r="S49" s="21"/>
      <c r="T49" s="21"/>
      <c r="U49" s="21"/>
      <c r="V49" s="17"/>
    </row>
    <row r="50" spans="1:51" ht="39.75" thickTop="1" thickBot="1">
      <c r="A50" s="94" t="s">
        <v>138</v>
      </c>
      <c r="B50" s="76">
        <f>+B51</f>
        <v>0</v>
      </c>
      <c r="C50" s="76">
        <f t="shared" ref="C50:Q52" si="30">+C51</f>
        <v>0</v>
      </c>
      <c r="D50" s="76">
        <f t="shared" si="30"/>
        <v>0</v>
      </c>
      <c r="E50" s="76">
        <f t="shared" si="30"/>
        <v>0</v>
      </c>
      <c r="F50" s="76">
        <f t="shared" si="30"/>
        <v>0</v>
      </c>
      <c r="G50" s="76">
        <f t="shared" si="30"/>
        <v>0</v>
      </c>
      <c r="H50" s="76">
        <f t="shared" si="30"/>
        <v>0</v>
      </c>
      <c r="I50" s="76">
        <f t="shared" si="30"/>
        <v>0</v>
      </c>
      <c r="J50" s="76">
        <f t="shared" si="30"/>
        <v>0</v>
      </c>
      <c r="K50" s="76">
        <f t="shared" si="30"/>
        <v>0</v>
      </c>
      <c r="L50" s="76">
        <f t="shared" si="30"/>
        <v>0</v>
      </c>
      <c r="M50" s="76">
        <f t="shared" si="30"/>
        <v>0</v>
      </c>
      <c r="N50" s="76">
        <f t="shared" si="30"/>
        <v>1347479797</v>
      </c>
      <c r="O50" s="76">
        <f t="shared" si="30"/>
        <v>0</v>
      </c>
      <c r="P50" s="76">
        <f t="shared" si="30"/>
        <v>0</v>
      </c>
      <c r="Q50" s="76">
        <f t="shared" si="30"/>
        <v>0</v>
      </c>
      <c r="R50" s="21"/>
      <c r="S50" s="21"/>
      <c r="T50" s="21"/>
      <c r="U50" s="21"/>
      <c r="V50" s="17"/>
    </row>
    <row r="51" spans="1:51" ht="15.75" customHeight="1" thickTop="1" thickBot="1">
      <c r="A51" s="32" t="s">
        <v>87</v>
      </c>
      <c r="B51" s="76">
        <f>+B52</f>
        <v>0</v>
      </c>
      <c r="C51" s="76">
        <f t="shared" si="30"/>
        <v>0</v>
      </c>
      <c r="D51" s="76">
        <f t="shared" si="30"/>
        <v>0</v>
      </c>
      <c r="E51" s="76">
        <f t="shared" si="30"/>
        <v>0</v>
      </c>
      <c r="F51" s="76">
        <f t="shared" si="30"/>
        <v>0</v>
      </c>
      <c r="G51" s="76">
        <f t="shared" si="30"/>
        <v>0</v>
      </c>
      <c r="H51" s="76">
        <f t="shared" si="30"/>
        <v>0</v>
      </c>
      <c r="I51" s="76">
        <f t="shared" si="30"/>
        <v>0</v>
      </c>
      <c r="J51" s="76">
        <f t="shared" si="30"/>
        <v>0</v>
      </c>
      <c r="K51" s="76">
        <f t="shared" si="30"/>
        <v>0</v>
      </c>
      <c r="L51" s="76">
        <f t="shared" si="30"/>
        <v>0</v>
      </c>
      <c r="M51" s="76">
        <f t="shared" si="30"/>
        <v>0</v>
      </c>
      <c r="N51" s="76">
        <f t="shared" si="30"/>
        <v>1347479797</v>
      </c>
      <c r="O51" s="76">
        <f t="shared" si="30"/>
        <v>0</v>
      </c>
      <c r="P51" s="76">
        <f t="shared" si="30"/>
        <v>0</v>
      </c>
      <c r="Q51" s="76">
        <f t="shared" si="30"/>
        <v>0</v>
      </c>
      <c r="R51" s="21"/>
      <c r="S51" s="21"/>
      <c r="T51" s="21"/>
      <c r="U51" s="21"/>
      <c r="V51" s="17"/>
    </row>
    <row r="52" spans="1:51" ht="15.75" customHeight="1" thickTop="1" thickBot="1">
      <c r="A52" s="33" t="s">
        <v>88</v>
      </c>
      <c r="B52" s="76">
        <f>+B53</f>
        <v>0</v>
      </c>
      <c r="C52" s="76">
        <f t="shared" si="30"/>
        <v>0</v>
      </c>
      <c r="D52" s="76">
        <f t="shared" si="30"/>
        <v>0</v>
      </c>
      <c r="E52" s="76">
        <f t="shared" si="30"/>
        <v>0</v>
      </c>
      <c r="F52" s="76">
        <f t="shared" si="30"/>
        <v>0</v>
      </c>
      <c r="G52" s="76">
        <f t="shared" si="30"/>
        <v>0</v>
      </c>
      <c r="H52" s="76">
        <f t="shared" si="30"/>
        <v>0</v>
      </c>
      <c r="I52" s="76">
        <f t="shared" si="30"/>
        <v>0</v>
      </c>
      <c r="J52" s="76">
        <f t="shared" si="30"/>
        <v>0</v>
      </c>
      <c r="K52" s="76">
        <f t="shared" si="30"/>
        <v>0</v>
      </c>
      <c r="L52" s="76">
        <f t="shared" si="30"/>
        <v>0</v>
      </c>
      <c r="M52" s="76">
        <f t="shared" si="30"/>
        <v>0</v>
      </c>
      <c r="N52" s="76">
        <f t="shared" si="30"/>
        <v>1347479797</v>
      </c>
      <c r="O52" s="76">
        <f t="shared" si="30"/>
        <v>0</v>
      </c>
      <c r="P52" s="76">
        <f t="shared" si="30"/>
        <v>0</v>
      </c>
      <c r="Q52" s="76">
        <f t="shared" si="30"/>
        <v>0</v>
      </c>
      <c r="R52" s="21"/>
      <c r="S52" s="21"/>
      <c r="T52" s="21"/>
      <c r="U52" s="21"/>
      <c r="V52" s="17"/>
    </row>
    <row r="53" spans="1:51" ht="15.75" customHeight="1" thickTop="1" thickBot="1">
      <c r="A53" s="33" t="s">
        <v>60</v>
      </c>
      <c r="B53" s="76"/>
      <c r="C53" s="76"/>
      <c r="D53" s="76"/>
      <c r="E53" s="76"/>
      <c r="F53" s="76"/>
      <c r="G53" s="76"/>
      <c r="H53" s="76"/>
      <c r="I53" s="76"/>
      <c r="J53" s="76"/>
      <c r="K53" s="76"/>
      <c r="L53" s="76"/>
      <c r="M53" s="76"/>
      <c r="N53" s="76">
        <v>1347479797</v>
      </c>
      <c r="O53" s="76">
        <v>0</v>
      </c>
      <c r="P53" s="76">
        <v>0</v>
      </c>
      <c r="Q53" s="76">
        <v>0</v>
      </c>
      <c r="R53" s="21"/>
      <c r="S53" s="21"/>
      <c r="T53" s="21"/>
      <c r="U53" s="21"/>
      <c r="V53" s="17"/>
    </row>
    <row r="54" spans="1:51" s="30" customFormat="1" ht="27" thickTop="1" thickBot="1">
      <c r="A54" s="60" t="s">
        <v>116</v>
      </c>
      <c r="B54" s="34">
        <f>+B55+B59</f>
        <v>400970545</v>
      </c>
      <c r="C54" s="34">
        <f t="shared" ref="C54:M54" si="31">+C55+C59</f>
        <v>121764559</v>
      </c>
      <c r="D54" s="34">
        <f>+D55+D59</f>
        <v>56113476</v>
      </c>
      <c r="E54" s="34">
        <f t="shared" si="31"/>
        <v>56113476</v>
      </c>
      <c r="F54" s="34">
        <f t="shared" si="31"/>
        <v>0</v>
      </c>
      <c r="G54" s="34">
        <f t="shared" si="31"/>
        <v>0</v>
      </c>
      <c r="H54" s="34">
        <f t="shared" si="31"/>
        <v>0</v>
      </c>
      <c r="I54" s="34">
        <f t="shared" si="31"/>
        <v>0</v>
      </c>
      <c r="J54" s="34">
        <f t="shared" si="31"/>
        <v>0</v>
      </c>
      <c r="K54" s="34">
        <f t="shared" si="31"/>
        <v>0</v>
      </c>
      <c r="L54" s="34">
        <f t="shared" si="31"/>
        <v>0</v>
      </c>
      <c r="M54" s="34">
        <f t="shared" si="31"/>
        <v>0</v>
      </c>
      <c r="N54" s="102">
        <f>+N55+N59+N63+N67+N71</f>
        <v>14043809696</v>
      </c>
      <c r="O54" s="102">
        <f>+O55+O59+O63+O67+O71</f>
        <v>13366647578</v>
      </c>
      <c r="P54" s="102">
        <f>+P55+P59+P63+P67+P71</f>
        <v>1690537541</v>
      </c>
      <c r="Q54" s="102">
        <f>+Q55+Q59+Q63+Q67+Q71</f>
        <v>817981118</v>
      </c>
      <c r="R54" s="103">
        <f t="shared" ref="R54:U54" si="32">+R55+R59+R75</f>
        <v>26485007415</v>
      </c>
      <c r="S54" s="103">
        <f t="shared" si="32"/>
        <v>23647796481</v>
      </c>
      <c r="T54" s="103">
        <f t="shared" si="32"/>
        <v>11570499173</v>
      </c>
      <c r="U54" s="103">
        <f t="shared" si="32"/>
        <v>11476162093</v>
      </c>
      <c r="V54" s="17"/>
      <c r="W54"/>
      <c r="X54"/>
      <c r="Y54"/>
      <c r="Z54"/>
      <c r="AA54"/>
      <c r="AB54"/>
      <c r="AC54"/>
      <c r="AD54"/>
      <c r="AE54"/>
      <c r="AF54"/>
      <c r="AG54"/>
      <c r="AH54"/>
      <c r="AI54"/>
      <c r="AJ54"/>
      <c r="AK54"/>
      <c r="AL54"/>
      <c r="AM54"/>
      <c r="AN54"/>
      <c r="AO54"/>
      <c r="AP54"/>
      <c r="AQ54"/>
      <c r="AR54"/>
      <c r="AS54"/>
      <c r="AT54"/>
      <c r="AU54"/>
      <c r="AV54"/>
      <c r="AW54"/>
      <c r="AX54"/>
      <c r="AY54"/>
    </row>
    <row r="55" spans="1:51" s="28" customFormat="1" ht="58.15" customHeight="1" thickTop="1" thickBot="1">
      <c r="A55" s="61" t="s">
        <v>96</v>
      </c>
      <c r="B55" s="29">
        <f>+B56</f>
        <v>0</v>
      </c>
      <c r="C55" s="29">
        <f t="shared" ref="C55:M57" si="33">+C56</f>
        <v>0</v>
      </c>
      <c r="D55" s="29">
        <f t="shared" si="33"/>
        <v>0</v>
      </c>
      <c r="E55" s="29">
        <f t="shared" si="33"/>
        <v>0</v>
      </c>
      <c r="F55" s="29">
        <f t="shared" si="33"/>
        <v>0</v>
      </c>
      <c r="G55" s="29">
        <f t="shared" si="33"/>
        <v>0</v>
      </c>
      <c r="H55" s="29">
        <f t="shared" si="33"/>
        <v>0</v>
      </c>
      <c r="I55" s="29">
        <f t="shared" si="33"/>
        <v>0</v>
      </c>
      <c r="J55" s="29">
        <f t="shared" si="33"/>
        <v>0</v>
      </c>
      <c r="K55" s="29">
        <f t="shared" si="33"/>
        <v>0</v>
      </c>
      <c r="L55" s="29">
        <f t="shared" si="33"/>
        <v>0</v>
      </c>
      <c r="M55" s="29">
        <f t="shared" si="33"/>
        <v>0</v>
      </c>
      <c r="N55" s="29"/>
      <c r="O55" s="29"/>
      <c r="P55" s="29"/>
      <c r="Q55" s="29"/>
      <c r="R55" s="98">
        <f>B55+F55+J55+N55</f>
        <v>0</v>
      </c>
      <c r="S55" s="98">
        <f>C55+G55+K55+O55</f>
        <v>0</v>
      </c>
      <c r="T55" s="98">
        <f>D55+H55+L55+P55</f>
        <v>0</v>
      </c>
      <c r="U55" s="98">
        <f>E55+I55+M55+Q55</f>
        <v>0</v>
      </c>
      <c r="V55" s="17"/>
      <c r="W55"/>
      <c r="X55"/>
      <c r="Y55"/>
      <c r="Z55"/>
      <c r="AA55"/>
      <c r="AB55"/>
      <c r="AC55"/>
      <c r="AD55"/>
      <c r="AE55"/>
      <c r="AF55"/>
      <c r="AG55"/>
      <c r="AH55"/>
      <c r="AI55"/>
      <c r="AJ55"/>
      <c r="AK55"/>
      <c r="AL55"/>
      <c r="AM55"/>
      <c r="AN55"/>
      <c r="AO55"/>
      <c r="AP55"/>
      <c r="AQ55"/>
      <c r="AR55"/>
      <c r="AS55"/>
      <c r="AT55"/>
      <c r="AU55"/>
      <c r="AV55"/>
      <c r="AW55"/>
      <c r="AX55"/>
      <c r="AY55"/>
    </row>
    <row r="56" spans="1:51" ht="15.75" customHeight="1" thickTop="1" thickBot="1">
      <c r="A56" s="32" t="s">
        <v>87</v>
      </c>
      <c r="B56" s="29">
        <f>+B57</f>
        <v>0</v>
      </c>
      <c r="C56" s="29">
        <f t="shared" si="33"/>
        <v>0</v>
      </c>
      <c r="D56" s="29">
        <f t="shared" si="33"/>
        <v>0</v>
      </c>
      <c r="E56" s="29">
        <f t="shared" si="33"/>
        <v>0</v>
      </c>
      <c r="F56" s="29">
        <f t="shared" si="33"/>
        <v>0</v>
      </c>
      <c r="G56" s="29">
        <f t="shared" si="33"/>
        <v>0</v>
      </c>
      <c r="H56" s="29">
        <f t="shared" si="33"/>
        <v>0</v>
      </c>
      <c r="I56" s="29">
        <f t="shared" si="33"/>
        <v>0</v>
      </c>
      <c r="J56" s="29">
        <f t="shared" si="33"/>
        <v>0</v>
      </c>
      <c r="K56" s="29">
        <f t="shared" si="33"/>
        <v>0</v>
      </c>
      <c r="L56" s="29">
        <f t="shared" si="33"/>
        <v>0</v>
      </c>
      <c r="M56" s="29">
        <f t="shared" si="33"/>
        <v>0</v>
      </c>
      <c r="N56" s="29"/>
      <c r="O56" s="29"/>
      <c r="P56" s="29"/>
      <c r="Q56" s="29"/>
      <c r="R56" s="98">
        <f t="shared" ref="R56:U58" si="34">+B56+F56+J56+N56</f>
        <v>0</v>
      </c>
      <c r="S56" s="98">
        <f t="shared" si="34"/>
        <v>0</v>
      </c>
      <c r="T56" s="98">
        <f t="shared" si="34"/>
        <v>0</v>
      </c>
      <c r="U56" s="99">
        <f t="shared" si="34"/>
        <v>0</v>
      </c>
      <c r="V56" s="17"/>
    </row>
    <row r="57" spans="1:51" ht="15.75" customHeight="1" thickTop="1" thickBot="1">
      <c r="A57" s="33" t="s">
        <v>88</v>
      </c>
      <c r="B57" s="21">
        <f>+B58</f>
        <v>0</v>
      </c>
      <c r="C57" s="21">
        <f t="shared" si="33"/>
        <v>0</v>
      </c>
      <c r="D57" s="21">
        <f t="shared" si="33"/>
        <v>0</v>
      </c>
      <c r="E57" s="21">
        <f t="shared" si="33"/>
        <v>0</v>
      </c>
      <c r="F57" s="21">
        <f t="shared" si="33"/>
        <v>0</v>
      </c>
      <c r="G57" s="21">
        <f t="shared" si="33"/>
        <v>0</v>
      </c>
      <c r="H57" s="21">
        <f t="shared" si="33"/>
        <v>0</v>
      </c>
      <c r="I57" s="21">
        <f t="shared" si="33"/>
        <v>0</v>
      </c>
      <c r="J57" s="21">
        <f t="shared" si="33"/>
        <v>0</v>
      </c>
      <c r="K57" s="21">
        <f t="shared" si="33"/>
        <v>0</v>
      </c>
      <c r="L57" s="21">
        <f t="shared" si="33"/>
        <v>0</v>
      </c>
      <c r="M57" s="21">
        <f t="shared" si="33"/>
        <v>0</v>
      </c>
      <c r="N57" s="21"/>
      <c r="O57" s="21"/>
      <c r="P57" s="21"/>
      <c r="Q57" s="21"/>
      <c r="R57" s="78">
        <f t="shared" si="34"/>
        <v>0</v>
      </c>
      <c r="S57" s="78">
        <f t="shared" si="34"/>
        <v>0</v>
      </c>
      <c r="T57" s="78">
        <f t="shared" si="34"/>
        <v>0</v>
      </c>
      <c r="U57" s="72">
        <f t="shared" si="34"/>
        <v>0</v>
      </c>
      <c r="V57" s="17"/>
    </row>
    <row r="58" spans="1:51" ht="15.75" customHeight="1" thickTop="1" thickBot="1">
      <c r="A58" s="33" t="s">
        <v>60</v>
      </c>
      <c r="B58" s="21"/>
      <c r="C58" s="21"/>
      <c r="D58" s="21"/>
      <c r="E58" s="21"/>
      <c r="F58" s="21"/>
      <c r="G58" s="21"/>
      <c r="H58" s="21"/>
      <c r="I58" s="21"/>
      <c r="J58" s="21"/>
      <c r="K58" s="21"/>
      <c r="L58" s="21"/>
      <c r="M58" s="21"/>
      <c r="N58" s="21"/>
      <c r="O58" s="21"/>
      <c r="P58" s="21"/>
      <c r="Q58" s="21"/>
      <c r="R58" s="78">
        <f t="shared" si="34"/>
        <v>0</v>
      </c>
      <c r="S58" s="78">
        <f t="shared" si="34"/>
        <v>0</v>
      </c>
      <c r="T58" s="78">
        <f t="shared" si="34"/>
        <v>0</v>
      </c>
      <c r="U58" s="72">
        <f t="shared" si="34"/>
        <v>0</v>
      </c>
      <c r="V58" s="17"/>
    </row>
    <row r="59" spans="1:51" s="32" customFormat="1" ht="30.6" customHeight="1" thickTop="1" thickBot="1">
      <c r="A59" s="61" t="s">
        <v>97</v>
      </c>
      <c r="B59" s="35">
        <f>100000000+300970545</f>
        <v>400970545</v>
      </c>
      <c r="C59" s="35">
        <f>36000000+85764559</f>
        <v>121764559</v>
      </c>
      <c r="D59" s="35">
        <f>25286417+30827059</f>
        <v>56113476</v>
      </c>
      <c r="E59" s="35">
        <f>25286417+30827059</f>
        <v>56113476</v>
      </c>
      <c r="F59" s="35">
        <f t="shared" ref="C59:M61" si="35">+F60</f>
        <v>0</v>
      </c>
      <c r="G59" s="35">
        <f t="shared" si="35"/>
        <v>0</v>
      </c>
      <c r="H59" s="35">
        <f t="shared" si="35"/>
        <v>0</v>
      </c>
      <c r="I59" s="35">
        <f t="shared" si="35"/>
        <v>0</v>
      </c>
      <c r="J59" s="35">
        <f t="shared" si="35"/>
        <v>0</v>
      </c>
      <c r="K59" s="35">
        <f t="shared" si="35"/>
        <v>0</v>
      </c>
      <c r="L59" s="35">
        <f t="shared" si="35"/>
        <v>0</v>
      </c>
      <c r="M59" s="35">
        <f t="shared" si="35"/>
        <v>0</v>
      </c>
      <c r="N59" s="35"/>
      <c r="O59" s="35"/>
      <c r="P59" s="35"/>
      <c r="Q59" s="35"/>
      <c r="R59" s="98">
        <f>B59+F59+J59+N59</f>
        <v>400970545</v>
      </c>
      <c r="S59" s="98">
        <f>C59+G59+K59+O59</f>
        <v>121764559</v>
      </c>
      <c r="T59" s="98">
        <f>D59+H59+L59+P59</f>
        <v>56113476</v>
      </c>
      <c r="U59" s="98">
        <f>E59+I59+M59+Q59</f>
        <v>56113476</v>
      </c>
      <c r="V59" s="17"/>
      <c r="W59"/>
      <c r="X59"/>
      <c r="Y59"/>
      <c r="Z59"/>
      <c r="AA59"/>
      <c r="AB59"/>
      <c r="AC59"/>
      <c r="AD59"/>
      <c r="AE59"/>
      <c r="AF59"/>
      <c r="AG59"/>
      <c r="AH59"/>
      <c r="AI59"/>
      <c r="AJ59"/>
      <c r="AK59"/>
      <c r="AL59"/>
      <c r="AM59"/>
      <c r="AN59"/>
      <c r="AO59"/>
      <c r="AP59"/>
      <c r="AQ59"/>
      <c r="AR59"/>
      <c r="AS59"/>
      <c r="AT59"/>
      <c r="AU59"/>
      <c r="AV59"/>
      <c r="AW59"/>
      <c r="AX59"/>
      <c r="AY59"/>
    </row>
    <row r="60" spans="1:51" ht="15.75" customHeight="1" thickTop="1" thickBot="1">
      <c r="A60" s="32" t="s">
        <v>87</v>
      </c>
      <c r="B60" s="29">
        <f>+B61</f>
        <v>400970545</v>
      </c>
      <c r="C60" s="29">
        <f t="shared" si="35"/>
        <v>121764559</v>
      </c>
      <c r="D60" s="29">
        <f t="shared" si="35"/>
        <v>56113476</v>
      </c>
      <c r="E60" s="29">
        <f t="shared" si="35"/>
        <v>56113476</v>
      </c>
      <c r="F60" s="29">
        <f t="shared" si="35"/>
        <v>0</v>
      </c>
      <c r="G60" s="29">
        <f t="shared" si="35"/>
        <v>0</v>
      </c>
      <c r="H60" s="29">
        <f t="shared" si="35"/>
        <v>0</v>
      </c>
      <c r="I60" s="29">
        <f t="shared" si="35"/>
        <v>0</v>
      </c>
      <c r="J60" s="29">
        <f t="shared" si="35"/>
        <v>0</v>
      </c>
      <c r="K60" s="29">
        <f t="shared" si="35"/>
        <v>0</v>
      </c>
      <c r="L60" s="29">
        <f t="shared" si="35"/>
        <v>0</v>
      </c>
      <c r="M60" s="29">
        <f t="shared" si="35"/>
        <v>0</v>
      </c>
      <c r="N60" s="29"/>
      <c r="O60" s="29"/>
      <c r="P60" s="29"/>
      <c r="Q60" s="29"/>
      <c r="R60" s="98">
        <f t="shared" ref="R60:U62" si="36">+B60+F60+J60+N60</f>
        <v>400970545</v>
      </c>
      <c r="S60" s="98">
        <f t="shared" si="36"/>
        <v>121764559</v>
      </c>
      <c r="T60" s="98">
        <f t="shared" si="36"/>
        <v>56113476</v>
      </c>
      <c r="U60" s="99">
        <f t="shared" si="36"/>
        <v>56113476</v>
      </c>
      <c r="V60" s="17"/>
    </row>
    <row r="61" spans="1:51" ht="15.75" customHeight="1" thickTop="1" thickBot="1">
      <c r="A61" s="33" t="s">
        <v>88</v>
      </c>
      <c r="B61" s="21">
        <f>+B62</f>
        <v>400970545</v>
      </c>
      <c r="C61" s="21">
        <f t="shared" si="35"/>
        <v>121764559</v>
      </c>
      <c r="D61" s="21">
        <f t="shared" si="35"/>
        <v>56113476</v>
      </c>
      <c r="E61" s="21">
        <f t="shared" si="35"/>
        <v>56113476</v>
      </c>
      <c r="F61" s="21">
        <f t="shared" si="35"/>
        <v>0</v>
      </c>
      <c r="G61" s="21">
        <f t="shared" si="35"/>
        <v>0</v>
      </c>
      <c r="H61" s="21">
        <f t="shared" si="35"/>
        <v>0</v>
      </c>
      <c r="I61" s="21">
        <f t="shared" si="35"/>
        <v>0</v>
      </c>
      <c r="J61" s="21">
        <f t="shared" si="35"/>
        <v>0</v>
      </c>
      <c r="K61" s="21">
        <f t="shared" si="35"/>
        <v>0</v>
      </c>
      <c r="L61" s="21">
        <f t="shared" si="35"/>
        <v>0</v>
      </c>
      <c r="M61" s="21">
        <f t="shared" si="35"/>
        <v>0</v>
      </c>
      <c r="N61" s="21"/>
      <c r="O61" s="21"/>
      <c r="P61" s="21"/>
      <c r="Q61" s="21"/>
      <c r="R61" s="78">
        <f t="shared" si="36"/>
        <v>400970545</v>
      </c>
      <c r="S61" s="78">
        <f t="shared" si="36"/>
        <v>121764559</v>
      </c>
      <c r="T61" s="78">
        <f t="shared" si="36"/>
        <v>56113476</v>
      </c>
      <c r="U61" s="72">
        <f t="shared" si="36"/>
        <v>56113476</v>
      </c>
      <c r="V61" s="17"/>
    </row>
    <row r="62" spans="1:51" ht="16.5" thickTop="1" thickBot="1">
      <c r="A62" s="33" t="s">
        <v>60</v>
      </c>
      <c r="B62" s="21">
        <v>400970545</v>
      </c>
      <c r="C62" s="21">
        <v>121764559</v>
      </c>
      <c r="D62" s="21">
        <v>56113476</v>
      </c>
      <c r="E62" s="21">
        <v>56113476</v>
      </c>
      <c r="F62" s="21"/>
      <c r="G62" s="21"/>
      <c r="H62" s="21"/>
      <c r="I62" s="21"/>
      <c r="J62" s="21"/>
      <c r="K62" s="21"/>
      <c r="L62" s="21"/>
      <c r="M62" s="21"/>
      <c r="N62" s="21"/>
      <c r="O62" s="21"/>
      <c r="P62" s="21"/>
      <c r="Q62" s="21"/>
      <c r="R62" s="78">
        <f t="shared" si="36"/>
        <v>400970545</v>
      </c>
      <c r="S62" s="78">
        <f t="shared" si="36"/>
        <v>121764559</v>
      </c>
      <c r="T62" s="78">
        <f t="shared" si="36"/>
        <v>56113476</v>
      </c>
      <c r="U62" s="72">
        <f t="shared" si="36"/>
        <v>56113476</v>
      </c>
      <c r="V62" s="17"/>
    </row>
    <row r="63" spans="1:51" ht="39.75" thickTop="1" thickBot="1">
      <c r="A63" s="94" t="s">
        <v>139</v>
      </c>
      <c r="B63" s="76"/>
      <c r="C63" s="76"/>
      <c r="D63" s="76"/>
      <c r="E63" s="76"/>
      <c r="F63" s="76"/>
      <c r="G63" s="76"/>
      <c r="H63" s="76"/>
      <c r="I63" s="76"/>
      <c r="J63" s="76"/>
      <c r="K63" s="76"/>
      <c r="L63" s="76"/>
      <c r="M63" s="76"/>
      <c r="N63" s="76">
        <f t="shared" ref="N63:Q65" si="37">+N64</f>
        <v>2583948507</v>
      </c>
      <c r="O63" s="76">
        <f t="shared" si="37"/>
        <v>2583601770</v>
      </c>
      <c r="P63" s="76">
        <f t="shared" si="37"/>
        <v>1690537541</v>
      </c>
      <c r="Q63" s="76">
        <f t="shared" si="37"/>
        <v>817981118</v>
      </c>
      <c r="R63" s="78"/>
      <c r="S63" s="78"/>
      <c r="T63" s="78"/>
      <c r="U63" s="72" t="s">
        <v>140</v>
      </c>
      <c r="V63" s="17"/>
    </row>
    <row r="64" spans="1:51" ht="16.5" thickTop="1" thickBot="1">
      <c r="A64" s="32" t="s">
        <v>87</v>
      </c>
      <c r="B64" s="76"/>
      <c r="C64" s="76"/>
      <c r="D64" s="76"/>
      <c r="E64" s="76"/>
      <c r="F64" s="76"/>
      <c r="G64" s="76"/>
      <c r="H64" s="76"/>
      <c r="I64" s="76"/>
      <c r="J64" s="76"/>
      <c r="K64" s="76"/>
      <c r="L64" s="76"/>
      <c r="M64" s="76"/>
      <c r="N64" s="95">
        <f t="shared" si="37"/>
        <v>2583948507</v>
      </c>
      <c r="O64" s="95">
        <f t="shared" si="37"/>
        <v>2583601770</v>
      </c>
      <c r="P64" s="95">
        <f t="shared" si="37"/>
        <v>1690537541</v>
      </c>
      <c r="Q64" s="95">
        <f t="shared" si="37"/>
        <v>817981118</v>
      </c>
      <c r="R64" s="78"/>
      <c r="S64" s="78"/>
      <c r="T64" s="78"/>
      <c r="U64" s="72"/>
      <c r="V64" s="17"/>
    </row>
    <row r="65" spans="1:22" ht="16.5" thickTop="1" thickBot="1">
      <c r="A65" s="33" t="s">
        <v>88</v>
      </c>
      <c r="B65" s="76"/>
      <c r="C65" s="76"/>
      <c r="D65" s="76"/>
      <c r="E65" s="76"/>
      <c r="F65" s="76"/>
      <c r="G65" s="76"/>
      <c r="H65" s="76"/>
      <c r="I65" s="76"/>
      <c r="J65" s="76"/>
      <c r="K65" s="76"/>
      <c r="L65" s="76"/>
      <c r="M65" s="76"/>
      <c r="N65" s="76">
        <f t="shared" si="37"/>
        <v>2583948507</v>
      </c>
      <c r="O65" s="76">
        <f t="shared" si="37"/>
        <v>2583601770</v>
      </c>
      <c r="P65" s="76">
        <f t="shared" si="37"/>
        <v>1690537541</v>
      </c>
      <c r="Q65" s="76">
        <f t="shared" si="37"/>
        <v>817981118</v>
      </c>
      <c r="R65" s="78"/>
      <c r="S65" s="78"/>
      <c r="T65" s="78"/>
      <c r="U65" s="72"/>
      <c r="V65" s="17"/>
    </row>
    <row r="66" spans="1:22" ht="16.5" thickTop="1" thickBot="1">
      <c r="A66" s="33" t="s">
        <v>60</v>
      </c>
      <c r="B66" s="76"/>
      <c r="C66" s="76"/>
      <c r="D66" s="76"/>
      <c r="E66" s="76"/>
      <c r="F66" s="76"/>
      <c r="G66" s="76"/>
      <c r="H66" s="76"/>
      <c r="I66" s="76"/>
      <c r="J66" s="76"/>
      <c r="K66" s="76"/>
      <c r="L66" s="76"/>
      <c r="M66" s="76"/>
      <c r="N66" s="76">
        <v>2583948507</v>
      </c>
      <c r="O66" s="76">
        <v>2583601770</v>
      </c>
      <c r="P66" s="76">
        <v>1690537541</v>
      </c>
      <c r="Q66" s="76">
        <v>817981118</v>
      </c>
      <c r="R66" s="78"/>
      <c r="S66" s="78"/>
      <c r="T66" s="78"/>
      <c r="U66" s="72"/>
      <c r="V66" s="17"/>
    </row>
    <row r="67" spans="1:22" ht="39.75" thickTop="1" thickBot="1">
      <c r="A67" s="94" t="s">
        <v>141</v>
      </c>
      <c r="B67" s="76"/>
      <c r="C67" s="76"/>
      <c r="D67" s="76"/>
      <c r="E67" s="76"/>
      <c r="F67" s="76"/>
      <c r="G67" s="76"/>
      <c r="H67" s="76"/>
      <c r="I67" s="76"/>
      <c r="J67" s="76"/>
      <c r="K67" s="76"/>
      <c r="L67" s="76"/>
      <c r="M67" s="76"/>
      <c r="N67" s="76">
        <f>+N68</f>
        <v>1290832917</v>
      </c>
      <c r="O67" s="76">
        <f t="shared" ref="O67:Q69" si="38">+O68</f>
        <v>1290070177</v>
      </c>
      <c r="P67" s="76">
        <f t="shared" si="38"/>
        <v>0</v>
      </c>
      <c r="Q67" s="76">
        <f t="shared" si="38"/>
        <v>0</v>
      </c>
      <c r="R67" s="78"/>
      <c r="S67" s="78"/>
      <c r="T67" s="78"/>
      <c r="U67" s="72"/>
      <c r="V67" s="17"/>
    </row>
    <row r="68" spans="1:22" ht="16.5" thickTop="1" thickBot="1">
      <c r="A68" s="32" t="s">
        <v>87</v>
      </c>
      <c r="B68" s="76"/>
      <c r="C68" s="76"/>
      <c r="D68" s="76"/>
      <c r="E68" s="76"/>
      <c r="F68" s="76"/>
      <c r="G68" s="76"/>
      <c r="H68" s="76"/>
      <c r="I68" s="76"/>
      <c r="J68" s="76"/>
      <c r="K68" s="76"/>
      <c r="L68" s="76"/>
      <c r="M68" s="76"/>
      <c r="N68" s="76">
        <f>+N69</f>
        <v>1290832917</v>
      </c>
      <c r="O68" s="76">
        <f t="shared" si="38"/>
        <v>1290070177</v>
      </c>
      <c r="P68" s="76">
        <f t="shared" si="38"/>
        <v>0</v>
      </c>
      <c r="Q68" s="76">
        <f t="shared" si="38"/>
        <v>0</v>
      </c>
      <c r="R68" s="78"/>
      <c r="S68" s="78"/>
      <c r="T68" s="78"/>
      <c r="U68" s="72"/>
      <c r="V68" s="17"/>
    </row>
    <row r="69" spans="1:22" ht="16.5" thickTop="1" thickBot="1">
      <c r="A69" s="33" t="s">
        <v>88</v>
      </c>
      <c r="B69" s="76"/>
      <c r="C69" s="76"/>
      <c r="D69" s="76"/>
      <c r="E69" s="76"/>
      <c r="F69" s="76"/>
      <c r="G69" s="76"/>
      <c r="H69" s="76"/>
      <c r="I69" s="76"/>
      <c r="J69" s="76"/>
      <c r="K69" s="76"/>
      <c r="L69" s="76"/>
      <c r="M69" s="76"/>
      <c r="N69" s="76">
        <f>+N70</f>
        <v>1290832917</v>
      </c>
      <c r="O69" s="76">
        <f t="shared" si="38"/>
        <v>1290070177</v>
      </c>
      <c r="P69" s="76">
        <f t="shared" si="38"/>
        <v>0</v>
      </c>
      <c r="Q69" s="76">
        <f t="shared" si="38"/>
        <v>0</v>
      </c>
      <c r="R69" s="78"/>
      <c r="S69" s="78"/>
      <c r="T69" s="78"/>
      <c r="U69" s="72"/>
      <c r="V69" s="17"/>
    </row>
    <row r="70" spans="1:22" ht="16.5" thickTop="1" thickBot="1">
      <c r="A70" s="33" t="s">
        <v>60</v>
      </c>
      <c r="B70" s="76"/>
      <c r="C70" s="76"/>
      <c r="D70" s="76"/>
      <c r="E70" s="76"/>
      <c r="F70" s="76"/>
      <c r="G70" s="76"/>
      <c r="H70" s="76"/>
      <c r="I70" s="76"/>
      <c r="J70" s="76"/>
      <c r="K70" s="76"/>
      <c r="L70" s="76"/>
      <c r="M70" s="76"/>
      <c r="N70" s="76">
        <v>1290832917</v>
      </c>
      <c r="O70" s="76">
        <v>1290070177</v>
      </c>
      <c r="P70" s="76">
        <v>0</v>
      </c>
      <c r="Q70" s="76">
        <v>0</v>
      </c>
      <c r="R70" s="78"/>
      <c r="S70" s="78"/>
      <c r="T70" s="78"/>
      <c r="U70" s="72"/>
      <c r="V70" s="17"/>
    </row>
    <row r="71" spans="1:22" ht="39.75" thickTop="1" thickBot="1">
      <c r="A71" s="94" t="s">
        <v>142</v>
      </c>
      <c r="B71" s="76"/>
      <c r="C71" s="76"/>
      <c r="D71" s="76"/>
      <c r="E71" s="76"/>
      <c r="F71" s="76">
        <f t="shared" ref="F71:Q73" si="39">+F72</f>
        <v>0</v>
      </c>
      <c r="G71" s="76">
        <f t="shared" si="39"/>
        <v>0</v>
      </c>
      <c r="H71" s="76">
        <f t="shared" si="39"/>
        <v>0</v>
      </c>
      <c r="I71" s="76">
        <f t="shared" si="39"/>
        <v>0</v>
      </c>
      <c r="J71" s="76">
        <f t="shared" si="39"/>
        <v>0</v>
      </c>
      <c r="K71" s="76">
        <f t="shared" si="39"/>
        <v>0</v>
      </c>
      <c r="L71" s="76">
        <f t="shared" si="39"/>
        <v>0</v>
      </c>
      <c r="M71" s="76">
        <f t="shared" si="39"/>
        <v>0</v>
      </c>
      <c r="N71" s="76">
        <f t="shared" si="39"/>
        <v>10169028272</v>
      </c>
      <c r="O71" s="76">
        <f t="shared" si="39"/>
        <v>9492975631</v>
      </c>
      <c r="P71" s="76">
        <f t="shared" si="39"/>
        <v>0</v>
      </c>
      <c r="Q71" s="76">
        <f t="shared" si="39"/>
        <v>0</v>
      </c>
      <c r="R71" s="78">
        <f t="shared" ref="R71:U74" si="40">+B71+F71+J71+N71</f>
        <v>10169028272</v>
      </c>
      <c r="S71" s="78">
        <f t="shared" si="40"/>
        <v>9492975631</v>
      </c>
      <c r="T71" s="78">
        <f t="shared" si="40"/>
        <v>0</v>
      </c>
      <c r="U71" s="72">
        <f t="shared" si="40"/>
        <v>0</v>
      </c>
      <c r="V71" s="17"/>
    </row>
    <row r="72" spans="1:22" ht="16.5" thickTop="1" thickBot="1">
      <c r="A72" s="32" t="s">
        <v>87</v>
      </c>
      <c r="B72" s="76"/>
      <c r="C72" s="76"/>
      <c r="D72" s="76"/>
      <c r="E72" s="76"/>
      <c r="F72" s="95">
        <f t="shared" si="39"/>
        <v>0</v>
      </c>
      <c r="G72" s="95">
        <f t="shared" si="39"/>
        <v>0</v>
      </c>
      <c r="H72" s="95">
        <f t="shared" si="39"/>
        <v>0</v>
      </c>
      <c r="I72" s="95">
        <f t="shared" si="39"/>
        <v>0</v>
      </c>
      <c r="J72" s="95">
        <f t="shared" si="39"/>
        <v>0</v>
      </c>
      <c r="K72" s="95">
        <f t="shared" si="39"/>
        <v>0</v>
      </c>
      <c r="L72" s="95">
        <f t="shared" si="39"/>
        <v>0</v>
      </c>
      <c r="M72" s="95">
        <f t="shared" si="39"/>
        <v>0</v>
      </c>
      <c r="N72" s="95">
        <f t="shared" si="39"/>
        <v>10169028272</v>
      </c>
      <c r="O72" s="95">
        <f t="shared" si="39"/>
        <v>9492975631</v>
      </c>
      <c r="P72" s="95">
        <f t="shared" si="39"/>
        <v>0</v>
      </c>
      <c r="Q72" s="95">
        <f t="shared" si="39"/>
        <v>0</v>
      </c>
      <c r="R72" s="78">
        <f t="shared" si="40"/>
        <v>10169028272</v>
      </c>
      <c r="S72" s="78">
        <f t="shared" si="40"/>
        <v>9492975631</v>
      </c>
      <c r="T72" s="78">
        <f t="shared" si="40"/>
        <v>0</v>
      </c>
      <c r="U72" s="72">
        <f t="shared" si="40"/>
        <v>0</v>
      </c>
      <c r="V72" s="17"/>
    </row>
    <row r="73" spans="1:22" ht="16.5" thickTop="1" thickBot="1">
      <c r="A73" s="33" t="s">
        <v>88</v>
      </c>
      <c r="B73" s="76"/>
      <c r="C73" s="76"/>
      <c r="D73" s="76"/>
      <c r="E73" s="76"/>
      <c r="F73" s="76">
        <v>0</v>
      </c>
      <c r="G73" s="76">
        <v>0</v>
      </c>
      <c r="H73" s="76">
        <v>0</v>
      </c>
      <c r="I73" s="76">
        <v>0</v>
      </c>
      <c r="J73" s="76">
        <f t="shared" si="39"/>
        <v>0</v>
      </c>
      <c r="K73" s="76">
        <f t="shared" si="39"/>
        <v>0</v>
      </c>
      <c r="L73" s="76">
        <f t="shared" si="39"/>
        <v>0</v>
      </c>
      <c r="M73" s="76">
        <f t="shared" si="39"/>
        <v>0</v>
      </c>
      <c r="N73" s="76">
        <f t="shared" si="39"/>
        <v>10169028272</v>
      </c>
      <c r="O73" s="76">
        <f t="shared" si="39"/>
        <v>9492975631</v>
      </c>
      <c r="P73" s="76">
        <f t="shared" si="39"/>
        <v>0</v>
      </c>
      <c r="Q73" s="76">
        <f t="shared" si="39"/>
        <v>0</v>
      </c>
      <c r="R73" s="78">
        <f t="shared" si="40"/>
        <v>10169028272</v>
      </c>
      <c r="S73" s="78">
        <f t="shared" si="40"/>
        <v>9492975631</v>
      </c>
      <c r="T73" s="78">
        <f t="shared" si="40"/>
        <v>0</v>
      </c>
      <c r="U73" s="72">
        <f t="shared" si="40"/>
        <v>0</v>
      </c>
      <c r="V73" s="17"/>
    </row>
    <row r="74" spans="1:22" ht="16.5" thickTop="1" thickBot="1">
      <c r="A74" s="33" t="s">
        <v>60</v>
      </c>
      <c r="B74" s="76"/>
      <c r="C74" s="76"/>
      <c r="D74" s="76"/>
      <c r="E74" s="76"/>
      <c r="F74" s="76">
        <v>0</v>
      </c>
      <c r="G74" s="76">
        <v>0</v>
      </c>
      <c r="H74" s="76">
        <v>0</v>
      </c>
      <c r="I74" s="76">
        <v>0</v>
      </c>
      <c r="J74" s="76"/>
      <c r="K74" s="76"/>
      <c r="L74" s="76"/>
      <c r="M74" s="76"/>
      <c r="N74" s="76">
        <v>10169028272</v>
      </c>
      <c r="O74" s="76">
        <v>9492975631</v>
      </c>
      <c r="P74" s="76">
        <v>0</v>
      </c>
      <c r="Q74" s="76">
        <v>0</v>
      </c>
      <c r="R74" s="78">
        <f t="shared" si="40"/>
        <v>10169028272</v>
      </c>
      <c r="S74" s="78">
        <f t="shared" si="40"/>
        <v>9492975631</v>
      </c>
      <c r="T74" s="78">
        <f t="shared" si="40"/>
        <v>0</v>
      </c>
      <c r="U74" s="72">
        <f t="shared" si="40"/>
        <v>0</v>
      </c>
      <c r="V74" s="17"/>
    </row>
    <row r="75" spans="1:22" ht="27.75" thickTop="1" thickBot="1">
      <c r="A75" s="62" t="s">
        <v>100</v>
      </c>
      <c r="B75" s="31">
        <f>+B77+B81</f>
        <v>3690000000</v>
      </c>
      <c r="C75" s="31">
        <f t="shared" ref="C75:M75" si="41">+C77+C81</f>
        <v>2288250430</v>
      </c>
      <c r="D75" s="31">
        <f>+D76+D97</f>
        <v>734709720</v>
      </c>
      <c r="E75" s="31">
        <f t="shared" si="41"/>
        <v>572364931</v>
      </c>
      <c r="F75" s="31">
        <f t="shared" si="41"/>
        <v>0</v>
      </c>
      <c r="G75" s="31">
        <f t="shared" si="41"/>
        <v>0</v>
      </c>
      <c r="H75" s="31">
        <f t="shared" si="41"/>
        <v>0</v>
      </c>
      <c r="I75" s="31">
        <f t="shared" si="41"/>
        <v>0</v>
      </c>
      <c r="J75" s="31">
        <f t="shared" si="41"/>
        <v>0</v>
      </c>
      <c r="K75" s="31">
        <f t="shared" si="41"/>
        <v>0</v>
      </c>
      <c r="L75" s="31">
        <f t="shared" si="41"/>
        <v>0</v>
      </c>
      <c r="M75" s="31">
        <f t="shared" si="41"/>
        <v>0</v>
      </c>
      <c r="N75" s="101">
        <f>N76+N97</f>
        <v>17615975406</v>
      </c>
      <c r="O75" s="101">
        <f>O76+O97</f>
        <v>17573043036</v>
      </c>
      <c r="P75" s="101">
        <f>P76+P97</f>
        <v>7871577612</v>
      </c>
      <c r="Q75" s="101">
        <f>Q76+Q97</f>
        <v>7871577612</v>
      </c>
      <c r="R75" s="90">
        <f>R76+R137</f>
        <v>26084036870</v>
      </c>
      <c r="S75" s="90">
        <f t="shared" ref="S75:U75" si="42">S76+S137</f>
        <v>23526031922</v>
      </c>
      <c r="T75" s="90">
        <f t="shared" si="42"/>
        <v>11514385697</v>
      </c>
      <c r="U75" s="90">
        <f t="shared" si="42"/>
        <v>11420048617</v>
      </c>
      <c r="V75" s="17"/>
    </row>
    <row r="76" spans="1:22" ht="27" thickTop="1" thickBot="1">
      <c r="A76" s="60" t="s">
        <v>99</v>
      </c>
      <c r="B76" s="36">
        <f>B77+B81</f>
        <v>3690000000</v>
      </c>
      <c r="C76" s="36">
        <f t="shared" ref="C76:E76" si="43">C77+C81</f>
        <v>2288250430</v>
      </c>
      <c r="D76" s="36">
        <f>D77+D81</f>
        <v>663038003</v>
      </c>
      <c r="E76" s="36">
        <f t="shared" si="43"/>
        <v>572364931</v>
      </c>
      <c r="F76" s="36"/>
      <c r="G76" s="36"/>
      <c r="H76" s="36"/>
      <c r="I76" s="36"/>
      <c r="J76" s="36"/>
      <c r="K76" s="36"/>
      <c r="L76" s="36"/>
      <c r="M76" s="36"/>
      <c r="N76" s="76">
        <f>+N77+N81+N85+N89+N93</f>
        <v>17615975406</v>
      </c>
      <c r="O76" s="76">
        <f>+O77+O81+O85+O89+O93</f>
        <v>17573043036</v>
      </c>
      <c r="P76" s="76">
        <f>+P77+P81+P85+P89+P93</f>
        <v>7871577612</v>
      </c>
      <c r="Q76" s="76">
        <f>+Q77+Q81+Q85+Q89+Q93</f>
        <v>7871577612</v>
      </c>
      <c r="R76" s="104">
        <f>R77+R81+R85+R89+R93+R97+R101+R133</f>
        <v>23354809576</v>
      </c>
      <c r="S76" s="104">
        <f>S77+S81+S85+S89+S93+S97+S101+S133</f>
        <v>20798230350</v>
      </c>
      <c r="T76" s="104">
        <f>T77+T81+T85+T89+T93+T97+T101+T133</f>
        <v>8786657004</v>
      </c>
      <c r="U76" s="104">
        <f>U77+U81+U85+U89+U93+U97+U101+U133</f>
        <v>8692319924</v>
      </c>
      <c r="V76" s="17"/>
    </row>
    <row r="77" spans="1:22" ht="40.5" thickTop="1" thickBot="1">
      <c r="A77" s="61" t="s">
        <v>98</v>
      </c>
      <c r="B77" s="29">
        <v>3290000000</v>
      </c>
      <c r="C77" s="29">
        <v>2023542367</v>
      </c>
      <c r="D77" s="29">
        <v>543357948</v>
      </c>
      <c r="E77" s="29">
        <v>464880236</v>
      </c>
      <c r="F77" s="29">
        <f t="shared" ref="F77:M79" si="44">+F78</f>
        <v>0</v>
      </c>
      <c r="G77" s="29">
        <f t="shared" si="44"/>
        <v>0</v>
      </c>
      <c r="H77" s="29">
        <f t="shared" si="44"/>
        <v>0</v>
      </c>
      <c r="I77" s="29">
        <f t="shared" si="44"/>
        <v>0</v>
      </c>
      <c r="J77" s="29">
        <f t="shared" si="44"/>
        <v>0</v>
      </c>
      <c r="K77" s="29">
        <f t="shared" si="44"/>
        <v>0</v>
      </c>
      <c r="L77" s="29">
        <f t="shared" si="44"/>
        <v>0</v>
      </c>
      <c r="M77" s="29">
        <f t="shared" si="44"/>
        <v>0</v>
      </c>
      <c r="N77" s="29"/>
      <c r="O77" s="29"/>
      <c r="P77" s="29"/>
      <c r="Q77" s="29"/>
      <c r="R77" s="98">
        <f>B77+F77+J77+N77</f>
        <v>3290000000</v>
      </c>
      <c r="S77" s="98">
        <f>C77+G77+K77+O77</f>
        <v>2023542367</v>
      </c>
      <c r="T77" s="98">
        <f>D77+H77+L77+P77</f>
        <v>543357948</v>
      </c>
      <c r="U77" s="98">
        <f>E77+I77+M77+Q77</f>
        <v>464880236</v>
      </c>
      <c r="V77" s="17"/>
    </row>
    <row r="78" spans="1:22" ht="16.5" thickTop="1" thickBot="1">
      <c r="A78" s="32" t="s">
        <v>87</v>
      </c>
      <c r="B78" s="29">
        <v>3290000000</v>
      </c>
      <c r="C78" s="29">
        <v>2023542367</v>
      </c>
      <c r="D78" s="29">
        <v>543357948</v>
      </c>
      <c r="E78" s="29">
        <v>464880236</v>
      </c>
      <c r="F78" s="29">
        <f t="shared" si="44"/>
        <v>0</v>
      </c>
      <c r="G78" s="29">
        <f t="shared" si="44"/>
        <v>0</v>
      </c>
      <c r="H78" s="29">
        <f t="shared" si="44"/>
        <v>0</v>
      </c>
      <c r="I78" s="29">
        <f t="shared" si="44"/>
        <v>0</v>
      </c>
      <c r="J78" s="29">
        <f t="shared" si="44"/>
        <v>0</v>
      </c>
      <c r="K78" s="29">
        <f t="shared" si="44"/>
        <v>0</v>
      </c>
      <c r="L78" s="29">
        <f t="shared" si="44"/>
        <v>0</v>
      </c>
      <c r="M78" s="29">
        <f t="shared" si="44"/>
        <v>0</v>
      </c>
      <c r="N78" s="29"/>
      <c r="O78" s="29"/>
      <c r="P78" s="29"/>
      <c r="Q78" s="29"/>
      <c r="R78" s="98">
        <f t="shared" ref="R78:U80" si="45">+B78+F78+J78+N78</f>
        <v>3290000000</v>
      </c>
      <c r="S78" s="98">
        <f t="shared" si="45"/>
        <v>2023542367</v>
      </c>
      <c r="T78" s="98">
        <f t="shared" si="45"/>
        <v>543357948</v>
      </c>
      <c r="U78" s="99">
        <f t="shared" si="45"/>
        <v>464880236</v>
      </c>
      <c r="V78" s="17"/>
    </row>
    <row r="79" spans="1:22" ht="16.5" thickTop="1" thickBot="1">
      <c r="A79" s="33" t="s">
        <v>88</v>
      </c>
      <c r="B79" s="21">
        <v>3290000000</v>
      </c>
      <c r="C79" s="21">
        <v>2023542367</v>
      </c>
      <c r="D79" s="21">
        <v>543357948</v>
      </c>
      <c r="E79" s="21">
        <v>464880236</v>
      </c>
      <c r="F79" s="21">
        <f t="shared" si="44"/>
        <v>0</v>
      </c>
      <c r="G79" s="21">
        <f t="shared" si="44"/>
        <v>0</v>
      </c>
      <c r="H79" s="21">
        <f t="shared" si="44"/>
        <v>0</v>
      </c>
      <c r="I79" s="21">
        <f t="shared" si="44"/>
        <v>0</v>
      </c>
      <c r="J79" s="21">
        <f t="shared" si="44"/>
        <v>0</v>
      </c>
      <c r="K79" s="21">
        <f t="shared" si="44"/>
        <v>0</v>
      </c>
      <c r="L79" s="21">
        <f t="shared" si="44"/>
        <v>0</v>
      </c>
      <c r="M79" s="21">
        <f t="shared" si="44"/>
        <v>0</v>
      </c>
      <c r="N79" s="21"/>
      <c r="O79" s="21"/>
      <c r="P79" s="21"/>
      <c r="Q79" s="21"/>
      <c r="R79" s="78">
        <f t="shared" si="45"/>
        <v>3290000000</v>
      </c>
      <c r="S79" s="78">
        <f t="shared" si="45"/>
        <v>2023542367</v>
      </c>
      <c r="T79" s="78">
        <f t="shared" si="45"/>
        <v>543357948</v>
      </c>
      <c r="U79" s="72">
        <f t="shared" si="45"/>
        <v>464880236</v>
      </c>
      <c r="V79" s="17"/>
    </row>
    <row r="80" spans="1:22" ht="16.5" thickTop="1" thickBot="1">
      <c r="A80" s="33" t="s">
        <v>60</v>
      </c>
      <c r="B80" s="21">
        <v>3290000000</v>
      </c>
      <c r="C80" s="21">
        <v>2023542367</v>
      </c>
      <c r="D80" s="21">
        <v>543357948</v>
      </c>
      <c r="E80" s="21">
        <v>464880236</v>
      </c>
      <c r="F80" s="21"/>
      <c r="G80" s="21"/>
      <c r="H80" s="21"/>
      <c r="I80" s="21"/>
      <c r="J80" s="21"/>
      <c r="K80" s="21"/>
      <c r="L80" s="21"/>
      <c r="M80" s="21"/>
      <c r="N80" s="21"/>
      <c r="O80" s="21"/>
      <c r="P80" s="21"/>
      <c r="Q80" s="21"/>
      <c r="R80" s="78">
        <f t="shared" si="45"/>
        <v>3290000000</v>
      </c>
      <c r="S80" s="78">
        <f t="shared" si="45"/>
        <v>2023542367</v>
      </c>
      <c r="T80" s="78">
        <f t="shared" si="45"/>
        <v>543357948</v>
      </c>
      <c r="U80" s="72">
        <f t="shared" si="45"/>
        <v>464880236</v>
      </c>
      <c r="V80" s="17"/>
    </row>
    <row r="81" spans="1:22" ht="40.5" thickTop="1" thickBot="1">
      <c r="A81" s="61" t="s">
        <v>101</v>
      </c>
      <c r="B81" s="29">
        <f>200000000+200000000</f>
        <v>400000000</v>
      </c>
      <c r="C81" s="29">
        <f>83759830+180948233</f>
        <v>264708063</v>
      </c>
      <c r="D81" s="29">
        <f>50064862+69615193</f>
        <v>119680055</v>
      </c>
      <c r="E81" s="29">
        <f>50064862+57419833</f>
        <v>107484695</v>
      </c>
      <c r="F81" s="29">
        <f t="shared" ref="F81:M83" si="46">+F82</f>
        <v>0</v>
      </c>
      <c r="G81" s="29">
        <f t="shared" si="46"/>
        <v>0</v>
      </c>
      <c r="H81" s="29">
        <f t="shared" si="46"/>
        <v>0</v>
      </c>
      <c r="I81" s="29">
        <f t="shared" si="46"/>
        <v>0</v>
      </c>
      <c r="J81" s="29">
        <f t="shared" si="46"/>
        <v>0</v>
      </c>
      <c r="K81" s="29">
        <f t="shared" si="46"/>
        <v>0</v>
      </c>
      <c r="L81" s="29">
        <f t="shared" si="46"/>
        <v>0</v>
      </c>
      <c r="M81" s="29">
        <f t="shared" si="46"/>
        <v>0</v>
      </c>
      <c r="N81" s="29"/>
      <c r="O81" s="29"/>
      <c r="P81" s="29"/>
      <c r="Q81" s="29"/>
      <c r="R81" s="98">
        <f>B81+F81+J81+N81</f>
        <v>400000000</v>
      </c>
      <c r="S81" s="98">
        <f>C81+G81+K81+O81</f>
        <v>264708063</v>
      </c>
      <c r="T81" s="98">
        <f>D81+H81+L81+P81</f>
        <v>119680055</v>
      </c>
      <c r="U81" s="98">
        <f>E81+I81+M81+Q81</f>
        <v>107484695</v>
      </c>
      <c r="V81" s="17"/>
    </row>
    <row r="82" spans="1:22" ht="16.5" thickTop="1" thickBot="1">
      <c r="A82" s="32" t="s">
        <v>87</v>
      </c>
      <c r="B82" s="29">
        <f t="shared" ref="B82:E83" si="47">+B83</f>
        <v>400000000</v>
      </c>
      <c r="C82" s="29">
        <f t="shared" si="47"/>
        <v>264708063</v>
      </c>
      <c r="D82" s="29">
        <f t="shared" si="47"/>
        <v>119680055</v>
      </c>
      <c r="E82" s="29">
        <f t="shared" si="47"/>
        <v>107484695</v>
      </c>
      <c r="F82" s="29">
        <f t="shared" si="46"/>
        <v>0</v>
      </c>
      <c r="G82" s="29">
        <f t="shared" si="46"/>
        <v>0</v>
      </c>
      <c r="H82" s="29">
        <f t="shared" si="46"/>
        <v>0</v>
      </c>
      <c r="I82" s="29">
        <f t="shared" si="46"/>
        <v>0</v>
      </c>
      <c r="J82" s="29">
        <f t="shared" si="46"/>
        <v>0</v>
      </c>
      <c r="K82" s="29">
        <f t="shared" si="46"/>
        <v>0</v>
      </c>
      <c r="L82" s="29">
        <f t="shared" si="46"/>
        <v>0</v>
      </c>
      <c r="M82" s="29">
        <f t="shared" si="46"/>
        <v>0</v>
      </c>
      <c r="N82" s="29"/>
      <c r="O82" s="29"/>
      <c r="P82" s="29"/>
      <c r="Q82" s="29"/>
      <c r="R82" s="98">
        <f t="shared" ref="R82:U84" si="48">+B82+F82+J82+N82</f>
        <v>400000000</v>
      </c>
      <c r="S82" s="98">
        <f t="shared" si="48"/>
        <v>264708063</v>
      </c>
      <c r="T82" s="98">
        <f t="shared" si="48"/>
        <v>119680055</v>
      </c>
      <c r="U82" s="99">
        <f t="shared" si="48"/>
        <v>107484695</v>
      </c>
      <c r="V82" s="17"/>
    </row>
    <row r="83" spans="1:22" ht="16.5" thickTop="1" thickBot="1">
      <c r="A83" s="33" t="s">
        <v>88</v>
      </c>
      <c r="B83" s="21">
        <f t="shared" si="47"/>
        <v>400000000</v>
      </c>
      <c r="C83" s="21">
        <f t="shared" si="47"/>
        <v>264708063</v>
      </c>
      <c r="D83" s="21">
        <f t="shared" si="47"/>
        <v>119680055</v>
      </c>
      <c r="E83" s="21">
        <f t="shared" si="47"/>
        <v>107484695</v>
      </c>
      <c r="F83" s="21">
        <f t="shared" si="46"/>
        <v>0</v>
      </c>
      <c r="G83" s="21">
        <f t="shared" si="46"/>
        <v>0</v>
      </c>
      <c r="H83" s="21">
        <f t="shared" si="46"/>
        <v>0</v>
      </c>
      <c r="I83" s="21">
        <f t="shared" si="46"/>
        <v>0</v>
      </c>
      <c r="J83" s="21">
        <f t="shared" si="46"/>
        <v>0</v>
      </c>
      <c r="K83" s="21">
        <f t="shared" si="46"/>
        <v>0</v>
      </c>
      <c r="L83" s="21">
        <f t="shared" si="46"/>
        <v>0</v>
      </c>
      <c r="M83" s="21">
        <f t="shared" si="46"/>
        <v>0</v>
      </c>
      <c r="N83" s="21"/>
      <c r="O83" s="21"/>
      <c r="P83" s="21"/>
      <c r="Q83" s="21"/>
      <c r="R83" s="78">
        <f t="shared" si="48"/>
        <v>400000000</v>
      </c>
      <c r="S83" s="78">
        <f t="shared" si="48"/>
        <v>264708063</v>
      </c>
      <c r="T83" s="78">
        <f t="shared" si="48"/>
        <v>119680055</v>
      </c>
      <c r="U83" s="72">
        <f t="shared" si="48"/>
        <v>107484695</v>
      </c>
      <c r="V83" s="17"/>
    </row>
    <row r="84" spans="1:22" ht="16.5" thickTop="1" thickBot="1">
      <c r="A84" s="33" t="s">
        <v>60</v>
      </c>
      <c r="B84" s="21">
        <v>400000000</v>
      </c>
      <c r="C84" s="21">
        <v>264708063</v>
      </c>
      <c r="D84" s="21">
        <v>119680055</v>
      </c>
      <c r="E84" s="21">
        <v>107484695</v>
      </c>
      <c r="F84" s="21"/>
      <c r="G84" s="21"/>
      <c r="H84" s="21"/>
      <c r="I84" s="21"/>
      <c r="J84" s="21"/>
      <c r="K84" s="21"/>
      <c r="L84" s="21"/>
      <c r="M84" s="21"/>
      <c r="N84" s="21"/>
      <c r="O84" s="21"/>
      <c r="P84" s="21"/>
      <c r="Q84" s="21"/>
      <c r="R84" s="78">
        <f t="shared" si="48"/>
        <v>400000000</v>
      </c>
      <c r="S84" s="78">
        <f t="shared" si="48"/>
        <v>264708063</v>
      </c>
      <c r="T84" s="78">
        <f t="shared" si="48"/>
        <v>119680055</v>
      </c>
      <c r="U84" s="72">
        <f t="shared" si="48"/>
        <v>107484695</v>
      </c>
      <c r="V84" s="17"/>
    </row>
    <row r="85" spans="1:22" ht="39.75" thickTop="1" thickBot="1">
      <c r="A85" s="94" t="s">
        <v>152</v>
      </c>
      <c r="B85" s="76">
        <f>+B86</f>
        <v>0</v>
      </c>
      <c r="C85" s="76">
        <f t="shared" ref="C85:Q87" si="49">+C86</f>
        <v>0</v>
      </c>
      <c r="D85" s="76">
        <f t="shared" si="49"/>
        <v>0</v>
      </c>
      <c r="E85" s="76">
        <f t="shared" si="49"/>
        <v>0</v>
      </c>
      <c r="F85" s="76">
        <f t="shared" si="49"/>
        <v>0</v>
      </c>
      <c r="G85" s="76">
        <f t="shared" si="49"/>
        <v>0</v>
      </c>
      <c r="H85" s="76">
        <f t="shared" si="49"/>
        <v>0</v>
      </c>
      <c r="I85" s="76">
        <f t="shared" si="49"/>
        <v>0</v>
      </c>
      <c r="J85" s="76">
        <f t="shared" si="49"/>
        <v>0</v>
      </c>
      <c r="K85" s="76">
        <f t="shared" si="49"/>
        <v>0</v>
      </c>
      <c r="L85" s="76">
        <f t="shared" si="49"/>
        <v>0</v>
      </c>
      <c r="M85" s="76">
        <f t="shared" si="49"/>
        <v>0</v>
      </c>
      <c r="N85" s="76">
        <f>+N86</f>
        <v>4500000000</v>
      </c>
      <c r="O85" s="76">
        <f t="shared" si="49"/>
        <v>4483759806</v>
      </c>
      <c r="P85" s="76">
        <f t="shared" si="49"/>
        <v>4483759806</v>
      </c>
      <c r="Q85" s="76">
        <f t="shared" si="49"/>
        <v>4483759806</v>
      </c>
      <c r="R85" s="78">
        <f t="shared" ref="R85:U97" si="50">+B85+F85+J85+N85</f>
        <v>4500000000</v>
      </c>
      <c r="S85" s="78">
        <f t="shared" si="50"/>
        <v>4483759806</v>
      </c>
      <c r="T85" s="78">
        <f t="shared" si="50"/>
        <v>4483759806</v>
      </c>
      <c r="U85" s="78">
        <f t="shared" si="50"/>
        <v>4483759806</v>
      </c>
      <c r="V85" s="17"/>
    </row>
    <row r="86" spans="1:22" ht="16.5" thickTop="1" thickBot="1">
      <c r="A86" s="32" t="s">
        <v>87</v>
      </c>
      <c r="B86" s="76">
        <f>+B87</f>
        <v>0</v>
      </c>
      <c r="C86" s="76">
        <f t="shared" si="49"/>
        <v>0</v>
      </c>
      <c r="D86" s="76">
        <f t="shared" si="49"/>
        <v>0</v>
      </c>
      <c r="E86" s="76">
        <f t="shared" si="49"/>
        <v>0</v>
      </c>
      <c r="F86" s="76">
        <f t="shared" si="49"/>
        <v>0</v>
      </c>
      <c r="G86" s="76">
        <f t="shared" si="49"/>
        <v>0</v>
      </c>
      <c r="H86" s="76">
        <f t="shared" si="49"/>
        <v>0</v>
      </c>
      <c r="I86" s="76">
        <f t="shared" si="49"/>
        <v>0</v>
      </c>
      <c r="J86" s="76">
        <f t="shared" si="49"/>
        <v>0</v>
      </c>
      <c r="K86" s="76">
        <f t="shared" si="49"/>
        <v>0</v>
      </c>
      <c r="L86" s="76">
        <f t="shared" si="49"/>
        <v>0</v>
      </c>
      <c r="M86" s="76">
        <f t="shared" si="49"/>
        <v>0</v>
      </c>
      <c r="N86" s="76">
        <f t="shared" si="49"/>
        <v>4500000000</v>
      </c>
      <c r="O86" s="76">
        <f t="shared" si="49"/>
        <v>4483759806</v>
      </c>
      <c r="P86" s="76">
        <f t="shared" si="49"/>
        <v>4483759806</v>
      </c>
      <c r="Q86" s="76">
        <f t="shared" si="49"/>
        <v>4483759806</v>
      </c>
      <c r="R86" s="78">
        <f t="shared" si="50"/>
        <v>4500000000</v>
      </c>
      <c r="S86" s="78">
        <f t="shared" si="50"/>
        <v>4483759806</v>
      </c>
      <c r="T86" s="78">
        <f t="shared" si="50"/>
        <v>4483759806</v>
      </c>
      <c r="U86" s="78">
        <f t="shared" si="50"/>
        <v>4483759806</v>
      </c>
      <c r="V86" s="17"/>
    </row>
    <row r="87" spans="1:22" ht="16.5" thickTop="1" thickBot="1">
      <c r="A87" s="33" t="s">
        <v>88</v>
      </c>
      <c r="B87" s="76">
        <f>+B88</f>
        <v>0</v>
      </c>
      <c r="C87" s="76">
        <f t="shared" si="49"/>
        <v>0</v>
      </c>
      <c r="D87" s="76">
        <f t="shared" si="49"/>
        <v>0</v>
      </c>
      <c r="E87" s="76">
        <f t="shared" si="49"/>
        <v>0</v>
      </c>
      <c r="F87" s="76">
        <f t="shared" si="49"/>
        <v>0</v>
      </c>
      <c r="G87" s="76">
        <f t="shared" si="49"/>
        <v>0</v>
      </c>
      <c r="H87" s="76">
        <f t="shared" si="49"/>
        <v>0</v>
      </c>
      <c r="I87" s="76">
        <f t="shared" si="49"/>
        <v>0</v>
      </c>
      <c r="J87" s="76">
        <f t="shared" si="49"/>
        <v>0</v>
      </c>
      <c r="K87" s="76">
        <f t="shared" si="49"/>
        <v>0</v>
      </c>
      <c r="L87" s="76">
        <f t="shared" si="49"/>
        <v>0</v>
      </c>
      <c r="M87" s="76">
        <f t="shared" si="49"/>
        <v>0</v>
      </c>
      <c r="N87" s="76">
        <f t="shared" si="49"/>
        <v>4500000000</v>
      </c>
      <c r="O87" s="76">
        <f t="shared" si="49"/>
        <v>4483759806</v>
      </c>
      <c r="P87" s="76">
        <f t="shared" si="49"/>
        <v>4483759806</v>
      </c>
      <c r="Q87" s="76">
        <f t="shared" si="49"/>
        <v>4483759806</v>
      </c>
      <c r="R87" s="78">
        <f t="shared" si="50"/>
        <v>4500000000</v>
      </c>
      <c r="S87" s="78">
        <f t="shared" si="50"/>
        <v>4483759806</v>
      </c>
      <c r="T87" s="78">
        <f t="shared" si="50"/>
        <v>4483759806</v>
      </c>
      <c r="U87" s="78">
        <f t="shared" si="50"/>
        <v>4483759806</v>
      </c>
      <c r="V87" s="17"/>
    </row>
    <row r="88" spans="1:22" ht="16.5" thickTop="1" thickBot="1">
      <c r="A88" s="33" t="s">
        <v>60</v>
      </c>
      <c r="B88" s="76"/>
      <c r="C88" s="76"/>
      <c r="D88" s="76"/>
      <c r="E88" s="76"/>
      <c r="F88" s="76"/>
      <c r="G88" s="76"/>
      <c r="H88" s="76"/>
      <c r="I88" s="76"/>
      <c r="J88" s="76"/>
      <c r="K88" s="76"/>
      <c r="L88" s="76"/>
      <c r="M88" s="76"/>
      <c r="N88" s="76">
        <v>4500000000</v>
      </c>
      <c r="O88" s="76">
        <v>4483759806</v>
      </c>
      <c r="P88" s="76">
        <v>4483759806</v>
      </c>
      <c r="Q88" s="76">
        <v>4483759806</v>
      </c>
      <c r="R88" s="78">
        <f>+B88+F88+J88+N88</f>
        <v>4500000000</v>
      </c>
      <c r="S88" s="78">
        <f t="shared" si="50"/>
        <v>4483759806</v>
      </c>
      <c r="T88" s="78">
        <f t="shared" si="50"/>
        <v>4483759806</v>
      </c>
      <c r="U88" s="78">
        <f t="shared" si="50"/>
        <v>4483759806</v>
      </c>
      <c r="V88" s="17"/>
    </row>
    <row r="89" spans="1:22" ht="27" thickTop="1" thickBot="1">
      <c r="A89" s="96" t="s">
        <v>153</v>
      </c>
      <c r="B89" s="76"/>
      <c r="C89" s="76"/>
      <c r="D89" s="76"/>
      <c r="E89" s="76"/>
      <c r="F89" s="76"/>
      <c r="G89" s="76"/>
      <c r="H89" s="76"/>
      <c r="I89" s="76"/>
      <c r="J89" s="76"/>
      <c r="K89" s="76"/>
      <c r="L89" s="76"/>
      <c r="M89" s="76"/>
      <c r="N89" s="76">
        <f>+N90</f>
        <v>9997679226</v>
      </c>
      <c r="O89" s="76">
        <f t="shared" ref="O89:Q91" si="51">+O90</f>
        <v>9970987050</v>
      </c>
      <c r="P89" s="76">
        <f t="shared" si="51"/>
        <v>2923261311</v>
      </c>
      <c r="Q89" s="76">
        <f t="shared" si="51"/>
        <v>2923261311</v>
      </c>
      <c r="R89" s="78">
        <f t="shared" si="50"/>
        <v>9997679226</v>
      </c>
      <c r="S89" s="78">
        <f t="shared" si="50"/>
        <v>9970987050</v>
      </c>
      <c r="T89" s="78">
        <f t="shared" si="50"/>
        <v>2923261311</v>
      </c>
      <c r="U89" s="78">
        <f t="shared" si="50"/>
        <v>2923261311</v>
      </c>
      <c r="V89" s="17"/>
    </row>
    <row r="90" spans="1:22" ht="16.5" thickTop="1" thickBot="1">
      <c r="A90" s="32" t="s">
        <v>87</v>
      </c>
      <c r="B90" s="76"/>
      <c r="C90" s="76"/>
      <c r="D90" s="76"/>
      <c r="E90" s="76"/>
      <c r="F90" s="76"/>
      <c r="G90" s="76"/>
      <c r="H90" s="76"/>
      <c r="I90" s="76"/>
      <c r="J90" s="76"/>
      <c r="K90" s="76"/>
      <c r="L90" s="76"/>
      <c r="M90" s="76"/>
      <c r="N90" s="76">
        <f>+N91</f>
        <v>9997679226</v>
      </c>
      <c r="O90" s="76">
        <f t="shared" si="51"/>
        <v>9970987050</v>
      </c>
      <c r="P90" s="76">
        <f t="shared" si="51"/>
        <v>2923261311</v>
      </c>
      <c r="Q90" s="76">
        <f t="shared" si="51"/>
        <v>2923261311</v>
      </c>
      <c r="R90" s="78">
        <f t="shared" si="50"/>
        <v>9997679226</v>
      </c>
      <c r="S90" s="78">
        <f t="shared" si="50"/>
        <v>9970987050</v>
      </c>
      <c r="T90" s="78">
        <f t="shared" si="50"/>
        <v>2923261311</v>
      </c>
      <c r="U90" s="78">
        <f t="shared" si="50"/>
        <v>2923261311</v>
      </c>
      <c r="V90" s="17"/>
    </row>
    <row r="91" spans="1:22" ht="16.5" thickTop="1" thickBot="1">
      <c r="A91" s="33" t="s">
        <v>88</v>
      </c>
      <c r="B91" s="76"/>
      <c r="C91" s="76"/>
      <c r="D91" s="76"/>
      <c r="E91" s="76"/>
      <c r="F91" s="76"/>
      <c r="G91" s="76"/>
      <c r="H91" s="76"/>
      <c r="I91" s="76"/>
      <c r="J91" s="76"/>
      <c r="K91" s="76"/>
      <c r="L91" s="76"/>
      <c r="M91" s="76"/>
      <c r="N91" s="76">
        <f>+N92</f>
        <v>9997679226</v>
      </c>
      <c r="O91" s="76">
        <f t="shared" si="51"/>
        <v>9970987050</v>
      </c>
      <c r="P91" s="76">
        <f t="shared" si="51"/>
        <v>2923261311</v>
      </c>
      <c r="Q91" s="76">
        <f t="shared" si="51"/>
        <v>2923261311</v>
      </c>
      <c r="R91" s="78">
        <f t="shared" si="50"/>
        <v>9997679226</v>
      </c>
      <c r="S91" s="78">
        <f t="shared" si="50"/>
        <v>9970987050</v>
      </c>
      <c r="T91" s="78">
        <f t="shared" si="50"/>
        <v>2923261311</v>
      </c>
      <c r="U91" s="78">
        <f t="shared" si="50"/>
        <v>2923261311</v>
      </c>
      <c r="V91" s="17"/>
    </row>
    <row r="92" spans="1:22" ht="16.5" thickTop="1" thickBot="1">
      <c r="A92" s="33" t="s">
        <v>60</v>
      </c>
      <c r="B92" s="76"/>
      <c r="C92" s="76"/>
      <c r="D92" s="76"/>
      <c r="E92" s="76"/>
      <c r="F92" s="76"/>
      <c r="G92" s="76"/>
      <c r="H92" s="76"/>
      <c r="I92" s="76"/>
      <c r="J92" s="76"/>
      <c r="K92" s="76"/>
      <c r="L92" s="76"/>
      <c r="M92" s="76"/>
      <c r="N92" s="76">
        <v>9997679226</v>
      </c>
      <c r="O92" s="76">
        <v>9970987050</v>
      </c>
      <c r="P92" s="76">
        <v>2923261311</v>
      </c>
      <c r="Q92" s="76">
        <v>2923261311</v>
      </c>
      <c r="R92" s="78">
        <f t="shared" si="50"/>
        <v>9997679226</v>
      </c>
      <c r="S92" s="78">
        <f t="shared" si="50"/>
        <v>9970987050</v>
      </c>
      <c r="T92" s="78">
        <f t="shared" si="50"/>
        <v>2923261311</v>
      </c>
      <c r="U92" s="78">
        <f t="shared" si="50"/>
        <v>2923261311</v>
      </c>
      <c r="V92" s="17"/>
    </row>
    <row r="93" spans="1:22" ht="27" thickTop="1" thickBot="1">
      <c r="A93" s="96" t="s">
        <v>154</v>
      </c>
      <c r="B93" s="76"/>
      <c r="C93" s="76"/>
      <c r="D93" s="76"/>
      <c r="E93" s="76"/>
      <c r="F93" s="76"/>
      <c r="G93" s="76"/>
      <c r="H93" s="76"/>
      <c r="I93" s="76"/>
      <c r="J93" s="76"/>
      <c r="K93" s="76"/>
      <c r="L93" s="76"/>
      <c r="M93" s="76"/>
      <c r="N93" s="76">
        <f>+N94</f>
        <v>3118296180</v>
      </c>
      <c r="O93" s="76">
        <f t="shared" ref="O93:Q95" si="52">+O94</f>
        <v>3118296180</v>
      </c>
      <c r="P93" s="76">
        <f t="shared" si="52"/>
        <v>464556495</v>
      </c>
      <c r="Q93" s="76">
        <f t="shared" si="52"/>
        <v>464556495</v>
      </c>
      <c r="R93" s="78">
        <f t="shared" si="50"/>
        <v>3118296180</v>
      </c>
      <c r="S93" s="78">
        <f t="shared" si="50"/>
        <v>3118296180</v>
      </c>
      <c r="T93" s="78">
        <f t="shared" si="50"/>
        <v>464556495</v>
      </c>
      <c r="U93" s="78">
        <f t="shared" si="50"/>
        <v>464556495</v>
      </c>
      <c r="V93" s="17"/>
    </row>
    <row r="94" spans="1:22" ht="16.5" thickTop="1" thickBot="1">
      <c r="A94" s="32" t="s">
        <v>87</v>
      </c>
      <c r="B94" s="76"/>
      <c r="C94" s="76"/>
      <c r="D94" s="76"/>
      <c r="E94" s="76"/>
      <c r="F94" s="76"/>
      <c r="G94" s="76"/>
      <c r="H94" s="76"/>
      <c r="I94" s="76"/>
      <c r="J94" s="76"/>
      <c r="K94" s="76"/>
      <c r="L94" s="76"/>
      <c r="M94" s="76"/>
      <c r="N94" s="76">
        <f>+N95</f>
        <v>3118296180</v>
      </c>
      <c r="O94" s="76">
        <f t="shared" si="52"/>
        <v>3118296180</v>
      </c>
      <c r="P94" s="76">
        <f t="shared" si="52"/>
        <v>464556495</v>
      </c>
      <c r="Q94" s="76">
        <f t="shared" si="52"/>
        <v>464556495</v>
      </c>
      <c r="R94" s="78">
        <f t="shared" si="50"/>
        <v>3118296180</v>
      </c>
      <c r="S94" s="78">
        <f t="shared" si="50"/>
        <v>3118296180</v>
      </c>
      <c r="T94" s="78">
        <f t="shared" si="50"/>
        <v>464556495</v>
      </c>
      <c r="U94" s="78">
        <f t="shared" si="50"/>
        <v>464556495</v>
      </c>
      <c r="V94" s="17"/>
    </row>
    <row r="95" spans="1:22" ht="16.5" thickTop="1" thickBot="1">
      <c r="A95" s="33" t="s">
        <v>88</v>
      </c>
      <c r="B95" s="76"/>
      <c r="C95" s="76"/>
      <c r="D95" s="76"/>
      <c r="E95" s="76"/>
      <c r="F95" s="76"/>
      <c r="G95" s="76"/>
      <c r="H95" s="76"/>
      <c r="I95" s="76"/>
      <c r="J95" s="76"/>
      <c r="K95" s="76"/>
      <c r="L95" s="76"/>
      <c r="M95" s="76"/>
      <c r="N95" s="76">
        <f>+N96</f>
        <v>3118296180</v>
      </c>
      <c r="O95" s="76">
        <f t="shared" si="52"/>
        <v>3118296180</v>
      </c>
      <c r="P95" s="76">
        <f t="shared" si="52"/>
        <v>464556495</v>
      </c>
      <c r="Q95" s="76">
        <f t="shared" si="52"/>
        <v>464556495</v>
      </c>
      <c r="R95" s="78">
        <f t="shared" si="50"/>
        <v>3118296180</v>
      </c>
      <c r="S95" s="78">
        <f t="shared" si="50"/>
        <v>3118296180</v>
      </c>
      <c r="T95" s="78">
        <f t="shared" si="50"/>
        <v>464556495</v>
      </c>
      <c r="U95" s="78">
        <f t="shared" si="50"/>
        <v>464556495</v>
      </c>
      <c r="V95" s="17"/>
    </row>
    <row r="96" spans="1:22" ht="16.5" thickTop="1" thickBot="1">
      <c r="A96" s="33" t="s">
        <v>60</v>
      </c>
      <c r="B96" s="76"/>
      <c r="C96" s="76"/>
      <c r="D96" s="76"/>
      <c r="E96" s="76"/>
      <c r="F96" s="76"/>
      <c r="G96" s="76"/>
      <c r="H96" s="76"/>
      <c r="I96" s="76"/>
      <c r="J96" s="76"/>
      <c r="K96" s="76"/>
      <c r="L96" s="76"/>
      <c r="M96" s="76"/>
      <c r="N96" s="76">
        <v>3118296180</v>
      </c>
      <c r="O96" s="76">
        <v>3118296180</v>
      </c>
      <c r="P96" s="76">
        <v>464556495</v>
      </c>
      <c r="Q96" s="76">
        <v>464556495</v>
      </c>
      <c r="R96" s="78">
        <f t="shared" si="50"/>
        <v>3118296180</v>
      </c>
      <c r="S96" s="78">
        <f t="shared" si="50"/>
        <v>3118296180</v>
      </c>
      <c r="T96" s="78">
        <f t="shared" si="50"/>
        <v>464556495</v>
      </c>
      <c r="U96" s="78">
        <f t="shared" si="50"/>
        <v>464556495</v>
      </c>
      <c r="V96" s="17"/>
    </row>
    <row r="97" spans="1:22" ht="27" thickTop="1" thickBot="1">
      <c r="A97" s="60" t="s">
        <v>115</v>
      </c>
      <c r="B97" s="29">
        <f>+B98+B102</f>
        <v>960000000</v>
      </c>
      <c r="C97" s="29">
        <f>+C98+C102</f>
        <v>404873821</v>
      </c>
      <c r="D97" s="29">
        <f>+D98+D102</f>
        <v>71671717</v>
      </c>
      <c r="E97" s="29">
        <f t="shared" ref="E97:Q97" si="53">+E98+E102</f>
        <v>63654877</v>
      </c>
      <c r="F97" s="34">
        <v>0</v>
      </c>
      <c r="G97" s="34">
        <v>0</v>
      </c>
      <c r="H97" s="34">
        <v>0</v>
      </c>
      <c r="I97" s="34">
        <v>0</v>
      </c>
      <c r="J97" s="34">
        <v>0</v>
      </c>
      <c r="K97" s="34">
        <f t="shared" si="53"/>
        <v>0</v>
      </c>
      <c r="L97" s="34">
        <f t="shared" si="53"/>
        <v>0</v>
      </c>
      <c r="M97" s="34">
        <f t="shared" si="53"/>
        <v>0</v>
      </c>
      <c r="N97" s="34">
        <f t="shared" si="53"/>
        <v>0</v>
      </c>
      <c r="O97" s="34">
        <f t="shared" si="53"/>
        <v>0</v>
      </c>
      <c r="P97" s="34">
        <f t="shared" si="53"/>
        <v>0</v>
      </c>
      <c r="Q97" s="34">
        <f t="shared" si="53"/>
        <v>0</v>
      </c>
      <c r="R97" s="78">
        <f>+B97+F97+J97+N97</f>
        <v>960000000</v>
      </c>
      <c r="S97" s="78">
        <f t="shared" si="50"/>
        <v>404873821</v>
      </c>
      <c r="T97" s="78">
        <f t="shared" si="50"/>
        <v>71671717</v>
      </c>
      <c r="U97" s="78">
        <f t="shared" si="50"/>
        <v>63654877</v>
      </c>
      <c r="V97" s="17"/>
    </row>
    <row r="98" spans="1:22" ht="53.25" thickTop="1" thickBot="1">
      <c r="A98" s="61" t="s">
        <v>102</v>
      </c>
      <c r="B98" s="29">
        <f>50000000+30000000+880000000</f>
        <v>960000000</v>
      </c>
      <c r="C98" s="29">
        <f>30396450+16813600+357663771</f>
        <v>404873821</v>
      </c>
      <c r="D98" s="29">
        <f>9559170+13744080+48368467</f>
        <v>71671717</v>
      </c>
      <c r="E98" s="29">
        <f>4977810+13744080+44932987</f>
        <v>63654877</v>
      </c>
      <c r="F98" s="29">
        <f t="shared" ref="F98:M104" si="54">+F99</f>
        <v>0</v>
      </c>
      <c r="G98" s="29">
        <f t="shared" si="54"/>
        <v>0</v>
      </c>
      <c r="H98" s="29">
        <f t="shared" si="54"/>
        <v>0</v>
      </c>
      <c r="I98" s="29">
        <f t="shared" si="54"/>
        <v>0</v>
      </c>
      <c r="J98" s="29">
        <f t="shared" si="54"/>
        <v>0</v>
      </c>
      <c r="K98" s="29">
        <f t="shared" si="54"/>
        <v>0</v>
      </c>
      <c r="L98" s="29">
        <f t="shared" si="54"/>
        <v>0</v>
      </c>
      <c r="M98" s="29">
        <f t="shared" si="54"/>
        <v>0</v>
      </c>
      <c r="N98" s="29"/>
      <c r="O98" s="29"/>
      <c r="P98" s="29"/>
      <c r="Q98" s="29"/>
      <c r="R98" s="98">
        <f>B98+F98+J98+N98</f>
        <v>960000000</v>
      </c>
      <c r="S98" s="98">
        <f>C98+G98+K98+O98</f>
        <v>404873821</v>
      </c>
      <c r="T98" s="98">
        <f>D98+H98+L98+P98</f>
        <v>71671717</v>
      </c>
      <c r="U98" s="98">
        <f>E98+I98+M98+Q98</f>
        <v>63654877</v>
      </c>
      <c r="V98" s="17"/>
    </row>
    <row r="99" spans="1:22" ht="16.5" thickTop="1" thickBot="1">
      <c r="A99" s="32" t="s">
        <v>87</v>
      </c>
      <c r="B99" s="29">
        <f t="shared" ref="B99:E100" si="55">+B100</f>
        <v>960000000</v>
      </c>
      <c r="C99" s="29">
        <f t="shared" si="55"/>
        <v>404873821</v>
      </c>
      <c r="D99" s="29">
        <f t="shared" si="55"/>
        <v>59302045</v>
      </c>
      <c r="E99" s="29">
        <f t="shared" si="55"/>
        <v>63654877</v>
      </c>
      <c r="F99" s="29">
        <f t="shared" si="54"/>
        <v>0</v>
      </c>
      <c r="G99" s="29">
        <f t="shared" si="54"/>
        <v>0</v>
      </c>
      <c r="H99" s="29">
        <f t="shared" si="54"/>
        <v>0</v>
      </c>
      <c r="I99" s="29">
        <f t="shared" si="54"/>
        <v>0</v>
      </c>
      <c r="J99" s="29">
        <f t="shared" si="54"/>
        <v>0</v>
      </c>
      <c r="K99" s="29">
        <f t="shared" si="54"/>
        <v>0</v>
      </c>
      <c r="L99" s="29">
        <f t="shared" si="54"/>
        <v>0</v>
      </c>
      <c r="M99" s="29">
        <f t="shared" si="54"/>
        <v>0</v>
      </c>
      <c r="N99" s="29"/>
      <c r="O99" s="29"/>
      <c r="P99" s="29"/>
      <c r="Q99" s="29"/>
      <c r="R99" s="98">
        <f t="shared" ref="R99:U101" si="56">+B99+F99+J99+N99</f>
        <v>960000000</v>
      </c>
      <c r="S99" s="98">
        <f t="shared" si="56"/>
        <v>404873821</v>
      </c>
      <c r="T99" s="98">
        <f t="shared" si="56"/>
        <v>59302045</v>
      </c>
      <c r="U99" s="99">
        <f t="shared" si="56"/>
        <v>63654877</v>
      </c>
      <c r="V99" s="17"/>
    </row>
    <row r="100" spans="1:22" ht="25.15" customHeight="1" thickTop="1" thickBot="1">
      <c r="A100" s="33" t="s">
        <v>88</v>
      </c>
      <c r="B100" s="21">
        <f t="shared" si="55"/>
        <v>960000000</v>
      </c>
      <c r="C100" s="21">
        <f t="shared" si="55"/>
        <v>404873821</v>
      </c>
      <c r="D100" s="21">
        <f t="shared" si="55"/>
        <v>59302045</v>
      </c>
      <c r="E100" s="21">
        <f t="shared" si="55"/>
        <v>63654877</v>
      </c>
      <c r="F100" s="21">
        <f t="shared" si="54"/>
        <v>0</v>
      </c>
      <c r="G100" s="21">
        <f t="shared" si="54"/>
        <v>0</v>
      </c>
      <c r="H100" s="21">
        <f t="shared" si="54"/>
        <v>0</v>
      </c>
      <c r="I100" s="21">
        <f t="shared" si="54"/>
        <v>0</v>
      </c>
      <c r="J100" s="21">
        <f t="shared" si="54"/>
        <v>0</v>
      </c>
      <c r="K100" s="21">
        <f t="shared" si="54"/>
        <v>0</v>
      </c>
      <c r="L100" s="21">
        <f t="shared" si="54"/>
        <v>0</v>
      </c>
      <c r="M100" s="21">
        <f t="shared" si="54"/>
        <v>0</v>
      </c>
      <c r="N100" s="21"/>
      <c r="O100" s="21"/>
      <c r="P100" s="21"/>
      <c r="Q100" s="21"/>
      <c r="R100" s="78">
        <f t="shared" si="56"/>
        <v>960000000</v>
      </c>
      <c r="S100" s="78">
        <f t="shared" si="56"/>
        <v>404873821</v>
      </c>
      <c r="T100" s="78">
        <f t="shared" si="56"/>
        <v>59302045</v>
      </c>
      <c r="U100" s="72">
        <f t="shared" si="56"/>
        <v>63654877</v>
      </c>
      <c r="V100" s="17"/>
    </row>
    <row r="101" spans="1:22" ht="16.5" thickTop="1" thickBot="1">
      <c r="A101" s="33" t="s">
        <v>60</v>
      </c>
      <c r="B101" s="21">
        <v>960000000</v>
      </c>
      <c r="C101" s="21">
        <v>404873821</v>
      </c>
      <c r="D101" s="21">
        <v>59302045</v>
      </c>
      <c r="E101" s="21">
        <v>63654877</v>
      </c>
      <c r="F101" s="21"/>
      <c r="G101" s="21"/>
      <c r="H101" s="21"/>
      <c r="I101" s="21"/>
      <c r="J101" s="21"/>
      <c r="K101" s="21"/>
      <c r="L101" s="21"/>
      <c r="M101" s="21"/>
      <c r="N101" s="21"/>
      <c r="O101" s="21"/>
      <c r="P101" s="21"/>
      <c r="Q101" s="21"/>
      <c r="R101" s="78">
        <f t="shared" si="56"/>
        <v>960000000</v>
      </c>
      <c r="S101" s="78">
        <f t="shared" si="56"/>
        <v>404873821</v>
      </c>
      <c r="T101" s="78">
        <f t="shared" si="56"/>
        <v>59302045</v>
      </c>
      <c r="U101" s="72">
        <f t="shared" si="56"/>
        <v>63654877</v>
      </c>
      <c r="V101" s="17"/>
    </row>
    <row r="102" spans="1:22" ht="40.5" thickTop="1" thickBot="1">
      <c r="A102" s="61" t="s">
        <v>103</v>
      </c>
      <c r="B102" s="35"/>
      <c r="C102" s="35"/>
      <c r="D102" s="35"/>
      <c r="E102" s="35"/>
      <c r="F102" s="29">
        <f t="shared" si="54"/>
        <v>0</v>
      </c>
      <c r="G102" s="29">
        <f t="shared" si="54"/>
        <v>0</v>
      </c>
      <c r="H102" s="29">
        <f t="shared" si="54"/>
        <v>0</v>
      </c>
      <c r="I102" s="29">
        <f t="shared" si="54"/>
        <v>0</v>
      </c>
      <c r="J102" s="29">
        <f t="shared" si="54"/>
        <v>0</v>
      </c>
      <c r="K102" s="29">
        <f t="shared" si="54"/>
        <v>0</v>
      </c>
      <c r="L102" s="29">
        <f t="shared" si="54"/>
        <v>0</v>
      </c>
      <c r="M102" s="29">
        <f t="shared" si="54"/>
        <v>0</v>
      </c>
      <c r="N102" s="35"/>
      <c r="O102" s="35"/>
      <c r="P102" s="35"/>
      <c r="Q102" s="35"/>
      <c r="R102" s="98">
        <f>B102+F102+J102+N102</f>
        <v>0</v>
      </c>
      <c r="S102" s="98">
        <f>C102+G102+K102+O102</f>
        <v>0</v>
      </c>
      <c r="T102" s="98">
        <f>D102+H102+L102+P102</f>
        <v>0</v>
      </c>
      <c r="U102" s="98">
        <f>E102+I102+M102+Q102</f>
        <v>0</v>
      </c>
      <c r="V102" s="17"/>
    </row>
    <row r="103" spans="1:22" ht="16.5" thickTop="1" thickBot="1">
      <c r="A103" s="32" t="s">
        <v>87</v>
      </c>
      <c r="B103" s="29"/>
      <c r="C103" s="29"/>
      <c r="D103" s="29"/>
      <c r="E103" s="29"/>
      <c r="F103" s="29">
        <f t="shared" si="54"/>
        <v>0</v>
      </c>
      <c r="G103" s="29">
        <f t="shared" si="54"/>
        <v>0</v>
      </c>
      <c r="H103" s="29">
        <f t="shared" si="54"/>
        <v>0</v>
      </c>
      <c r="I103" s="29">
        <f t="shared" si="54"/>
        <v>0</v>
      </c>
      <c r="J103" s="29">
        <f t="shared" si="54"/>
        <v>0</v>
      </c>
      <c r="K103" s="29">
        <f t="shared" si="54"/>
        <v>0</v>
      </c>
      <c r="L103" s="29">
        <f t="shared" si="54"/>
        <v>0</v>
      </c>
      <c r="M103" s="29">
        <f t="shared" si="54"/>
        <v>0</v>
      </c>
      <c r="N103" s="29"/>
      <c r="O103" s="29"/>
      <c r="P103" s="29"/>
      <c r="Q103" s="29"/>
      <c r="R103" s="98">
        <f t="shared" ref="R103:R105" si="57">+B103+F103+J103+N103</f>
        <v>0</v>
      </c>
      <c r="S103" s="98">
        <f t="shared" ref="S103:S105" si="58">+C103+G103+K103+O103</f>
        <v>0</v>
      </c>
      <c r="T103" s="98">
        <f t="shared" ref="T103:T105" si="59">+D103+H103+L103+P103</f>
        <v>0</v>
      </c>
      <c r="U103" s="99">
        <f t="shared" ref="U103:U105" si="60">+E103+I103+M103+Q103</f>
        <v>0</v>
      </c>
      <c r="V103" s="17"/>
    </row>
    <row r="104" spans="1:22" ht="16.5" thickTop="1" thickBot="1">
      <c r="A104" s="33" t="s">
        <v>88</v>
      </c>
      <c r="B104" s="21"/>
      <c r="C104" s="21"/>
      <c r="D104" s="21"/>
      <c r="E104" s="21"/>
      <c r="F104" s="21">
        <f t="shared" si="54"/>
        <v>0</v>
      </c>
      <c r="G104" s="21">
        <f t="shared" si="54"/>
        <v>0</v>
      </c>
      <c r="H104" s="21">
        <f t="shared" si="54"/>
        <v>0</v>
      </c>
      <c r="I104" s="21">
        <f t="shared" si="54"/>
        <v>0</v>
      </c>
      <c r="J104" s="21">
        <f t="shared" si="54"/>
        <v>0</v>
      </c>
      <c r="K104" s="21">
        <f t="shared" si="54"/>
        <v>0</v>
      </c>
      <c r="L104" s="21">
        <f t="shared" si="54"/>
        <v>0</v>
      </c>
      <c r="M104" s="21">
        <f t="shared" si="54"/>
        <v>0</v>
      </c>
      <c r="N104" s="21"/>
      <c r="O104" s="21"/>
      <c r="P104" s="21"/>
      <c r="Q104" s="21"/>
      <c r="R104" s="78">
        <f t="shared" si="57"/>
        <v>0</v>
      </c>
      <c r="S104" s="78">
        <f t="shared" si="58"/>
        <v>0</v>
      </c>
      <c r="T104" s="78">
        <f t="shared" si="59"/>
        <v>0</v>
      </c>
      <c r="U104" s="72">
        <f t="shared" si="60"/>
        <v>0</v>
      </c>
      <c r="V104" s="17"/>
    </row>
    <row r="105" spans="1:22" ht="16.5" thickTop="1" thickBot="1">
      <c r="A105" s="33" t="s">
        <v>60</v>
      </c>
      <c r="B105" s="21"/>
      <c r="C105" s="21"/>
      <c r="D105" s="21"/>
      <c r="E105" s="21"/>
      <c r="F105" s="21"/>
      <c r="G105" s="21"/>
      <c r="H105" s="21"/>
      <c r="I105" s="21"/>
      <c r="J105" s="21"/>
      <c r="K105" s="21"/>
      <c r="L105" s="21"/>
      <c r="M105" s="21"/>
      <c r="N105" s="21"/>
      <c r="O105" s="21"/>
      <c r="P105" s="21"/>
      <c r="Q105" s="21"/>
      <c r="R105" s="78">
        <f t="shared" si="57"/>
        <v>0</v>
      </c>
      <c r="S105" s="78">
        <f t="shared" si="58"/>
        <v>0</v>
      </c>
      <c r="T105" s="78">
        <f t="shared" si="59"/>
        <v>0</v>
      </c>
      <c r="U105" s="72">
        <f t="shared" si="60"/>
        <v>0</v>
      </c>
      <c r="V105" s="17"/>
    </row>
    <row r="106" spans="1:22" ht="27.75" thickTop="1" thickBot="1">
      <c r="A106" s="62" t="s">
        <v>107</v>
      </c>
      <c r="B106" s="31">
        <f>+B108+B112</f>
        <v>2900000000</v>
      </c>
      <c r="C106" s="31">
        <f t="shared" ref="C106:M106" si="61">+C108+C112</f>
        <v>1383332164</v>
      </c>
      <c r="D106" s="31">
        <f>+D107</f>
        <v>347682882</v>
      </c>
      <c r="E106" s="31">
        <f>+E108+E112</f>
        <v>328977282</v>
      </c>
      <c r="F106" s="31">
        <f t="shared" si="61"/>
        <v>0</v>
      </c>
      <c r="G106" s="31">
        <f t="shared" si="61"/>
        <v>0</v>
      </c>
      <c r="H106" s="31">
        <f t="shared" si="61"/>
        <v>0</v>
      </c>
      <c r="I106" s="31">
        <f t="shared" si="61"/>
        <v>0</v>
      </c>
      <c r="J106" s="31">
        <f t="shared" si="61"/>
        <v>0</v>
      </c>
      <c r="K106" s="31">
        <f t="shared" si="61"/>
        <v>0</v>
      </c>
      <c r="L106" s="31">
        <f t="shared" si="61"/>
        <v>0</v>
      </c>
      <c r="M106" s="31">
        <f t="shared" si="61"/>
        <v>0</v>
      </c>
      <c r="N106" s="101">
        <f>N107+N168</f>
        <v>36324780055</v>
      </c>
      <c r="O106" s="101">
        <f>O107+O168</f>
        <v>36315033870</v>
      </c>
      <c r="P106" s="101">
        <f t="shared" ref="P106:Q106" si="62">P107+P168</f>
        <v>21372860284</v>
      </c>
      <c r="Q106" s="101">
        <f t="shared" si="62"/>
        <v>19925103802</v>
      </c>
      <c r="R106" s="90">
        <f>R107+R168</f>
        <v>25863365083</v>
      </c>
      <c r="S106" s="90">
        <f>S107+S168</f>
        <v>24197292323</v>
      </c>
      <c r="T106" s="90">
        <f>T107+T168</f>
        <v>15041138994</v>
      </c>
      <c r="U106" s="90">
        <f>U107+U168</f>
        <v>14947790291</v>
      </c>
      <c r="V106" s="17"/>
    </row>
    <row r="107" spans="1:22" ht="27" thickTop="1" thickBot="1">
      <c r="A107" s="60" t="s">
        <v>119</v>
      </c>
      <c r="B107" s="31">
        <f>+B108+B112</f>
        <v>2900000000</v>
      </c>
      <c r="C107" s="31">
        <f>+C108+C112</f>
        <v>1383332164</v>
      </c>
      <c r="D107" s="31">
        <f>+D108+D112</f>
        <v>347682882</v>
      </c>
      <c r="E107" s="31">
        <f>+E108+E112</f>
        <v>328977282</v>
      </c>
      <c r="F107" s="34">
        <f t="shared" ref="F107:M107" si="63">+F108+F112</f>
        <v>0</v>
      </c>
      <c r="G107" s="34">
        <f t="shared" si="63"/>
        <v>0</v>
      </c>
      <c r="H107" s="34">
        <f t="shared" si="63"/>
        <v>0</v>
      </c>
      <c r="I107" s="34">
        <f t="shared" si="63"/>
        <v>0</v>
      </c>
      <c r="J107" s="34">
        <f t="shared" si="63"/>
        <v>0</v>
      </c>
      <c r="K107" s="34">
        <f t="shared" si="63"/>
        <v>0</v>
      </c>
      <c r="L107" s="34">
        <f t="shared" si="63"/>
        <v>0</v>
      </c>
      <c r="M107" s="34">
        <f t="shared" si="63"/>
        <v>0</v>
      </c>
      <c r="N107" s="76">
        <f>+N108+N112+N116+N120+N124+N128+N132+N136+N140+N144+N148+N152</f>
        <v>36324780055</v>
      </c>
      <c r="O107" s="76">
        <f>+O108+O112+O116+O120+O124+O128+O132+O136+O140+O144+O148+O152</f>
        <v>36315033870</v>
      </c>
      <c r="P107" s="76">
        <f>+P108+P112+P116+P120+P124+P128+P132+P136+P140+P144+P148+P152</f>
        <v>21372860284</v>
      </c>
      <c r="Q107" s="76">
        <f>+Q108+Q112+Q116+Q120+Q124+Q128+Q132+Q136+Q140+Q144+Q148+Q152</f>
        <v>19925103802</v>
      </c>
      <c r="R107" s="104">
        <f>R108+R112+R116+R120+R152</f>
        <v>25033365083</v>
      </c>
      <c r="S107" s="104">
        <f>S108+S112+S116+S120+S152</f>
        <v>23514291051</v>
      </c>
      <c r="T107" s="104">
        <f>T108+T112+T116+T120+T152</f>
        <v>14614955869</v>
      </c>
      <c r="U107" s="104">
        <f>U108+U112+U116+U120+U152</f>
        <v>14552509206</v>
      </c>
      <c r="V107" s="17"/>
    </row>
    <row r="108" spans="1:22" ht="53.25" thickTop="1" thickBot="1">
      <c r="A108" s="61" t="s">
        <v>104</v>
      </c>
      <c r="B108" s="29">
        <f>100000000+200000000</f>
        <v>300000000</v>
      </c>
      <c r="C108" s="29">
        <f>155391281+94582195</f>
        <v>249973476</v>
      </c>
      <c r="D108" s="29">
        <f>71551293+67583408</f>
        <v>139134701</v>
      </c>
      <c r="E108" s="29">
        <f>68115813+67583408</f>
        <v>135699221</v>
      </c>
      <c r="F108" s="29">
        <f t="shared" ref="C108:M109" si="64">+F109</f>
        <v>0</v>
      </c>
      <c r="G108" s="29">
        <f t="shared" si="64"/>
        <v>0</v>
      </c>
      <c r="H108" s="29">
        <f t="shared" si="64"/>
        <v>0</v>
      </c>
      <c r="I108" s="29">
        <f t="shared" si="64"/>
        <v>0</v>
      </c>
      <c r="J108" s="29">
        <f t="shared" si="64"/>
        <v>0</v>
      </c>
      <c r="K108" s="29">
        <f t="shared" si="64"/>
        <v>0</v>
      </c>
      <c r="L108" s="29">
        <f t="shared" si="64"/>
        <v>0</v>
      </c>
      <c r="M108" s="29">
        <f t="shared" si="64"/>
        <v>0</v>
      </c>
      <c r="N108" s="29"/>
      <c r="O108" s="29"/>
      <c r="P108" s="29"/>
      <c r="Q108" s="29"/>
      <c r="R108" s="98">
        <f>B108+F108+J108+N108</f>
        <v>300000000</v>
      </c>
      <c r="S108" s="98">
        <f>C108+G108+K108+O108</f>
        <v>249973476</v>
      </c>
      <c r="T108" s="98">
        <f>D108+H108+L108+P108</f>
        <v>139134701</v>
      </c>
      <c r="U108" s="98">
        <f>E108+I108+M108+Q108</f>
        <v>135699221</v>
      </c>
      <c r="V108" s="17"/>
    </row>
    <row r="109" spans="1:22" ht="16.5" thickTop="1" thickBot="1">
      <c r="A109" s="32" t="s">
        <v>87</v>
      </c>
      <c r="B109" s="29">
        <f>+B110</f>
        <v>300000000</v>
      </c>
      <c r="C109" s="29">
        <f t="shared" si="64"/>
        <v>249973476</v>
      </c>
      <c r="D109" s="29">
        <f t="shared" si="64"/>
        <v>139134701</v>
      </c>
      <c r="E109" s="29">
        <f t="shared" si="64"/>
        <v>135699221</v>
      </c>
      <c r="F109" s="29">
        <f t="shared" si="64"/>
        <v>0</v>
      </c>
      <c r="G109" s="29">
        <f t="shared" si="64"/>
        <v>0</v>
      </c>
      <c r="H109" s="29">
        <f t="shared" si="64"/>
        <v>0</v>
      </c>
      <c r="I109" s="29">
        <f t="shared" si="64"/>
        <v>0</v>
      </c>
      <c r="J109" s="29">
        <f t="shared" si="64"/>
        <v>0</v>
      </c>
      <c r="K109" s="29">
        <f t="shared" si="64"/>
        <v>0</v>
      </c>
      <c r="L109" s="29">
        <f t="shared" si="64"/>
        <v>0</v>
      </c>
      <c r="M109" s="29">
        <f t="shared" si="64"/>
        <v>0</v>
      </c>
      <c r="N109" s="29"/>
      <c r="O109" s="29"/>
      <c r="P109" s="29"/>
      <c r="Q109" s="29"/>
      <c r="R109" s="98">
        <f t="shared" ref="R109:R111" si="65">+B109+F109+J109+N109</f>
        <v>300000000</v>
      </c>
      <c r="S109" s="98">
        <f t="shared" ref="S109:S111" si="66">+C109+G109+K109+O109</f>
        <v>249973476</v>
      </c>
      <c r="T109" s="98">
        <f t="shared" ref="T109:T111" si="67">+D109+H109+L109+P109</f>
        <v>139134701</v>
      </c>
      <c r="U109" s="99">
        <f t="shared" ref="U109:U111" si="68">+E109+I109+M109+Q109</f>
        <v>135699221</v>
      </c>
      <c r="V109" s="17"/>
    </row>
    <row r="110" spans="1:22" ht="16.5" thickTop="1" thickBot="1">
      <c r="A110" s="33" t="s">
        <v>88</v>
      </c>
      <c r="B110" s="21">
        <f>+B111</f>
        <v>300000000</v>
      </c>
      <c r="C110" s="21">
        <f>+C111</f>
        <v>249973476</v>
      </c>
      <c r="D110" s="21">
        <f>+D111</f>
        <v>139134701</v>
      </c>
      <c r="E110" s="21">
        <f>+E111</f>
        <v>135699221</v>
      </c>
      <c r="F110" s="21">
        <f t="shared" ref="F110:M110" si="69">+F186</f>
        <v>0</v>
      </c>
      <c r="G110" s="21">
        <f t="shared" si="69"/>
        <v>0</v>
      </c>
      <c r="H110" s="21">
        <f t="shared" si="69"/>
        <v>0</v>
      </c>
      <c r="I110" s="21">
        <f t="shared" si="69"/>
        <v>0</v>
      </c>
      <c r="J110" s="21">
        <f t="shared" si="69"/>
        <v>0</v>
      </c>
      <c r="K110" s="21">
        <f t="shared" si="69"/>
        <v>0</v>
      </c>
      <c r="L110" s="21">
        <f t="shared" si="69"/>
        <v>0</v>
      </c>
      <c r="M110" s="21">
        <f t="shared" si="69"/>
        <v>0</v>
      </c>
      <c r="N110" s="21"/>
      <c r="O110" s="21"/>
      <c r="P110" s="21"/>
      <c r="Q110" s="21"/>
      <c r="R110" s="78">
        <f t="shared" si="65"/>
        <v>300000000</v>
      </c>
      <c r="S110" s="78">
        <f t="shared" si="66"/>
        <v>249973476</v>
      </c>
      <c r="T110" s="78">
        <f t="shared" si="67"/>
        <v>139134701</v>
      </c>
      <c r="U110" s="72">
        <f t="shared" si="68"/>
        <v>135699221</v>
      </c>
      <c r="V110" s="17"/>
    </row>
    <row r="111" spans="1:22" ht="16.5" thickTop="1" thickBot="1">
      <c r="A111" s="33" t="s">
        <v>60</v>
      </c>
      <c r="B111" s="21">
        <v>300000000</v>
      </c>
      <c r="C111" s="21">
        <v>249973476</v>
      </c>
      <c r="D111" s="21">
        <v>139134701</v>
      </c>
      <c r="E111" s="21">
        <v>135699221</v>
      </c>
      <c r="F111" s="21"/>
      <c r="G111" s="21"/>
      <c r="H111" s="21"/>
      <c r="I111" s="21"/>
      <c r="J111" s="21"/>
      <c r="K111" s="21"/>
      <c r="L111" s="21"/>
      <c r="M111" s="21"/>
      <c r="N111" s="21"/>
      <c r="O111" s="21"/>
      <c r="P111" s="21"/>
      <c r="Q111" s="21"/>
      <c r="R111" s="78">
        <f t="shared" si="65"/>
        <v>300000000</v>
      </c>
      <c r="S111" s="78">
        <f t="shared" si="66"/>
        <v>249973476</v>
      </c>
      <c r="T111" s="78">
        <f t="shared" si="67"/>
        <v>139134701</v>
      </c>
      <c r="U111" s="72">
        <f t="shared" si="68"/>
        <v>135699221</v>
      </c>
      <c r="V111" s="17"/>
    </row>
    <row r="112" spans="1:22" ht="40.5" thickTop="1" thickBot="1">
      <c r="A112" s="61" t="s">
        <v>105</v>
      </c>
      <c r="B112" s="29">
        <f>1300000000+1300000000</f>
        <v>2600000000</v>
      </c>
      <c r="C112" s="29">
        <f>339888433+793470255</f>
        <v>1133358688</v>
      </c>
      <c r="D112" s="29">
        <f>157261868+51286313</f>
        <v>208548181</v>
      </c>
      <c r="E112" s="29">
        <f>148481468+44796593</f>
        <v>193278061</v>
      </c>
      <c r="F112" s="29">
        <f t="shared" ref="F112:M113" si="70">+F113</f>
        <v>0</v>
      </c>
      <c r="G112" s="29">
        <f t="shared" si="70"/>
        <v>0</v>
      </c>
      <c r="H112" s="29">
        <f t="shared" si="70"/>
        <v>0</v>
      </c>
      <c r="I112" s="29">
        <f t="shared" si="70"/>
        <v>0</v>
      </c>
      <c r="J112" s="29">
        <f t="shared" si="70"/>
        <v>0</v>
      </c>
      <c r="K112" s="29">
        <f t="shared" si="70"/>
        <v>0</v>
      </c>
      <c r="L112" s="29">
        <f t="shared" si="70"/>
        <v>0</v>
      </c>
      <c r="M112" s="29">
        <f t="shared" si="70"/>
        <v>0</v>
      </c>
      <c r="N112" s="29"/>
      <c r="O112" s="29"/>
      <c r="P112" s="29"/>
      <c r="Q112" s="29"/>
      <c r="R112" s="98">
        <f>B112+F112+J112+N112</f>
        <v>2600000000</v>
      </c>
      <c r="S112" s="98">
        <f>C112+G112+K112+O112</f>
        <v>1133358688</v>
      </c>
      <c r="T112" s="98">
        <f>D112+H112+L112+P112</f>
        <v>208548181</v>
      </c>
      <c r="U112" s="98">
        <f>E112+I112+M112+Q112</f>
        <v>193278061</v>
      </c>
      <c r="V112" s="17"/>
    </row>
    <row r="113" spans="1:22" ht="16.5" thickTop="1" thickBot="1">
      <c r="A113" s="32" t="s">
        <v>87</v>
      </c>
      <c r="B113" s="29">
        <f t="shared" ref="B113:E114" si="71">+B114</f>
        <v>2600000000</v>
      </c>
      <c r="C113" s="29">
        <f t="shared" si="71"/>
        <v>1133358688</v>
      </c>
      <c r="D113" s="29">
        <f t="shared" si="71"/>
        <v>208548181</v>
      </c>
      <c r="E113" s="29">
        <f t="shared" si="71"/>
        <v>193278061</v>
      </c>
      <c r="F113" s="29">
        <f t="shared" si="70"/>
        <v>0</v>
      </c>
      <c r="G113" s="29">
        <f t="shared" si="70"/>
        <v>0</v>
      </c>
      <c r="H113" s="29">
        <f t="shared" si="70"/>
        <v>0</v>
      </c>
      <c r="I113" s="29">
        <f t="shared" si="70"/>
        <v>0</v>
      </c>
      <c r="J113" s="29">
        <f t="shared" si="70"/>
        <v>0</v>
      </c>
      <c r="K113" s="29">
        <f t="shared" si="70"/>
        <v>0</v>
      </c>
      <c r="L113" s="29">
        <f t="shared" si="70"/>
        <v>0</v>
      </c>
      <c r="M113" s="29">
        <f t="shared" si="70"/>
        <v>0</v>
      </c>
      <c r="N113" s="29"/>
      <c r="O113" s="29"/>
      <c r="P113" s="29"/>
      <c r="Q113" s="29"/>
      <c r="R113" s="98">
        <f t="shared" ref="R113:R115" si="72">+B113+F113+J113+N113</f>
        <v>2600000000</v>
      </c>
      <c r="S113" s="98">
        <f t="shared" ref="S113:S115" si="73">+C113+G113+K113+O113</f>
        <v>1133358688</v>
      </c>
      <c r="T113" s="98">
        <f t="shared" ref="T113:T115" si="74">+D113+H113+L113+P113</f>
        <v>208548181</v>
      </c>
      <c r="U113" s="99">
        <f t="shared" ref="U113:U115" si="75">+E113+I113+M113+Q113</f>
        <v>193278061</v>
      </c>
      <c r="V113" s="17"/>
    </row>
    <row r="114" spans="1:22" ht="16.5" thickTop="1" thickBot="1">
      <c r="A114" s="33" t="s">
        <v>88</v>
      </c>
      <c r="B114" s="21">
        <f t="shared" si="71"/>
        <v>2600000000</v>
      </c>
      <c r="C114" s="21">
        <f t="shared" si="71"/>
        <v>1133358688</v>
      </c>
      <c r="D114" s="21">
        <f t="shared" si="71"/>
        <v>208548181</v>
      </c>
      <c r="E114" s="21">
        <f t="shared" si="71"/>
        <v>193278061</v>
      </c>
      <c r="F114" s="21">
        <f t="shared" ref="F114:M114" si="76">+F190</f>
        <v>0</v>
      </c>
      <c r="G114" s="21">
        <f t="shared" si="76"/>
        <v>0</v>
      </c>
      <c r="H114" s="21">
        <f t="shared" si="76"/>
        <v>0</v>
      </c>
      <c r="I114" s="21">
        <f t="shared" si="76"/>
        <v>0</v>
      </c>
      <c r="J114" s="21">
        <f t="shared" si="76"/>
        <v>0</v>
      </c>
      <c r="K114" s="21">
        <f t="shared" si="76"/>
        <v>0</v>
      </c>
      <c r="L114" s="21">
        <f t="shared" si="76"/>
        <v>0</v>
      </c>
      <c r="M114" s="21">
        <f t="shared" si="76"/>
        <v>0</v>
      </c>
      <c r="N114" s="21"/>
      <c r="O114" s="21"/>
      <c r="P114" s="21"/>
      <c r="Q114" s="21"/>
      <c r="R114" s="78">
        <f t="shared" si="72"/>
        <v>2600000000</v>
      </c>
      <c r="S114" s="78">
        <f t="shared" si="73"/>
        <v>1133358688</v>
      </c>
      <c r="T114" s="78">
        <f t="shared" si="74"/>
        <v>208548181</v>
      </c>
      <c r="U114" s="72">
        <f t="shared" si="75"/>
        <v>193278061</v>
      </c>
      <c r="V114" s="17"/>
    </row>
    <row r="115" spans="1:22" ht="16.5" thickTop="1" thickBot="1">
      <c r="A115" s="33" t="s">
        <v>60</v>
      </c>
      <c r="B115" s="21">
        <v>2600000000</v>
      </c>
      <c r="C115" s="21">
        <v>1133358688</v>
      </c>
      <c r="D115" s="21">
        <v>208548181</v>
      </c>
      <c r="E115" s="21">
        <v>193278061</v>
      </c>
      <c r="F115" s="21"/>
      <c r="G115" s="21"/>
      <c r="H115" s="21"/>
      <c r="I115" s="21"/>
      <c r="J115" s="21"/>
      <c r="K115" s="21"/>
      <c r="L115" s="21"/>
      <c r="M115" s="21"/>
      <c r="N115" s="21"/>
      <c r="O115" s="21"/>
      <c r="P115" s="21"/>
      <c r="Q115" s="21"/>
      <c r="R115" s="78">
        <f t="shared" si="72"/>
        <v>2600000000</v>
      </c>
      <c r="S115" s="78">
        <f t="shared" si="73"/>
        <v>1133358688</v>
      </c>
      <c r="T115" s="78">
        <f t="shared" si="74"/>
        <v>208548181</v>
      </c>
      <c r="U115" s="72">
        <f t="shared" si="75"/>
        <v>193278061</v>
      </c>
      <c r="V115" s="17"/>
    </row>
    <row r="116" spans="1:22" ht="53.25" thickTop="1" thickBot="1">
      <c r="A116" s="61" t="s">
        <v>106</v>
      </c>
      <c r="B116" s="29">
        <v>0</v>
      </c>
      <c r="C116" s="29">
        <v>0</v>
      </c>
      <c r="D116" s="29">
        <v>0</v>
      </c>
      <c r="E116" s="29">
        <v>0</v>
      </c>
      <c r="F116" s="29">
        <f t="shared" ref="F116:M117" si="77">+F117</f>
        <v>0</v>
      </c>
      <c r="G116" s="29">
        <f t="shared" si="77"/>
        <v>0</v>
      </c>
      <c r="H116" s="29">
        <f t="shared" si="77"/>
        <v>0</v>
      </c>
      <c r="I116" s="29">
        <f t="shared" si="77"/>
        <v>0</v>
      </c>
      <c r="J116" s="29">
        <f t="shared" si="77"/>
        <v>0</v>
      </c>
      <c r="K116" s="29">
        <f t="shared" si="77"/>
        <v>0</v>
      </c>
      <c r="L116" s="29">
        <f t="shared" si="77"/>
        <v>0</v>
      </c>
      <c r="M116" s="29">
        <f t="shared" si="77"/>
        <v>0</v>
      </c>
      <c r="N116" s="29"/>
      <c r="O116" s="29"/>
      <c r="P116" s="29"/>
      <c r="Q116" s="29"/>
      <c r="R116" s="98">
        <f>B116+F116+J116+N116</f>
        <v>0</v>
      </c>
      <c r="S116" s="98">
        <f>C116+G116+K116+O116</f>
        <v>0</v>
      </c>
      <c r="T116" s="98">
        <f>D116+H116+L116+P116</f>
        <v>0</v>
      </c>
      <c r="U116" s="98">
        <f>E116+I116+M116+Q116</f>
        <v>0</v>
      </c>
      <c r="V116" s="17"/>
    </row>
    <row r="117" spans="1:22" ht="16.5" thickTop="1" thickBot="1">
      <c r="A117" s="32" t="s">
        <v>87</v>
      </c>
      <c r="B117" s="29"/>
      <c r="C117" s="29"/>
      <c r="D117" s="29"/>
      <c r="E117" s="29"/>
      <c r="F117" s="29">
        <f t="shared" si="77"/>
        <v>0</v>
      </c>
      <c r="G117" s="29">
        <f t="shared" si="77"/>
        <v>0</v>
      </c>
      <c r="H117" s="29">
        <f t="shared" si="77"/>
        <v>0</v>
      </c>
      <c r="I117" s="29">
        <f t="shared" si="77"/>
        <v>0</v>
      </c>
      <c r="J117" s="29">
        <f t="shared" si="77"/>
        <v>0</v>
      </c>
      <c r="K117" s="29">
        <f t="shared" si="77"/>
        <v>0</v>
      </c>
      <c r="L117" s="29">
        <f t="shared" si="77"/>
        <v>0</v>
      </c>
      <c r="M117" s="29">
        <f t="shared" si="77"/>
        <v>0</v>
      </c>
      <c r="N117" s="29"/>
      <c r="O117" s="29"/>
      <c r="P117" s="29"/>
      <c r="Q117" s="29"/>
      <c r="R117" s="98">
        <f t="shared" ref="R117:R119" si="78">+B117+F117+J117+N117</f>
        <v>0</v>
      </c>
      <c r="S117" s="98">
        <f t="shared" ref="S117:S119" si="79">+C117+G117+K117+O117</f>
        <v>0</v>
      </c>
      <c r="T117" s="98">
        <f t="shared" ref="T117:T119" si="80">+D117+H117+L117+P117</f>
        <v>0</v>
      </c>
      <c r="U117" s="99">
        <f t="shared" ref="U117:U119" si="81">+E117+I117+M117+Q117</f>
        <v>0</v>
      </c>
      <c r="V117" s="17"/>
    </row>
    <row r="118" spans="1:22" ht="16.5" thickTop="1" thickBot="1">
      <c r="A118" s="33" t="s">
        <v>88</v>
      </c>
      <c r="B118" s="21"/>
      <c r="C118" s="21"/>
      <c r="D118" s="21"/>
      <c r="E118" s="21"/>
      <c r="F118" s="21">
        <f t="shared" ref="F118:M118" si="82">+F194</f>
        <v>0</v>
      </c>
      <c r="G118" s="21">
        <f t="shared" si="82"/>
        <v>0</v>
      </c>
      <c r="H118" s="21">
        <f t="shared" si="82"/>
        <v>0</v>
      </c>
      <c r="I118" s="21">
        <f t="shared" si="82"/>
        <v>0</v>
      </c>
      <c r="J118" s="21">
        <f t="shared" si="82"/>
        <v>0</v>
      </c>
      <c r="K118" s="21">
        <f t="shared" si="82"/>
        <v>0</v>
      </c>
      <c r="L118" s="21">
        <f t="shared" si="82"/>
        <v>0</v>
      </c>
      <c r="M118" s="21">
        <f t="shared" si="82"/>
        <v>0</v>
      </c>
      <c r="N118" s="21"/>
      <c r="O118" s="21"/>
      <c r="P118" s="21"/>
      <c r="Q118" s="21"/>
      <c r="R118" s="78">
        <f t="shared" si="78"/>
        <v>0</v>
      </c>
      <c r="S118" s="78">
        <f t="shared" si="79"/>
        <v>0</v>
      </c>
      <c r="T118" s="78">
        <f t="shared" si="80"/>
        <v>0</v>
      </c>
      <c r="U118" s="72">
        <f t="shared" si="81"/>
        <v>0</v>
      </c>
      <c r="V118" s="17"/>
    </row>
    <row r="119" spans="1:22" ht="16.5" thickTop="1" thickBot="1">
      <c r="A119" s="33" t="s">
        <v>60</v>
      </c>
      <c r="B119" s="21"/>
      <c r="C119" s="21"/>
      <c r="D119" s="21"/>
      <c r="E119" s="21"/>
      <c r="F119" s="21"/>
      <c r="G119" s="21"/>
      <c r="H119" s="21"/>
      <c r="I119" s="21"/>
      <c r="J119" s="21"/>
      <c r="K119" s="21"/>
      <c r="L119" s="21"/>
      <c r="M119" s="21"/>
      <c r="N119" s="21"/>
      <c r="O119" s="21"/>
      <c r="P119" s="21"/>
      <c r="Q119" s="21"/>
      <c r="R119" s="78">
        <f t="shared" si="78"/>
        <v>0</v>
      </c>
      <c r="S119" s="78">
        <f t="shared" si="79"/>
        <v>0</v>
      </c>
      <c r="T119" s="78">
        <f t="shared" si="80"/>
        <v>0</v>
      </c>
      <c r="U119" s="72">
        <f t="shared" si="81"/>
        <v>0</v>
      </c>
      <c r="V119" s="17"/>
    </row>
    <row r="120" spans="1:22" ht="39.75" thickTop="1" thickBot="1">
      <c r="A120" s="96" t="s">
        <v>143</v>
      </c>
      <c r="B120" s="76">
        <f>+B121</f>
        <v>0</v>
      </c>
      <c r="C120" s="76">
        <f>+C121</f>
        <v>0</v>
      </c>
      <c r="D120" s="76">
        <f>+D121</f>
        <v>0</v>
      </c>
      <c r="E120" s="76">
        <f>+E121</f>
        <v>0</v>
      </c>
      <c r="F120" s="76"/>
      <c r="G120" s="76"/>
      <c r="H120" s="76"/>
      <c r="I120" s="76"/>
      <c r="J120" s="76">
        <f t="shared" ref="J120:Q120" si="83">+J121</f>
        <v>0</v>
      </c>
      <c r="K120" s="76">
        <f t="shared" si="83"/>
        <v>0</v>
      </c>
      <c r="L120" s="76">
        <f t="shared" si="83"/>
        <v>0</v>
      </c>
      <c r="M120" s="76">
        <f t="shared" si="83"/>
        <v>0</v>
      </c>
      <c r="N120" s="76">
        <f t="shared" si="83"/>
        <v>10997108327</v>
      </c>
      <c r="O120" s="76">
        <f t="shared" si="83"/>
        <v>10995356459</v>
      </c>
      <c r="P120" s="76">
        <f t="shared" si="83"/>
        <v>10985116459</v>
      </c>
      <c r="Q120" s="76">
        <f t="shared" si="83"/>
        <v>10941375396</v>
      </c>
      <c r="R120" s="97">
        <f>B120+F120+J120+N120</f>
        <v>10997108327</v>
      </c>
      <c r="S120" s="97">
        <f>C120+G120+K120+O120</f>
        <v>10995356459</v>
      </c>
      <c r="T120" s="97">
        <f>D120+H120+L120+P120</f>
        <v>10985116459</v>
      </c>
      <c r="U120" s="97">
        <f>E120+I120+M120+Q120</f>
        <v>10941375396</v>
      </c>
      <c r="V120" s="17"/>
    </row>
    <row r="121" spans="1:22" ht="16.5" thickTop="1" thickBot="1">
      <c r="A121" s="32" t="s">
        <v>87</v>
      </c>
      <c r="B121" s="95">
        <f t="shared" ref="B121:Q122" si="84">+B122</f>
        <v>0</v>
      </c>
      <c r="C121" s="95">
        <f t="shared" si="84"/>
        <v>0</v>
      </c>
      <c r="D121" s="95">
        <f t="shared" si="84"/>
        <v>0</v>
      </c>
      <c r="E121" s="95">
        <f t="shared" si="84"/>
        <v>0</v>
      </c>
      <c r="F121" s="95">
        <f t="shared" si="84"/>
        <v>0</v>
      </c>
      <c r="G121" s="95">
        <f t="shared" si="84"/>
        <v>0</v>
      </c>
      <c r="H121" s="95">
        <f t="shared" si="84"/>
        <v>0</v>
      </c>
      <c r="I121" s="95">
        <f t="shared" si="84"/>
        <v>0</v>
      </c>
      <c r="J121" s="95">
        <f t="shared" si="84"/>
        <v>0</v>
      </c>
      <c r="K121" s="95">
        <f t="shared" si="84"/>
        <v>0</v>
      </c>
      <c r="L121" s="95">
        <f t="shared" si="84"/>
        <v>0</v>
      </c>
      <c r="M121" s="95">
        <f t="shared" si="84"/>
        <v>0</v>
      </c>
      <c r="N121" s="95">
        <f t="shared" si="84"/>
        <v>10997108327</v>
      </c>
      <c r="O121" s="95">
        <f t="shared" si="84"/>
        <v>10995356459</v>
      </c>
      <c r="P121" s="95">
        <f t="shared" si="84"/>
        <v>10985116459</v>
      </c>
      <c r="Q121" s="95">
        <f t="shared" si="84"/>
        <v>10941375396</v>
      </c>
      <c r="R121" s="98"/>
      <c r="S121" s="98"/>
      <c r="T121" s="98"/>
      <c r="U121" s="99"/>
      <c r="V121" s="17"/>
    </row>
    <row r="122" spans="1:22" ht="16.5" thickTop="1" thickBot="1">
      <c r="A122" s="33" t="s">
        <v>88</v>
      </c>
      <c r="B122" s="76">
        <f>+B123</f>
        <v>0</v>
      </c>
      <c r="C122" s="76">
        <f t="shared" si="84"/>
        <v>0</v>
      </c>
      <c r="D122" s="76">
        <f t="shared" si="84"/>
        <v>0</v>
      </c>
      <c r="E122" s="76">
        <f t="shared" si="84"/>
        <v>0</v>
      </c>
      <c r="F122" s="76"/>
      <c r="G122" s="76"/>
      <c r="H122" s="76"/>
      <c r="I122" s="76"/>
      <c r="J122" s="76">
        <f t="shared" si="84"/>
        <v>0</v>
      </c>
      <c r="K122" s="76">
        <f t="shared" si="84"/>
        <v>0</v>
      </c>
      <c r="L122" s="76">
        <f t="shared" si="84"/>
        <v>0</v>
      </c>
      <c r="M122" s="76">
        <f t="shared" si="84"/>
        <v>0</v>
      </c>
      <c r="N122" s="76">
        <f t="shared" si="84"/>
        <v>10997108327</v>
      </c>
      <c r="O122" s="76">
        <f t="shared" si="84"/>
        <v>10995356459</v>
      </c>
      <c r="P122" s="76">
        <f t="shared" si="84"/>
        <v>10985116459</v>
      </c>
      <c r="Q122" s="76">
        <f t="shared" si="84"/>
        <v>10941375396</v>
      </c>
      <c r="R122" s="78"/>
      <c r="S122" s="78"/>
      <c r="T122" s="78"/>
      <c r="U122" s="72"/>
      <c r="V122" s="17"/>
    </row>
    <row r="123" spans="1:22" ht="16.5" thickTop="1" thickBot="1">
      <c r="A123" s="33" t="s">
        <v>60</v>
      </c>
      <c r="B123" s="76"/>
      <c r="C123" s="76"/>
      <c r="D123" s="76"/>
      <c r="E123" s="76"/>
      <c r="F123" s="100"/>
      <c r="G123" s="100"/>
      <c r="H123" s="100"/>
      <c r="I123" s="100"/>
      <c r="J123" s="76">
        <v>0</v>
      </c>
      <c r="K123" s="76"/>
      <c r="L123" s="76"/>
      <c r="M123" s="76"/>
      <c r="N123" s="76">
        <v>10997108327</v>
      </c>
      <c r="O123" s="76">
        <v>10995356459</v>
      </c>
      <c r="P123" s="76">
        <v>10985116459</v>
      </c>
      <c r="Q123" s="76">
        <v>10941375396</v>
      </c>
      <c r="R123" s="78"/>
      <c r="S123" s="78"/>
      <c r="T123" s="78"/>
      <c r="U123" s="72"/>
      <c r="V123" s="17"/>
    </row>
    <row r="124" spans="1:22" ht="39.75" thickTop="1" thickBot="1">
      <c r="A124" s="96" t="s">
        <v>144</v>
      </c>
      <c r="B124" s="76">
        <f>+B125</f>
        <v>0</v>
      </c>
      <c r="C124" s="76">
        <f t="shared" ref="C124:E126" si="85">+C125</f>
        <v>0</v>
      </c>
      <c r="D124" s="76">
        <f t="shared" si="85"/>
        <v>0</v>
      </c>
      <c r="E124" s="76">
        <f t="shared" si="85"/>
        <v>0</v>
      </c>
      <c r="F124" s="100"/>
      <c r="G124" s="100"/>
      <c r="H124" s="100"/>
      <c r="I124" s="100"/>
      <c r="J124" s="76"/>
      <c r="K124" s="76"/>
      <c r="L124" s="76"/>
      <c r="M124" s="76"/>
      <c r="N124" s="76">
        <f>+N125</f>
        <v>1999920884</v>
      </c>
      <c r="O124" s="76">
        <f t="shared" ref="O124:Q126" si="86">+O125</f>
        <v>1997995908</v>
      </c>
      <c r="P124" s="76">
        <f t="shared" si="86"/>
        <v>840924372</v>
      </c>
      <c r="Q124" s="76">
        <f t="shared" si="86"/>
        <v>599398772</v>
      </c>
      <c r="R124" s="78"/>
      <c r="S124" s="78"/>
      <c r="T124" s="78"/>
      <c r="U124" s="72"/>
      <c r="V124" s="17"/>
    </row>
    <row r="125" spans="1:22" ht="16.5" thickTop="1" thickBot="1">
      <c r="A125" s="32" t="s">
        <v>87</v>
      </c>
      <c r="B125" s="76">
        <f>+B126</f>
        <v>0</v>
      </c>
      <c r="C125" s="76">
        <f t="shared" si="85"/>
        <v>0</v>
      </c>
      <c r="D125" s="76">
        <f t="shared" si="85"/>
        <v>0</v>
      </c>
      <c r="E125" s="76">
        <f t="shared" si="85"/>
        <v>0</v>
      </c>
      <c r="F125" s="100"/>
      <c r="G125" s="100"/>
      <c r="H125" s="100"/>
      <c r="I125" s="100"/>
      <c r="J125" s="76"/>
      <c r="K125" s="76"/>
      <c r="L125" s="76"/>
      <c r="M125" s="76"/>
      <c r="N125" s="76">
        <f>+N126</f>
        <v>1999920884</v>
      </c>
      <c r="O125" s="76">
        <f t="shared" si="86"/>
        <v>1997995908</v>
      </c>
      <c r="P125" s="76">
        <f t="shared" si="86"/>
        <v>840924372</v>
      </c>
      <c r="Q125" s="76">
        <f t="shared" si="86"/>
        <v>599398772</v>
      </c>
      <c r="R125" s="78"/>
      <c r="S125" s="78"/>
      <c r="T125" s="78"/>
      <c r="U125" s="72"/>
      <c r="V125" s="17"/>
    </row>
    <row r="126" spans="1:22" ht="16.5" thickTop="1" thickBot="1">
      <c r="A126" s="33" t="s">
        <v>88</v>
      </c>
      <c r="B126" s="76">
        <f>+B127</f>
        <v>0</v>
      </c>
      <c r="C126" s="76">
        <f t="shared" si="85"/>
        <v>0</v>
      </c>
      <c r="D126" s="76">
        <f t="shared" si="85"/>
        <v>0</v>
      </c>
      <c r="E126" s="76">
        <f t="shared" si="85"/>
        <v>0</v>
      </c>
      <c r="F126" s="100"/>
      <c r="G126" s="100"/>
      <c r="H126" s="100"/>
      <c r="I126" s="100"/>
      <c r="J126" s="76"/>
      <c r="K126" s="76"/>
      <c r="L126" s="76"/>
      <c r="M126" s="76"/>
      <c r="N126" s="76">
        <f>+N127</f>
        <v>1999920884</v>
      </c>
      <c r="O126" s="76">
        <f t="shared" si="86"/>
        <v>1997995908</v>
      </c>
      <c r="P126" s="76">
        <f t="shared" si="86"/>
        <v>840924372</v>
      </c>
      <c r="Q126" s="76">
        <f t="shared" si="86"/>
        <v>599398772</v>
      </c>
      <c r="R126" s="78"/>
      <c r="S126" s="78"/>
      <c r="T126" s="78"/>
      <c r="U126" s="72"/>
      <c r="V126" s="17"/>
    </row>
    <row r="127" spans="1:22" ht="16.5" thickTop="1" thickBot="1">
      <c r="A127" s="33" t="s">
        <v>60</v>
      </c>
      <c r="B127" s="76"/>
      <c r="C127" s="76"/>
      <c r="D127" s="76"/>
      <c r="E127" s="76"/>
      <c r="F127" s="100"/>
      <c r="G127" s="100"/>
      <c r="H127" s="100"/>
      <c r="I127" s="100"/>
      <c r="J127" s="76"/>
      <c r="K127" s="76"/>
      <c r="L127" s="76"/>
      <c r="M127" s="76"/>
      <c r="N127" s="76">
        <v>1999920884</v>
      </c>
      <c r="O127" s="76">
        <v>1997995908</v>
      </c>
      <c r="P127" s="76">
        <v>840924372</v>
      </c>
      <c r="Q127" s="76">
        <v>599398772</v>
      </c>
      <c r="R127" s="78"/>
      <c r="S127" s="78"/>
      <c r="T127" s="78"/>
      <c r="U127" s="72"/>
      <c r="V127" s="17"/>
    </row>
    <row r="128" spans="1:22" ht="39.75" thickTop="1" thickBot="1">
      <c r="A128" s="96" t="s">
        <v>145</v>
      </c>
      <c r="B128" s="76"/>
      <c r="C128" s="76"/>
      <c r="D128" s="76"/>
      <c r="E128" s="76"/>
      <c r="F128" s="100"/>
      <c r="G128" s="100"/>
      <c r="H128" s="100"/>
      <c r="I128" s="100"/>
      <c r="J128" s="76"/>
      <c r="K128" s="76"/>
      <c r="L128" s="76"/>
      <c r="M128" s="76"/>
      <c r="N128" s="76">
        <f>+N129</f>
        <v>1391317215</v>
      </c>
      <c r="O128" s="76">
        <f t="shared" ref="O128:Q130" si="87">+O129</f>
        <v>1390453945</v>
      </c>
      <c r="P128" s="76">
        <f t="shared" si="87"/>
        <v>407711383</v>
      </c>
      <c r="Q128" s="76">
        <f t="shared" si="87"/>
        <v>407711383</v>
      </c>
      <c r="R128" s="97">
        <f t="shared" ref="R128:U148" si="88">B128+F128+J128+N128</f>
        <v>1391317215</v>
      </c>
      <c r="S128" s="97">
        <f t="shared" si="88"/>
        <v>1390453945</v>
      </c>
      <c r="T128" s="97">
        <f t="shared" si="88"/>
        <v>407711383</v>
      </c>
      <c r="U128" s="97">
        <f t="shared" si="88"/>
        <v>407711383</v>
      </c>
      <c r="V128" s="17"/>
    </row>
    <row r="129" spans="1:22" ht="16.5" thickTop="1" thickBot="1">
      <c r="A129" s="32" t="s">
        <v>87</v>
      </c>
      <c r="B129" s="76"/>
      <c r="C129" s="76"/>
      <c r="D129" s="76"/>
      <c r="E129" s="76"/>
      <c r="F129" s="100"/>
      <c r="G129" s="100"/>
      <c r="H129" s="100"/>
      <c r="I129" s="100"/>
      <c r="J129" s="76"/>
      <c r="K129" s="76"/>
      <c r="L129" s="76"/>
      <c r="M129" s="76"/>
      <c r="N129" s="76">
        <f>+N130</f>
        <v>1391317215</v>
      </c>
      <c r="O129" s="76">
        <f t="shared" si="87"/>
        <v>1390453945</v>
      </c>
      <c r="P129" s="76">
        <f t="shared" si="87"/>
        <v>407711383</v>
      </c>
      <c r="Q129" s="76">
        <f t="shared" si="87"/>
        <v>407711383</v>
      </c>
      <c r="R129" s="97">
        <f t="shared" si="88"/>
        <v>1391317215</v>
      </c>
      <c r="S129" s="97">
        <f t="shared" si="88"/>
        <v>1390453945</v>
      </c>
      <c r="T129" s="97">
        <f t="shared" si="88"/>
        <v>407711383</v>
      </c>
      <c r="U129" s="97">
        <f t="shared" si="88"/>
        <v>407711383</v>
      </c>
      <c r="V129" s="17"/>
    </row>
    <row r="130" spans="1:22" ht="16.5" thickTop="1" thickBot="1">
      <c r="A130" s="33" t="s">
        <v>88</v>
      </c>
      <c r="B130" s="76"/>
      <c r="C130" s="76"/>
      <c r="D130" s="76"/>
      <c r="E130" s="76"/>
      <c r="F130" s="100"/>
      <c r="G130" s="100"/>
      <c r="H130" s="100"/>
      <c r="I130" s="100"/>
      <c r="J130" s="76"/>
      <c r="K130" s="76"/>
      <c r="L130" s="76"/>
      <c r="M130" s="76"/>
      <c r="N130" s="76">
        <f>+N131</f>
        <v>1391317215</v>
      </c>
      <c r="O130" s="76">
        <f t="shared" si="87"/>
        <v>1390453945</v>
      </c>
      <c r="P130" s="76">
        <f t="shared" si="87"/>
        <v>407711383</v>
      </c>
      <c r="Q130" s="76">
        <f t="shared" si="87"/>
        <v>407711383</v>
      </c>
      <c r="R130" s="97">
        <f t="shared" si="88"/>
        <v>1391317215</v>
      </c>
      <c r="S130" s="97">
        <f t="shared" si="88"/>
        <v>1390453945</v>
      </c>
      <c r="T130" s="97">
        <f t="shared" si="88"/>
        <v>407711383</v>
      </c>
      <c r="U130" s="97">
        <f t="shared" si="88"/>
        <v>407711383</v>
      </c>
      <c r="V130" s="17"/>
    </row>
    <row r="131" spans="1:22" ht="16.5" thickTop="1" thickBot="1">
      <c r="A131" s="33" t="s">
        <v>60</v>
      </c>
      <c r="B131" s="76"/>
      <c r="C131" s="76"/>
      <c r="D131" s="76"/>
      <c r="E131" s="76"/>
      <c r="F131" s="100"/>
      <c r="G131" s="100"/>
      <c r="H131" s="100"/>
      <c r="I131" s="100"/>
      <c r="J131" s="76"/>
      <c r="K131" s="76"/>
      <c r="L131" s="76"/>
      <c r="M131" s="76"/>
      <c r="N131" s="76">
        <v>1391317215</v>
      </c>
      <c r="O131" s="76">
        <v>1390453945</v>
      </c>
      <c r="P131" s="76">
        <v>407711383</v>
      </c>
      <c r="Q131" s="76">
        <v>407711383</v>
      </c>
      <c r="R131" s="97">
        <f t="shared" si="88"/>
        <v>1391317215</v>
      </c>
      <c r="S131" s="97">
        <f t="shared" si="88"/>
        <v>1390453945</v>
      </c>
      <c r="T131" s="97">
        <f t="shared" si="88"/>
        <v>407711383</v>
      </c>
      <c r="U131" s="97">
        <f t="shared" si="88"/>
        <v>407711383</v>
      </c>
      <c r="V131" s="17"/>
    </row>
    <row r="132" spans="1:22" ht="27" thickTop="1" thickBot="1">
      <c r="A132" s="96" t="s">
        <v>146</v>
      </c>
      <c r="B132" s="76"/>
      <c r="C132" s="76"/>
      <c r="D132" s="76"/>
      <c r="E132" s="76"/>
      <c r="F132" s="100"/>
      <c r="G132" s="100"/>
      <c r="H132" s="100"/>
      <c r="I132" s="100"/>
      <c r="J132" s="76"/>
      <c r="K132" s="76"/>
      <c r="L132" s="76"/>
      <c r="M132" s="76"/>
      <c r="N132" s="76">
        <f>+N133</f>
        <v>128834170</v>
      </c>
      <c r="O132" s="76">
        <f t="shared" ref="O132:Q134" si="89">+O133</f>
        <v>127189242</v>
      </c>
      <c r="P132" s="76">
        <f t="shared" si="89"/>
        <v>121067627</v>
      </c>
      <c r="Q132" s="76">
        <f t="shared" si="89"/>
        <v>121067627</v>
      </c>
      <c r="R132" s="97">
        <f t="shared" si="88"/>
        <v>128834170</v>
      </c>
      <c r="S132" s="97">
        <f t="shared" si="88"/>
        <v>127189242</v>
      </c>
      <c r="T132" s="97">
        <f t="shared" si="88"/>
        <v>121067627</v>
      </c>
      <c r="U132" s="97">
        <f t="shared" si="88"/>
        <v>121067627</v>
      </c>
      <c r="V132" s="17"/>
    </row>
    <row r="133" spans="1:22" ht="16.5" thickTop="1" thickBot="1">
      <c r="A133" s="32" t="s">
        <v>87</v>
      </c>
      <c r="B133" s="76"/>
      <c r="C133" s="76"/>
      <c r="D133" s="76"/>
      <c r="E133" s="76"/>
      <c r="F133" s="100"/>
      <c r="G133" s="100"/>
      <c r="H133" s="100"/>
      <c r="I133" s="100"/>
      <c r="J133" s="76"/>
      <c r="K133" s="76"/>
      <c r="L133" s="76"/>
      <c r="M133" s="76"/>
      <c r="N133" s="76">
        <f>+N134</f>
        <v>128834170</v>
      </c>
      <c r="O133" s="76">
        <f t="shared" si="89"/>
        <v>127189242</v>
      </c>
      <c r="P133" s="76">
        <f t="shared" si="89"/>
        <v>121067627</v>
      </c>
      <c r="Q133" s="76">
        <f t="shared" si="89"/>
        <v>121067627</v>
      </c>
      <c r="R133" s="97">
        <f t="shared" si="88"/>
        <v>128834170</v>
      </c>
      <c r="S133" s="97">
        <f t="shared" si="88"/>
        <v>127189242</v>
      </c>
      <c r="T133" s="97">
        <f t="shared" si="88"/>
        <v>121067627</v>
      </c>
      <c r="U133" s="97">
        <f>E133+I133+M133+Q133</f>
        <v>121067627</v>
      </c>
      <c r="V133" s="17"/>
    </row>
    <row r="134" spans="1:22" ht="16.5" thickTop="1" thickBot="1">
      <c r="A134" s="33" t="s">
        <v>88</v>
      </c>
      <c r="B134" s="76"/>
      <c r="C134" s="76"/>
      <c r="D134" s="76"/>
      <c r="E134" s="76"/>
      <c r="F134" s="100"/>
      <c r="G134" s="100"/>
      <c r="H134" s="100"/>
      <c r="I134" s="100"/>
      <c r="J134" s="76"/>
      <c r="K134" s="76"/>
      <c r="L134" s="76"/>
      <c r="M134" s="76"/>
      <c r="N134" s="76">
        <f>+N135</f>
        <v>128834170</v>
      </c>
      <c r="O134" s="76">
        <f t="shared" si="89"/>
        <v>127189242</v>
      </c>
      <c r="P134" s="76">
        <f t="shared" si="89"/>
        <v>121067627</v>
      </c>
      <c r="Q134" s="76">
        <f t="shared" si="89"/>
        <v>121067627</v>
      </c>
      <c r="R134" s="97">
        <f t="shared" si="88"/>
        <v>128834170</v>
      </c>
      <c r="S134" s="97">
        <f t="shared" si="88"/>
        <v>127189242</v>
      </c>
      <c r="T134" s="97">
        <f t="shared" si="88"/>
        <v>121067627</v>
      </c>
      <c r="U134" s="97">
        <f t="shared" si="88"/>
        <v>121067627</v>
      </c>
      <c r="V134" s="17"/>
    </row>
    <row r="135" spans="1:22" ht="16.5" thickTop="1" thickBot="1">
      <c r="A135" s="33" t="s">
        <v>60</v>
      </c>
      <c r="B135" s="76"/>
      <c r="C135" s="76"/>
      <c r="D135" s="76"/>
      <c r="E135" s="76"/>
      <c r="F135" s="100"/>
      <c r="G135" s="100"/>
      <c r="H135" s="100"/>
      <c r="I135" s="100"/>
      <c r="J135" s="76"/>
      <c r="K135" s="76"/>
      <c r="L135" s="76"/>
      <c r="M135" s="76"/>
      <c r="N135" s="76">
        <v>128834170</v>
      </c>
      <c r="O135" s="76">
        <v>127189242</v>
      </c>
      <c r="P135" s="76">
        <v>121067627</v>
      </c>
      <c r="Q135" s="76">
        <v>121067627</v>
      </c>
      <c r="R135" s="97">
        <f t="shared" si="88"/>
        <v>128834170</v>
      </c>
      <c r="S135" s="97">
        <f t="shared" si="88"/>
        <v>127189242</v>
      </c>
      <c r="T135" s="97">
        <f t="shared" si="88"/>
        <v>121067627</v>
      </c>
      <c r="U135" s="97">
        <f t="shared" si="88"/>
        <v>121067627</v>
      </c>
      <c r="V135" s="17"/>
    </row>
    <row r="136" spans="1:22" ht="39.75" thickTop="1" thickBot="1">
      <c r="A136" s="96" t="s">
        <v>147</v>
      </c>
      <c r="B136" s="76"/>
      <c r="C136" s="76"/>
      <c r="D136" s="76"/>
      <c r="E136" s="76"/>
      <c r="F136" s="100"/>
      <c r="G136" s="100"/>
      <c r="H136" s="100"/>
      <c r="I136" s="100"/>
      <c r="J136" s="76"/>
      <c r="K136" s="76"/>
      <c r="L136" s="76"/>
      <c r="M136" s="76"/>
      <c r="N136" s="76">
        <f>+N137</f>
        <v>2729227294</v>
      </c>
      <c r="O136" s="76">
        <f t="shared" ref="O136:Q138" si="90">+O137</f>
        <v>2727801572</v>
      </c>
      <c r="P136" s="76">
        <f t="shared" si="90"/>
        <v>2727728693</v>
      </c>
      <c r="Q136" s="76">
        <f t="shared" si="90"/>
        <v>2727728693</v>
      </c>
      <c r="R136" s="97">
        <f t="shared" si="88"/>
        <v>2729227294</v>
      </c>
      <c r="S136" s="97">
        <f t="shared" si="88"/>
        <v>2727801572</v>
      </c>
      <c r="T136" s="97">
        <f t="shared" si="88"/>
        <v>2727728693</v>
      </c>
      <c r="U136" s="97">
        <f t="shared" si="88"/>
        <v>2727728693</v>
      </c>
      <c r="V136" s="17"/>
    </row>
    <row r="137" spans="1:22" ht="16.5" thickTop="1" thickBot="1">
      <c r="A137" s="32" t="s">
        <v>87</v>
      </c>
      <c r="B137" s="76"/>
      <c r="C137" s="76"/>
      <c r="D137" s="76"/>
      <c r="E137" s="76"/>
      <c r="F137" s="100"/>
      <c r="G137" s="100"/>
      <c r="H137" s="100"/>
      <c r="I137" s="100"/>
      <c r="J137" s="76"/>
      <c r="K137" s="76"/>
      <c r="L137" s="76"/>
      <c r="M137" s="76"/>
      <c r="N137" s="76">
        <f>+N138</f>
        <v>2729227294</v>
      </c>
      <c r="O137" s="76">
        <f t="shared" si="90"/>
        <v>2727801572</v>
      </c>
      <c r="P137" s="76">
        <f t="shared" si="90"/>
        <v>2727728693</v>
      </c>
      <c r="Q137" s="76">
        <f t="shared" si="90"/>
        <v>2727728693</v>
      </c>
      <c r="R137" s="97">
        <f t="shared" si="88"/>
        <v>2729227294</v>
      </c>
      <c r="S137" s="97">
        <f t="shared" si="88"/>
        <v>2727801572</v>
      </c>
      <c r="T137" s="97">
        <f t="shared" si="88"/>
        <v>2727728693</v>
      </c>
      <c r="U137" s="97">
        <f t="shared" si="88"/>
        <v>2727728693</v>
      </c>
      <c r="V137" s="17"/>
    </row>
    <row r="138" spans="1:22" ht="16.5" thickTop="1" thickBot="1">
      <c r="A138" s="33" t="s">
        <v>88</v>
      </c>
      <c r="B138" s="76"/>
      <c r="C138" s="76"/>
      <c r="D138" s="76"/>
      <c r="E138" s="76"/>
      <c r="F138" s="100"/>
      <c r="G138" s="100"/>
      <c r="H138" s="100"/>
      <c r="I138" s="100"/>
      <c r="J138" s="76"/>
      <c r="K138" s="76"/>
      <c r="L138" s="76"/>
      <c r="M138" s="76"/>
      <c r="N138" s="76">
        <f>+N139</f>
        <v>2729227294</v>
      </c>
      <c r="O138" s="76">
        <f t="shared" si="90"/>
        <v>2727801572</v>
      </c>
      <c r="P138" s="76">
        <f t="shared" si="90"/>
        <v>2727728693</v>
      </c>
      <c r="Q138" s="76">
        <f t="shared" si="90"/>
        <v>2727728693</v>
      </c>
      <c r="R138" s="97">
        <f t="shared" si="88"/>
        <v>2729227294</v>
      </c>
      <c r="S138" s="97">
        <f t="shared" si="88"/>
        <v>2727801572</v>
      </c>
      <c r="T138" s="97">
        <f t="shared" si="88"/>
        <v>2727728693</v>
      </c>
      <c r="U138" s="97">
        <f t="shared" si="88"/>
        <v>2727728693</v>
      </c>
      <c r="V138" s="17"/>
    </row>
    <row r="139" spans="1:22" ht="16.5" thickTop="1" thickBot="1">
      <c r="A139" s="33" t="s">
        <v>60</v>
      </c>
      <c r="B139" s="76"/>
      <c r="C139" s="76"/>
      <c r="D139" s="76"/>
      <c r="E139" s="76"/>
      <c r="F139" s="100"/>
      <c r="G139" s="100"/>
      <c r="H139" s="100"/>
      <c r="I139" s="100"/>
      <c r="J139" s="76"/>
      <c r="K139" s="76"/>
      <c r="L139" s="76"/>
      <c r="M139" s="76"/>
      <c r="N139" s="76">
        <v>2729227294</v>
      </c>
      <c r="O139" s="76">
        <v>2727801572</v>
      </c>
      <c r="P139" s="76">
        <v>2727728693</v>
      </c>
      <c r="Q139" s="76">
        <v>2727728693</v>
      </c>
      <c r="R139" s="97">
        <f t="shared" si="88"/>
        <v>2729227294</v>
      </c>
      <c r="S139" s="97">
        <f t="shared" si="88"/>
        <v>2727801572</v>
      </c>
      <c r="T139" s="97">
        <f t="shared" si="88"/>
        <v>2727728693</v>
      </c>
      <c r="U139" s="97">
        <f t="shared" si="88"/>
        <v>2727728693</v>
      </c>
      <c r="V139" s="17"/>
    </row>
    <row r="140" spans="1:22" ht="39.75" thickTop="1" thickBot="1">
      <c r="A140" s="96" t="s">
        <v>148</v>
      </c>
      <c r="B140" s="76"/>
      <c r="C140" s="76"/>
      <c r="D140" s="76"/>
      <c r="E140" s="76"/>
      <c r="F140" s="100"/>
      <c r="G140" s="100"/>
      <c r="H140" s="100"/>
      <c r="I140" s="100"/>
      <c r="J140" s="76"/>
      <c r="K140" s="76"/>
      <c r="L140" s="76"/>
      <c r="M140" s="76"/>
      <c r="N140" s="76">
        <f>+N141</f>
        <v>3966687778</v>
      </c>
      <c r="O140" s="76">
        <f t="shared" ref="O140:Q142" si="91">+O141</f>
        <v>3965944730</v>
      </c>
      <c r="P140" s="76">
        <f t="shared" si="91"/>
        <v>1162489819</v>
      </c>
      <c r="Q140" s="76">
        <f t="shared" si="91"/>
        <v>0</v>
      </c>
      <c r="R140" s="97">
        <f t="shared" si="88"/>
        <v>3966687778</v>
      </c>
      <c r="S140" s="97">
        <f t="shared" si="88"/>
        <v>3965944730</v>
      </c>
      <c r="T140" s="97">
        <f t="shared" si="88"/>
        <v>1162489819</v>
      </c>
      <c r="U140" s="97">
        <f t="shared" si="88"/>
        <v>0</v>
      </c>
      <c r="V140" s="17"/>
    </row>
    <row r="141" spans="1:22" ht="16.5" thickTop="1" thickBot="1">
      <c r="A141" s="32" t="s">
        <v>87</v>
      </c>
      <c r="B141" s="76"/>
      <c r="C141" s="76"/>
      <c r="D141" s="76"/>
      <c r="E141" s="76"/>
      <c r="F141" s="100"/>
      <c r="G141" s="100"/>
      <c r="H141" s="100"/>
      <c r="I141" s="100"/>
      <c r="J141" s="76"/>
      <c r="K141" s="76"/>
      <c r="L141" s="76"/>
      <c r="M141" s="76"/>
      <c r="N141" s="76">
        <f>+N142</f>
        <v>3966687778</v>
      </c>
      <c r="O141" s="76">
        <f t="shared" si="91"/>
        <v>3965944730</v>
      </c>
      <c r="P141" s="76">
        <f t="shared" si="91"/>
        <v>1162489819</v>
      </c>
      <c r="Q141" s="76">
        <f t="shared" si="91"/>
        <v>0</v>
      </c>
      <c r="R141" s="97">
        <f t="shared" si="88"/>
        <v>3966687778</v>
      </c>
      <c r="S141" s="97">
        <f t="shared" si="88"/>
        <v>3965944730</v>
      </c>
      <c r="T141" s="97">
        <f t="shared" si="88"/>
        <v>1162489819</v>
      </c>
      <c r="U141" s="97">
        <f t="shared" si="88"/>
        <v>0</v>
      </c>
      <c r="V141" s="17"/>
    </row>
    <row r="142" spans="1:22" ht="16.5" thickTop="1" thickBot="1">
      <c r="A142" s="33" t="s">
        <v>88</v>
      </c>
      <c r="B142" s="76"/>
      <c r="C142" s="76"/>
      <c r="D142" s="76"/>
      <c r="E142" s="76"/>
      <c r="F142" s="100"/>
      <c r="G142" s="100"/>
      <c r="H142" s="100"/>
      <c r="I142" s="100"/>
      <c r="J142" s="76"/>
      <c r="K142" s="76"/>
      <c r="L142" s="76"/>
      <c r="M142" s="76"/>
      <c r="N142" s="76">
        <f>+N143</f>
        <v>3966687778</v>
      </c>
      <c r="O142" s="76">
        <f t="shared" si="91"/>
        <v>3965944730</v>
      </c>
      <c r="P142" s="76">
        <f t="shared" si="91"/>
        <v>1162489819</v>
      </c>
      <c r="Q142" s="76">
        <f t="shared" si="91"/>
        <v>0</v>
      </c>
      <c r="R142" s="97">
        <f t="shared" si="88"/>
        <v>3966687778</v>
      </c>
      <c r="S142" s="97">
        <f t="shared" si="88"/>
        <v>3965944730</v>
      </c>
      <c r="T142" s="97">
        <f t="shared" si="88"/>
        <v>1162489819</v>
      </c>
      <c r="U142" s="97">
        <f t="shared" si="88"/>
        <v>0</v>
      </c>
      <c r="V142" s="17"/>
    </row>
    <row r="143" spans="1:22" ht="16.5" thickTop="1" thickBot="1">
      <c r="A143" s="33" t="s">
        <v>60</v>
      </c>
      <c r="B143" s="76"/>
      <c r="C143" s="76"/>
      <c r="D143" s="76"/>
      <c r="E143" s="76"/>
      <c r="F143" s="100"/>
      <c r="G143" s="100"/>
      <c r="H143" s="100"/>
      <c r="I143" s="100"/>
      <c r="J143" s="76"/>
      <c r="K143" s="76"/>
      <c r="L143" s="76"/>
      <c r="M143" s="76"/>
      <c r="N143" s="76">
        <v>3966687778</v>
      </c>
      <c r="O143" s="76">
        <v>3965944730</v>
      </c>
      <c r="P143" s="76">
        <v>1162489819</v>
      </c>
      <c r="Q143" s="76">
        <v>0</v>
      </c>
      <c r="R143" s="97">
        <f t="shared" si="88"/>
        <v>3966687778</v>
      </c>
      <c r="S143" s="97">
        <f t="shared" si="88"/>
        <v>3965944730</v>
      </c>
      <c r="T143" s="97">
        <f t="shared" si="88"/>
        <v>1162489819</v>
      </c>
      <c r="U143" s="97">
        <f t="shared" si="88"/>
        <v>0</v>
      </c>
      <c r="V143" s="17"/>
    </row>
    <row r="144" spans="1:22" ht="39.75" thickTop="1" thickBot="1">
      <c r="A144" s="94" t="s">
        <v>149</v>
      </c>
      <c r="B144" s="76"/>
      <c r="C144" s="76"/>
      <c r="D144" s="76"/>
      <c r="E144" s="76"/>
      <c r="F144" s="100"/>
      <c r="G144" s="100"/>
      <c r="H144" s="100"/>
      <c r="I144" s="100"/>
      <c r="J144" s="76"/>
      <c r="K144" s="76"/>
      <c r="L144" s="76"/>
      <c r="M144" s="76"/>
      <c r="N144" s="76">
        <f>+N145</f>
        <v>2519104309</v>
      </c>
      <c r="O144" s="76">
        <f t="shared" ref="O144:Q146" si="92">+O145</f>
        <v>2518997351</v>
      </c>
      <c r="P144" s="76">
        <f t="shared" si="92"/>
        <v>1408957732</v>
      </c>
      <c r="Q144" s="76">
        <f t="shared" si="92"/>
        <v>1408957732</v>
      </c>
      <c r="R144" s="97">
        <f t="shared" si="88"/>
        <v>2519104309</v>
      </c>
      <c r="S144" s="97">
        <f t="shared" si="88"/>
        <v>2518997351</v>
      </c>
      <c r="T144" s="97">
        <f t="shared" si="88"/>
        <v>1408957732</v>
      </c>
      <c r="U144" s="97">
        <f t="shared" si="88"/>
        <v>1408957732</v>
      </c>
      <c r="V144" s="17"/>
    </row>
    <row r="145" spans="1:23" ht="16.5" thickTop="1" thickBot="1">
      <c r="A145" s="32" t="s">
        <v>87</v>
      </c>
      <c r="B145" s="76"/>
      <c r="C145" s="76"/>
      <c r="D145" s="76"/>
      <c r="E145" s="76"/>
      <c r="F145" s="100"/>
      <c r="G145" s="100"/>
      <c r="H145" s="100"/>
      <c r="I145" s="100"/>
      <c r="J145" s="76"/>
      <c r="K145" s="76"/>
      <c r="L145" s="76"/>
      <c r="M145" s="76"/>
      <c r="N145" s="76">
        <f>+N146</f>
        <v>2519104309</v>
      </c>
      <c r="O145" s="76">
        <f t="shared" si="92"/>
        <v>2518997351</v>
      </c>
      <c r="P145" s="76">
        <f t="shared" si="92"/>
        <v>1408957732</v>
      </c>
      <c r="Q145" s="76">
        <f t="shared" si="92"/>
        <v>1408957732</v>
      </c>
      <c r="R145" s="97">
        <f t="shared" si="88"/>
        <v>2519104309</v>
      </c>
      <c r="S145" s="97">
        <f t="shared" si="88"/>
        <v>2518997351</v>
      </c>
      <c r="T145" s="97">
        <f t="shared" si="88"/>
        <v>1408957732</v>
      </c>
      <c r="U145" s="97">
        <f t="shared" si="88"/>
        <v>1408957732</v>
      </c>
      <c r="V145" s="17"/>
    </row>
    <row r="146" spans="1:23" ht="16.5" thickTop="1" thickBot="1">
      <c r="A146" s="33" t="s">
        <v>88</v>
      </c>
      <c r="B146" s="76"/>
      <c r="C146" s="76"/>
      <c r="D146" s="76"/>
      <c r="E146" s="76"/>
      <c r="F146" s="100"/>
      <c r="G146" s="100"/>
      <c r="H146" s="100"/>
      <c r="I146" s="100"/>
      <c r="J146" s="76"/>
      <c r="K146" s="76"/>
      <c r="L146" s="76"/>
      <c r="M146" s="76"/>
      <c r="N146" s="76">
        <f>+N147</f>
        <v>2519104309</v>
      </c>
      <c r="O146" s="76">
        <f t="shared" si="92"/>
        <v>2518997351</v>
      </c>
      <c r="P146" s="76">
        <f t="shared" si="92"/>
        <v>1408957732</v>
      </c>
      <c r="Q146" s="76">
        <f t="shared" si="92"/>
        <v>1408957732</v>
      </c>
      <c r="R146" s="97">
        <f t="shared" si="88"/>
        <v>2519104309</v>
      </c>
      <c r="S146" s="97">
        <f t="shared" si="88"/>
        <v>2518997351</v>
      </c>
      <c r="T146" s="97">
        <f t="shared" si="88"/>
        <v>1408957732</v>
      </c>
      <c r="U146" s="97">
        <f t="shared" si="88"/>
        <v>1408957732</v>
      </c>
      <c r="V146" s="17"/>
    </row>
    <row r="147" spans="1:23" ht="16.5" thickTop="1" thickBot="1">
      <c r="A147" s="33" t="s">
        <v>60</v>
      </c>
      <c r="B147" s="76"/>
      <c r="C147" s="76"/>
      <c r="D147" s="76"/>
      <c r="E147" s="76"/>
      <c r="F147" s="100"/>
      <c r="G147" s="100"/>
      <c r="H147" s="100"/>
      <c r="I147" s="100"/>
      <c r="J147" s="76"/>
      <c r="K147" s="76"/>
      <c r="L147" s="76"/>
      <c r="M147" s="76"/>
      <c r="N147" s="76">
        <v>2519104309</v>
      </c>
      <c r="O147" s="76">
        <v>2518997351</v>
      </c>
      <c r="P147" s="76">
        <v>1408957732</v>
      </c>
      <c r="Q147" s="76">
        <v>1408957732</v>
      </c>
      <c r="R147" s="97">
        <f t="shared" si="88"/>
        <v>2519104309</v>
      </c>
      <c r="S147" s="97">
        <f t="shared" si="88"/>
        <v>2518997351</v>
      </c>
      <c r="T147" s="97">
        <f t="shared" si="88"/>
        <v>1408957732</v>
      </c>
      <c r="U147" s="97">
        <f t="shared" si="88"/>
        <v>1408957732</v>
      </c>
      <c r="V147" s="17"/>
    </row>
    <row r="148" spans="1:23" ht="27" thickTop="1" thickBot="1">
      <c r="A148" s="94" t="s">
        <v>150</v>
      </c>
      <c r="B148" s="76"/>
      <c r="C148" s="76"/>
      <c r="D148" s="76"/>
      <c r="E148" s="76"/>
      <c r="F148" s="100"/>
      <c r="G148" s="100"/>
      <c r="H148" s="100"/>
      <c r="I148" s="100"/>
      <c r="J148" s="76"/>
      <c r="K148" s="76"/>
      <c r="L148" s="76"/>
      <c r="M148" s="76"/>
      <c r="N148" s="76">
        <f>+N149</f>
        <v>1456323322</v>
      </c>
      <c r="O148" s="76">
        <f t="shared" ref="O148:Q150" si="93">+O149</f>
        <v>1455692235</v>
      </c>
      <c r="P148" s="76">
        <f t="shared" si="93"/>
        <v>436707671</v>
      </c>
      <c r="Q148" s="76">
        <f t="shared" si="93"/>
        <v>436707671</v>
      </c>
      <c r="R148" s="97">
        <f t="shared" si="88"/>
        <v>1456323322</v>
      </c>
      <c r="S148" s="97">
        <f t="shared" si="88"/>
        <v>1455692235</v>
      </c>
      <c r="T148" s="97">
        <f t="shared" si="88"/>
        <v>436707671</v>
      </c>
      <c r="U148" s="97">
        <f t="shared" si="88"/>
        <v>436707671</v>
      </c>
      <c r="V148" s="17"/>
    </row>
    <row r="149" spans="1:23" ht="16.5" thickTop="1" thickBot="1">
      <c r="A149" s="32" t="s">
        <v>87</v>
      </c>
      <c r="B149" s="76"/>
      <c r="C149" s="76"/>
      <c r="D149" s="76"/>
      <c r="E149" s="76"/>
      <c r="F149" s="100"/>
      <c r="G149" s="100"/>
      <c r="H149" s="100"/>
      <c r="I149" s="100"/>
      <c r="J149" s="76"/>
      <c r="K149" s="76"/>
      <c r="L149" s="76"/>
      <c r="M149" s="76"/>
      <c r="N149" s="76">
        <f>+N150</f>
        <v>1456323322</v>
      </c>
      <c r="O149" s="76">
        <f t="shared" si="93"/>
        <v>1455692235</v>
      </c>
      <c r="P149" s="76">
        <f t="shared" si="93"/>
        <v>436707671</v>
      </c>
      <c r="Q149" s="76">
        <f t="shared" si="93"/>
        <v>436707671</v>
      </c>
      <c r="R149" s="97">
        <f t="shared" ref="R149:U155" si="94">B149+F149+J149+N149</f>
        <v>1456323322</v>
      </c>
      <c r="S149" s="97">
        <f t="shared" si="94"/>
        <v>1455692235</v>
      </c>
      <c r="T149" s="97">
        <f t="shared" si="94"/>
        <v>436707671</v>
      </c>
      <c r="U149" s="97">
        <f t="shared" si="94"/>
        <v>436707671</v>
      </c>
      <c r="V149" s="17"/>
    </row>
    <row r="150" spans="1:23" ht="16.5" thickTop="1" thickBot="1">
      <c r="A150" s="33" t="s">
        <v>88</v>
      </c>
      <c r="B150" s="76"/>
      <c r="C150" s="76"/>
      <c r="D150" s="76"/>
      <c r="E150" s="76"/>
      <c r="F150" s="100"/>
      <c r="G150" s="100"/>
      <c r="H150" s="100"/>
      <c r="I150" s="100"/>
      <c r="J150" s="76"/>
      <c r="K150" s="76"/>
      <c r="L150" s="76"/>
      <c r="M150" s="76"/>
      <c r="N150" s="76">
        <f>+N151</f>
        <v>1456323322</v>
      </c>
      <c r="O150" s="76">
        <f t="shared" si="93"/>
        <v>1455692235</v>
      </c>
      <c r="P150" s="76">
        <f t="shared" si="93"/>
        <v>436707671</v>
      </c>
      <c r="Q150" s="76">
        <f t="shared" si="93"/>
        <v>436707671</v>
      </c>
      <c r="R150" s="97">
        <f t="shared" si="94"/>
        <v>1456323322</v>
      </c>
      <c r="S150" s="97">
        <f t="shared" si="94"/>
        <v>1455692235</v>
      </c>
      <c r="T150" s="97">
        <f t="shared" si="94"/>
        <v>436707671</v>
      </c>
      <c r="U150" s="97">
        <f t="shared" si="94"/>
        <v>436707671</v>
      </c>
      <c r="V150" s="17"/>
    </row>
    <row r="151" spans="1:23" ht="16.5" thickTop="1" thickBot="1">
      <c r="A151" s="33" t="s">
        <v>60</v>
      </c>
      <c r="B151" s="76"/>
      <c r="C151" s="76"/>
      <c r="D151" s="76"/>
      <c r="E151" s="76"/>
      <c r="F151" s="100"/>
      <c r="G151" s="100"/>
      <c r="H151" s="100"/>
      <c r="I151" s="100"/>
      <c r="J151" s="76"/>
      <c r="K151" s="76"/>
      <c r="L151" s="76"/>
      <c r="M151" s="76"/>
      <c r="N151" s="76">
        <v>1456323322</v>
      </c>
      <c r="O151" s="76">
        <v>1455692235</v>
      </c>
      <c r="P151" s="76">
        <v>436707671</v>
      </c>
      <c r="Q151" s="76">
        <v>436707671</v>
      </c>
      <c r="R151" s="97">
        <f t="shared" si="94"/>
        <v>1456323322</v>
      </c>
      <c r="S151" s="97">
        <f t="shared" si="94"/>
        <v>1455692235</v>
      </c>
      <c r="T151" s="97">
        <f t="shared" si="94"/>
        <v>436707671</v>
      </c>
      <c r="U151" s="97">
        <f t="shared" si="94"/>
        <v>436707671</v>
      </c>
      <c r="V151" s="17"/>
    </row>
    <row r="152" spans="1:23" ht="39.75" thickTop="1" thickBot="1">
      <c r="A152" s="94" t="s">
        <v>151</v>
      </c>
      <c r="B152" s="76"/>
      <c r="C152" s="76"/>
      <c r="D152" s="76"/>
      <c r="E152" s="76"/>
      <c r="F152" s="76"/>
      <c r="G152" s="76"/>
      <c r="H152" s="76">
        <f t="shared" ref="H152:I154" si="95">+H153</f>
        <v>0</v>
      </c>
      <c r="I152" s="76">
        <f t="shared" si="95"/>
        <v>0</v>
      </c>
      <c r="J152" s="76"/>
      <c r="K152" s="76"/>
      <c r="L152" s="76"/>
      <c r="M152" s="76"/>
      <c r="N152" s="76">
        <f>+N153</f>
        <v>11136256756</v>
      </c>
      <c r="O152" s="76">
        <f t="shared" ref="O152:Q154" si="96">+O153</f>
        <v>11135602428</v>
      </c>
      <c r="P152" s="76">
        <f t="shared" si="96"/>
        <v>3282156528</v>
      </c>
      <c r="Q152" s="76">
        <f t="shared" si="96"/>
        <v>3282156528</v>
      </c>
      <c r="R152" s="97">
        <f t="shared" si="94"/>
        <v>11136256756</v>
      </c>
      <c r="S152" s="97">
        <f t="shared" si="94"/>
        <v>11135602428</v>
      </c>
      <c r="T152" s="97">
        <f t="shared" si="94"/>
        <v>3282156528</v>
      </c>
      <c r="U152" s="97">
        <f t="shared" si="94"/>
        <v>3282156528</v>
      </c>
      <c r="V152" s="17"/>
    </row>
    <row r="153" spans="1:23" ht="16.5" thickTop="1" thickBot="1">
      <c r="A153" s="32" t="s">
        <v>87</v>
      </c>
      <c r="B153" s="76"/>
      <c r="C153" s="76"/>
      <c r="D153" s="76"/>
      <c r="E153" s="76"/>
      <c r="F153" s="76"/>
      <c r="G153" s="76"/>
      <c r="H153" s="76">
        <f t="shared" si="95"/>
        <v>0</v>
      </c>
      <c r="I153" s="76">
        <f t="shared" si="95"/>
        <v>0</v>
      </c>
      <c r="J153" s="76"/>
      <c r="K153" s="76"/>
      <c r="L153" s="76"/>
      <c r="M153" s="76"/>
      <c r="N153" s="76">
        <f>+N154</f>
        <v>11136256756</v>
      </c>
      <c r="O153" s="76">
        <f t="shared" si="96"/>
        <v>11135602428</v>
      </c>
      <c r="P153" s="76">
        <f t="shared" si="96"/>
        <v>3282156528</v>
      </c>
      <c r="Q153" s="76">
        <f t="shared" si="96"/>
        <v>3282156528</v>
      </c>
      <c r="R153" s="97">
        <f t="shared" si="94"/>
        <v>11136256756</v>
      </c>
      <c r="S153" s="97">
        <f t="shared" si="94"/>
        <v>11135602428</v>
      </c>
      <c r="T153" s="97">
        <f t="shared" si="94"/>
        <v>3282156528</v>
      </c>
      <c r="U153" s="97">
        <f t="shared" si="94"/>
        <v>3282156528</v>
      </c>
      <c r="V153" s="17"/>
    </row>
    <row r="154" spans="1:23" ht="16.5" thickTop="1" thickBot="1">
      <c r="A154" s="33" t="s">
        <v>88</v>
      </c>
      <c r="B154" s="76"/>
      <c r="C154" s="76"/>
      <c r="D154" s="76"/>
      <c r="E154" s="76"/>
      <c r="F154" s="76"/>
      <c r="G154" s="76"/>
      <c r="H154" s="76">
        <f t="shared" si="95"/>
        <v>0</v>
      </c>
      <c r="I154" s="76">
        <f t="shared" si="95"/>
        <v>0</v>
      </c>
      <c r="J154" s="76"/>
      <c r="K154" s="76"/>
      <c r="L154" s="76"/>
      <c r="M154" s="76"/>
      <c r="N154" s="76">
        <f>+N155</f>
        <v>11136256756</v>
      </c>
      <c r="O154" s="76">
        <f t="shared" si="96"/>
        <v>11135602428</v>
      </c>
      <c r="P154" s="76">
        <f t="shared" si="96"/>
        <v>3282156528</v>
      </c>
      <c r="Q154" s="76">
        <f t="shared" si="96"/>
        <v>3282156528</v>
      </c>
      <c r="R154" s="97">
        <f t="shared" si="94"/>
        <v>11136256756</v>
      </c>
      <c r="S154" s="97">
        <f t="shared" si="94"/>
        <v>11135602428</v>
      </c>
      <c r="T154" s="97">
        <f t="shared" si="94"/>
        <v>3282156528</v>
      </c>
      <c r="U154" s="97">
        <f t="shared" si="94"/>
        <v>3282156528</v>
      </c>
      <c r="V154" s="21"/>
      <c r="W154" s="17"/>
    </row>
    <row r="155" spans="1:23" ht="16.5" thickTop="1" thickBot="1">
      <c r="A155" s="33" t="s">
        <v>60</v>
      </c>
      <c r="B155" s="76"/>
      <c r="C155" s="76"/>
      <c r="D155" s="76"/>
      <c r="E155" s="76"/>
      <c r="F155" s="26"/>
      <c r="G155" s="26"/>
      <c r="H155" s="76">
        <v>0</v>
      </c>
      <c r="I155" s="76">
        <v>0</v>
      </c>
      <c r="J155" s="76"/>
      <c r="K155" s="76"/>
      <c r="L155" s="76"/>
      <c r="M155" s="76"/>
      <c r="N155" s="76">
        <v>11136256756</v>
      </c>
      <c r="O155" s="76">
        <v>11135602428</v>
      </c>
      <c r="P155" s="76">
        <v>3282156528</v>
      </c>
      <c r="Q155" s="76">
        <v>3282156528</v>
      </c>
      <c r="R155" s="97">
        <f t="shared" si="94"/>
        <v>11136256756</v>
      </c>
      <c r="S155" s="97">
        <f t="shared" si="94"/>
        <v>11135602428</v>
      </c>
      <c r="T155" s="97">
        <f t="shared" si="94"/>
        <v>3282156528</v>
      </c>
      <c r="U155" s="97">
        <f t="shared" si="94"/>
        <v>3282156528</v>
      </c>
      <c r="V155" s="17"/>
    </row>
    <row r="156" spans="1:23" ht="27.75" thickTop="1" thickBot="1">
      <c r="A156" s="62" t="s">
        <v>114</v>
      </c>
      <c r="B156" s="31">
        <f>B157</f>
        <v>8060413568</v>
      </c>
      <c r="C156" s="31">
        <f t="shared" ref="C156:U156" si="97">C157</f>
        <v>5338039714</v>
      </c>
      <c r="D156" s="31">
        <f>D157</f>
        <v>1954600077</v>
      </c>
      <c r="E156" s="31">
        <f t="shared" si="97"/>
        <v>1744341207</v>
      </c>
      <c r="F156" s="31">
        <f t="shared" ref="F156:M156" si="98">+F158+F162</f>
        <v>0</v>
      </c>
      <c r="G156" s="31">
        <f t="shared" si="98"/>
        <v>0</v>
      </c>
      <c r="H156" s="31">
        <f t="shared" si="98"/>
        <v>0</v>
      </c>
      <c r="I156" s="31">
        <f t="shared" si="98"/>
        <v>0</v>
      </c>
      <c r="J156" s="31">
        <f t="shared" si="98"/>
        <v>0</v>
      </c>
      <c r="K156" s="31">
        <f t="shared" si="98"/>
        <v>0</v>
      </c>
      <c r="L156" s="31">
        <f t="shared" si="98"/>
        <v>0</v>
      </c>
      <c r="M156" s="31">
        <f t="shared" si="98"/>
        <v>0</v>
      </c>
      <c r="N156" s="31">
        <f t="shared" si="97"/>
        <v>0</v>
      </c>
      <c r="O156" s="31">
        <f t="shared" si="97"/>
        <v>0</v>
      </c>
      <c r="P156" s="31">
        <f t="shared" si="97"/>
        <v>0</v>
      </c>
      <c r="Q156" s="31">
        <f t="shared" si="97"/>
        <v>0</v>
      </c>
      <c r="R156" s="31">
        <f t="shared" si="97"/>
        <v>5075413568</v>
      </c>
      <c r="S156" s="31">
        <f t="shared" si="97"/>
        <v>3816643465</v>
      </c>
      <c r="T156" s="31">
        <f t="shared" si="97"/>
        <v>1623846990</v>
      </c>
      <c r="U156" s="31">
        <f t="shared" si="97"/>
        <v>1443442560</v>
      </c>
      <c r="V156" s="17"/>
    </row>
    <row r="157" spans="1:23" ht="39.75" thickTop="1" thickBot="1">
      <c r="A157" s="60" t="s">
        <v>120</v>
      </c>
      <c r="B157" s="31">
        <f>B158+B162+B166+B170+B174+B178</f>
        <v>8060413568</v>
      </c>
      <c r="C157" s="31">
        <f t="shared" ref="C157" si="99">C158+C162+C166+C170+C174+C178</f>
        <v>5338039714</v>
      </c>
      <c r="D157" s="31">
        <f>D158+D162+D166+D170+D174+D178</f>
        <v>1954600077</v>
      </c>
      <c r="E157" s="31">
        <f>E158+E162+E166+E170+E174+E178</f>
        <v>1744341207</v>
      </c>
      <c r="F157" s="34">
        <f t="shared" ref="F157:M157" si="100">+F158+F162</f>
        <v>0</v>
      </c>
      <c r="G157" s="34">
        <f t="shared" si="100"/>
        <v>0</v>
      </c>
      <c r="H157" s="34">
        <f t="shared" si="100"/>
        <v>0</v>
      </c>
      <c r="I157" s="34">
        <f t="shared" si="100"/>
        <v>0</v>
      </c>
      <c r="J157" s="34">
        <f t="shared" si="100"/>
        <v>0</v>
      </c>
      <c r="K157" s="34">
        <f t="shared" si="100"/>
        <v>0</v>
      </c>
      <c r="L157" s="34">
        <f t="shared" si="100"/>
        <v>0</v>
      </c>
      <c r="M157" s="34">
        <f t="shared" si="100"/>
        <v>0</v>
      </c>
      <c r="N157" s="34"/>
      <c r="O157" s="34"/>
      <c r="P157" s="34"/>
      <c r="Q157" s="34"/>
      <c r="R157" s="34">
        <f>R158+R162+R166+R170+R174+R178</f>
        <v>5075413568</v>
      </c>
      <c r="S157" s="34">
        <f t="shared" ref="S157:U157" si="101">S158+S162+S166+S170+S174+S178</f>
        <v>3816643465</v>
      </c>
      <c r="T157" s="34">
        <f t="shared" si="101"/>
        <v>1623846990</v>
      </c>
      <c r="U157" s="34">
        <f t="shared" si="101"/>
        <v>1443442560</v>
      </c>
      <c r="V157" s="17"/>
    </row>
    <row r="158" spans="1:23" ht="40.5" thickTop="1" thickBot="1">
      <c r="A158" s="61" t="s">
        <v>108</v>
      </c>
      <c r="B158" s="29">
        <f>+B159</f>
        <v>800000000</v>
      </c>
      <c r="C158" s="29">
        <f t="shared" ref="C158:M159" si="102">+C159</f>
        <v>218575796</v>
      </c>
      <c r="D158" s="29">
        <f>+D159</f>
        <v>29069428</v>
      </c>
      <c r="E158" s="29">
        <f t="shared" si="102"/>
        <v>26015188</v>
      </c>
      <c r="F158" s="29">
        <f t="shared" si="102"/>
        <v>0</v>
      </c>
      <c r="G158" s="29">
        <f t="shared" si="102"/>
        <v>0</v>
      </c>
      <c r="H158" s="29">
        <f t="shared" si="102"/>
        <v>0</v>
      </c>
      <c r="I158" s="29">
        <f t="shared" si="102"/>
        <v>0</v>
      </c>
      <c r="J158" s="29">
        <f t="shared" si="102"/>
        <v>0</v>
      </c>
      <c r="K158" s="29">
        <f t="shared" si="102"/>
        <v>0</v>
      </c>
      <c r="L158" s="29">
        <f t="shared" si="102"/>
        <v>0</v>
      </c>
      <c r="M158" s="29">
        <f t="shared" si="102"/>
        <v>0</v>
      </c>
      <c r="N158" s="29"/>
      <c r="O158" s="29"/>
      <c r="P158" s="29"/>
      <c r="Q158" s="29"/>
      <c r="R158" s="98">
        <f>B158+F158+J158+N158</f>
        <v>800000000</v>
      </c>
      <c r="S158" s="98">
        <f>C158+G158+K158+O158</f>
        <v>218575796</v>
      </c>
      <c r="T158" s="98">
        <f>D158+H158+L158+P158</f>
        <v>29069428</v>
      </c>
      <c r="U158" s="98">
        <f>E158+I158+M158+Q158</f>
        <v>26015188</v>
      </c>
      <c r="V158" s="17"/>
    </row>
    <row r="159" spans="1:23" ht="16.5" thickTop="1" thickBot="1">
      <c r="A159" s="32" t="s">
        <v>87</v>
      </c>
      <c r="B159" s="29">
        <f>+B160</f>
        <v>800000000</v>
      </c>
      <c r="C159" s="29">
        <f t="shared" si="102"/>
        <v>218575796</v>
      </c>
      <c r="D159" s="29">
        <f t="shared" si="102"/>
        <v>29069428</v>
      </c>
      <c r="E159" s="29">
        <f t="shared" si="102"/>
        <v>26015188</v>
      </c>
      <c r="F159" s="29">
        <f t="shared" si="102"/>
        <v>0</v>
      </c>
      <c r="G159" s="29">
        <f t="shared" si="102"/>
        <v>0</v>
      </c>
      <c r="H159" s="29">
        <f t="shared" si="102"/>
        <v>0</v>
      </c>
      <c r="I159" s="29">
        <f t="shared" si="102"/>
        <v>0</v>
      </c>
      <c r="J159" s="29">
        <f t="shared" si="102"/>
        <v>0</v>
      </c>
      <c r="K159" s="29">
        <f t="shared" si="102"/>
        <v>0</v>
      </c>
      <c r="L159" s="29">
        <f t="shared" si="102"/>
        <v>0</v>
      </c>
      <c r="M159" s="29">
        <f t="shared" si="102"/>
        <v>0</v>
      </c>
      <c r="N159" s="29"/>
      <c r="O159" s="29"/>
      <c r="P159" s="29"/>
      <c r="Q159" s="29"/>
      <c r="R159" s="98">
        <f t="shared" ref="R159:R161" si="103">+B159+F159+J159+N159</f>
        <v>800000000</v>
      </c>
      <c r="S159" s="98">
        <f t="shared" ref="S159:S161" si="104">+C159+G159+K159+O159</f>
        <v>218575796</v>
      </c>
      <c r="T159" s="98">
        <f t="shared" ref="T159:T161" si="105">+D159+H159+L159+P159</f>
        <v>29069428</v>
      </c>
      <c r="U159" s="99">
        <f t="shared" ref="U159:U161" si="106">+E159+I159+M159+Q159</f>
        <v>26015188</v>
      </c>
      <c r="V159" s="17"/>
    </row>
    <row r="160" spans="1:23" ht="16.5" thickTop="1" thickBot="1">
      <c r="A160" s="33" t="s">
        <v>88</v>
      </c>
      <c r="B160" s="21">
        <f>+B161</f>
        <v>800000000</v>
      </c>
      <c r="C160" s="21">
        <f>+C161</f>
        <v>218575796</v>
      </c>
      <c r="D160" s="21">
        <f>+D161</f>
        <v>29069428</v>
      </c>
      <c r="E160" s="21">
        <f>+E161</f>
        <v>26015188</v>
      </c>
      <c r="F160" s="21">
        <f t="shared" ref="F160:M160" si="107">+F198</f>
        <v>0</v>
      </c>
      <c r="G160" s="21">
        <f t="shared" si="107"/>
        <v>0</v>
      </c>
      <c r="H160" s="21">
        <f t="shared" si="107"/>
        <v>0</v>
      </c>
      <c r="I160" s="21">
        <f t="shared" si="107"/>
        <v>0</v>
      </c>
      <c r="J160" s="21">
        <f t="shared" si="107"/>
        <v>0</v>
      </c>
      <c r="K160" s="21">
        <f t="shared" si="107"/>
        <v>0</v>
      </c>
      <c r="L160" s="21">
        <f t="shared" si="107"/>
        <v>0</v>
      </c>
      <c r="M160" s="21">
        <f t="shared" si="107"/>
        <v>0</v>
      </c>
      <c r="N160" s="21"/>
      <c r="O160" s="21"/>
      <c r="P160" s="21"/>
      <c r="Q160" s="21"/>
      <c r="R160" s="78">
        <f t="shared" si="103"/>
        <v>800000000</v>
      </c>
      <c r="S160" s="78">
        <f t="shared" si="104"/>
        <v>218575796</v>
      </c>
      <c r="T160" s="78">
        <f t="shared" si="105"/>
        <v>29069428</v>
      </c>
      <c r="U160" s="72">
        <f t="shared" si="106"/>
        <v>26015188</v>
      </c>
      <c r="V160" s="17"/>
    </row>
    <row r="161" spans="1:22" ht="16.5" thickTop="1" thickBot="1">
      <c r="A161" s="33" t="s">
        <v>60</v>
      </c>
      <c r="B161" s="21">
        <v>800000000</v>
      </c>
      <c r="C161" s="21">
        <v>218575796</v>
      </c>
      <c r="D161" s="21">
        <v>29069428</v>
      </c>
      <c r="E161" s="21">
        <v>26015188</v>
      </c>
      <c r="F161" s="21"/>
      <c r="G161" s="21"/>
      <c r="H161" s="21"/>
      <c r="I161" s="21"/>
      <c r="J161" s="21"/>
      <c r="K161" s="21"/>
      <c r="L161" s="21"/>
      <c r="M161" s="21"/>
      <c r="N161" s="21"/>
      <c r="O161" s="21"/>
      <c r="P161" s="21"/>
      <c r="Q161" s="21"/>
      <c r="R161" s="78">
        <f t="shared" si="103"/>
        <v>800000000</v>
      </c>
      <c r="S161" s="78">
        <f t="shared" si="104"/>
        <v>218575796</v>
      </c>
      <c r="T161" s="78">
        <f t="shared" si="105"/>
        <v>29069428</v>
      </c>
      <c r="U161" s="72">
        <f t="shared" si="106"/>
        <v>26015188</v>
      </c>
      <c r="V161" s="17"/>
    </row>
    <row r="162" spans="1:22" ht="53.25" thickTop="1" thickBot="1">
      <c r="A162" s="61" t="s">
        <v>109</v>
      </c>
      <c r="B162" s="29">
        <f>100000000+200000000</f>
        <v>300000000</v>
      </c>
      <c r="C162" s="29">
        <f>96546336+19813600</f>
        <v>116359936</v>
      </c>
      <c r="D162" s="29">
        <f>36319408+10378222</f>
        <v>46697630</v>
      </c>
      <c r="E162" s="29">
        <f>29642308+10378222</f>
        <v>40020530</v>
      </c>
      <c r="F162" s="29">
        <f t="shared" ref="F162:M163" si="108">+F163</f>
        <v>0</v>
      </c>
      <c r="G162" s="29">
        <f t="shared" si="108"/>
        <v>0</v>
      </c>
      <c r="H162" s="29">
        <f t="shared" si="108"/>
        <v>0</v>
      </c>
      <c r="I162" s="29">
        <f t="shared" si="108"/>
        <v>0</v>
      </c>
      <c r="J162" s="29">
        <f t="shared" si="108"/>
        <v>0</v>
      </c>
      <c r="K162" s="29">
        <f t="shared" si="108"/>
        <v>0</v>
      </c>
      <c r="L162" s="29">
        <f t="shared" si="108"/>
        <v>0</v>
      </c>
      <c r="M162" s="29">
        <f t="shared" si="108"/>
        <v>0</v>
      </c>
      <c r="N162" s="29"/>
      <c r="O162" s="29"/>
      <c r="P162" s="29"/>
      <c r="Q162" s="29"/>
      <c r="R162" s="98">
        <f>B162+F162+J162+N162</f>
        <v>300000000</v>
      </c>
      <c r="S162" s="98">
        <f>C162+G162+K162+O162</f>
        <v>116359936</v>
      </c>
      <c r="T162" s="98">
        <f>D162+H162+L162+P162</f>
        <v>46697630</v>
      </c>
      <c r="U162" s="98">
        <f>E162+I162+M162+Q162</f>
        <v>40020530</v>
      </c>
      <c r="V162" s="17"/>
    </row>
    <row r="163" spans="1:22" ht="16.5" thickTop="1" thickBot="1">
      <c r="A163" s="32" t="s">
        <v>87</v>
      </c>
      <c r="B163" s="29">
        <f t="shared" ref="B163:E164" si="109">+B164</f>
        <v>300000000</v>
      </c>
      <c r="C163" s="29">
        <f t="shared" si="109"/>
        <v>116359936</v>
      </c>
      <c r="D163" s="29">
        <f t="shared" si="109"/>
        <v>46697630</v>
      </c>
      <c r="E163" s="29">
        <f t="shared" si="109"/>
        <v>40020530</v>
      </c>
      <c r="F163" s="29">
        <f t="shared" si="108"/>
        <v>0</v>
      </c>
      <c r="G163" s="29">
        <f t="shared" si="108"/>
        <v>0</v>
      </c>
      <c r="H163" s="29">
        <f t="shared" si="108"/>
        <v>0</v>
      </c>
      <c r="I163" s="29">
        <f t="shared" si="108"/>
        <v>0</v>
      </c>
      <c r="J163" s="29">
        <f t="shared" si="108"/>
        <v>0</v>
      </c>
      <c r="K163" s="29">
        <f t="shared" si="108"/>
        <v>0</v>
      </c>
      <c r="L163" s="29">
        <f t="shared" si="108"/>
        <v>0</v>
      </c>
      <c r="M163" s="29">
        <f t="shared" si="108"/>
        <v>0</v>
      </c>
      <c r="N163" s="29"/>
      <c r="O163" s="29"/>
      <c r="P163" s="29"/>
      <c r="Q163" s="29"/>
      <c r="R163" s="98">
        <f t="shared" ref="R163:R165" si="110">+B163+F163+J163+N163</f>
        <v>300000000</v>
      </c>
      <c r="S163" s="98">
        <f t="shared" ref="S163:S165" si="111">+C163+G163+K163+O163</f>
        <v>116359936</v>
      </c>
      <c r="T163" s="98">
        <f t="shared" ref="T163:T165" si="112">+D163+H163+L163+P163</f>
        <v>46697630</v>
      </c>
      <c r="U163" s="99">
        <f t="shared" ref="U163:U165" si="113">+E163+I163+M163+Q163</f>
        <v>40020530</v>
      </c>
      <c r="V163" s="17"/>
    </row>
    <row r="164" spans="1:22" ht="16.5" thickTop="1" thickBot="1">
      <c r="A164" s="33" t="s">
        <v>88</v>
      </c>
      <c r="B164" s="21">
        <f t="shared" si="109"/>
        <v>300000000</v>
      </c>
      <c r="C164" s="21">
        <f t="shared" si="109"/>
        <v>116359936</v>
      </c>
      <c r="D164" s="21">
        <f t="shared" si="109"/>
        <v>46697630</v>
      </c>
      <c r="E164" s="21">
        <f t="shared" si="109"/>
        <v>40020530</v>
      </c>
      <c r="F164" s="21">
        <f t="shared" ref="F164:M164" si="114">+F202</f>
        <v>0</v>
      </c>
      <c r="G164" s="21">
        <f t="shared" si="114"/>
        <v>0</v>
      </c>
      <c r="H164" s="21">
        <f t="shared" si="114"/>
        <v>0</v>
      </c>
      <c r="I164" s="21">
        <f t="shared" si="114"/>
        <v>0</v>
      </c>
      <c r="J164" s="21">
        <f t="shared" si="114"/>
        <v>0</v>
      </c>
      <c r="K164" s="21">
        <f t="shared" si="114"/>
        <v>0</v>
      </c>
      <c r="L164" s="21">
        <f t="shared" si="114"/>
        <v>0</v>
      </c>
      <c r="M164" s="21">
        <f t="shared" si="114"/>
        <v>0</v>
      </c>
      <c r="N164" s="21"/>
      <c r="O164" s="21"/>
      <c r="P164" s="21"/>
      <c r="Q164" s="21"/>
      <c r="R164" s="78">
        <f t="shared" si="110"/>
        <v>300000000</v>
      </c>
      <c r="S164" s="78">
        <f t="shared" si="111"/>
        <v>116359936</v>
      </c>
      <c r="T164" s="78">
        <f t="shared" si="112"/>
        <v>46697630</v>
      </c>
      <c r="U164" s="72">
        <f t="shared" si="113"/>
        <v>40020530</v>
      </c>
      <c r="V164" s="17"/>
    </row>
    <row r="165" spans="1:22" ht="16.5" thickTop="1" thickBot="1">
      <c r="A165" s="33" t="s">
        <v>60</v>
      </c>
      <c r="B165" s="21">
        <v>300000000</v>
      </c>
      <c r="C165" s="21">
        <f>96546336+19813600</f>
        <v>116359936</v>
      </c>
      <c r="D165" s="21">
        <v>46697630</v>
      </c>
      <c r="E165" s="21">
        <v>40020530</v>
      </c>
      <c r="F165" s="21"/>
      <c r="G165" s="21"/>
      <c r="H165" s="21"/>
      <c r="I165" s="21"/>
      <c r="J165" s="21"/>
      <c r="K165" s="21"/>
      <c r="L165" s="21"/>
      <c r="M165" s="21"/>
      <c r="N165" s="21"/>
      <c r="O165" s="21"/>
      <c r="P165" s="21"/>
      <c r="Q165" s="21"/>
      <c r="R165" s="78">
        <f t="shared" si="110"/>
        <v>300000000</v>
      </c>
      <c r="S165" s="78">
        <f t="shared" si="111"/>
        <v>116359936</v>
      </c>
      <c r="T165" s="78">
        <f t="shared" si="112"/>
        <v>46697630</v>
      </c>
      <c r="U165" s="72">
        <f t="shared" si="113"/>
        <v>40020530</v>
      </c>
      <c r="V165" s="17"/>
    </row>
    <row r="166" spans="1:22" ht="66" thickTop="1" thickBot="1">
      <c r="A166" s="61" t="s">
        <v>110</v>
      </c>
      <c r="B166" s="29">
        <f>400000000+400000000+30000000</f>
        <v>830000000</v>
      </c>
      <c r="C166" s="29">
        <f>375839342+306161930+1000000</f>
        <v>683001272</v>
      </c>
      <c r="D166" s="29">
        <f>196668051+229515074</f>
        <v>426183125</v>
      </c>
      <c r="E166" s="29">
        <f>170728611+224552474</f>
        <v>395281085</v>
      </c>
      <c r="F166" s="29">
        <f t="shared" ref="F166:M167" si="115">+F167</f>
        <v>0</v>
      </c>
      <c r="G166" s="29">
        <f t="shared" si="115"/>
        <v>0</v>
      </c>
      <c r="H166" s="29">
        <f t="shared" si="115"/>
        <v>0</v>
      </c>
      <c r="I166" s="29">
        <f t="shared" si="115"/>
        <v>0</v>
      </c>
      <c r="J166" s="29">
        <f t="shared" si="115"/>
        <v>0</v>
      </c>
      <c r="K166" s="29">
        <f t="shared" si="115"/>
        <v>0</v>
      </c>
      <c r="L166" s="29">
        <f t="shared" si="115"/>
        <v>0</v>
      </c>
      <c r="M166" s="29">
        <f t="shared" si="115"/>
        <v>0</v>
      </c>
      <c r="N166" s="29"/>
      <c r="O166" s="29"/>
      <c r="P166" s="29"/>
      <c r="Q166" s="29"/>
      <c r="R166" s="98">
        <f>B166+F166+J166+N166</f>
        <v>830000000</v>
      </c>
      <c r="S166" s="98">
        <f>C166+G166+K166+O166</f>
        <v>683001272</v>
      </c>
      <c r="T166" s="98">
        <f>D166+H166+L166+P166</f>
        <v>426183125</v>
      </c>
      <c r="U166" s="98">
        <f>E166+I166+M166+Q166</f>
        <v>395281085</v>
      </c>
      <c r="V166" s="17"/>
    </row>
    <row r="167" spans="1:22" ht="16.5" thickTop="1" thickBot="1">
      <c r="A167" s="32" t="s">
        <v>87</v>
      </c>
      <c r="B167" s="29">
        <f t="shared" ref="B167:E168" si="116">+B168</f>
        <v>830000000</v>
      </c>
      <c r="C167" s="29">
        <f t="shared" si="116"/>
        <v>683001272</v>
      </c>
      <c r="D167" s="29">
        <f t="shared" si="116"/>
        <v>426183125</v>
      </c>
      <c r="E167" s="29">
        <f t="shared" si="116"/>
        <v>395281085</v>
      </c>
      <c r="F167" s="29">
        <f t="shared" si="115"/>
        <v>0</v>
      </c>
      <c r="G167" s="29">
        <f t="shared" si="115"/>
        <v>0</v>
      </c>
      <c r="H167" s="29">
        <f t="shared" si="115"/>
        <v>0</v>
      </c>
      <c r="I167" s="29">
        <f t="shared" si="115"/>
        <v>0</v>
      </c>
      <c r="J167" s="29">
        <f t="shared" si="115"/>
        <v>0</v>
      </c>
      <c r="K167" s="29">
        <f t="shared" si="115"/>
        <v>0</v>
      </c>
      <c r="L167" s="29">
        <f t="shared" si="115"/>
        <v>0</v>
      </c>
      <c r="M167" s="29">
        <f t="shared" si="115"/>
        <v>0</v>
      </c>
      <c r="N167" s="29"/>
      <c r="O167" s="29"/>
      <c r="P167" s="29"/>
      <c r="Q167" s="29"/>
      <c r="R167" s="98">
        <f t="shared" ref="R167:R169" si="117">+B167+F167+J167+N167</f>
        <v>830000000</v>
      </c>
      <c r="S167" s="98">
        <f t="shared" ref="S167:S169" si="118">+C167+G167+K167+O167</f>
        <v>683001272</v>
      </c>
      <c r="T167" s="98">
        <f t="shared" ref="T167:T169" si="119">+D167+H167+L167+P167</f>
        <v>426183125</v>
      </c>
      <c r="U167" s="99">
        <f t="shared" ref="U167:U169" si="120">+E167+I167+M167+Q167</f>
        <v>395281085</v>
      </c>
      <c r="V167" s="17"/>
    </row>
    <row r="168" spans="1:22" ht="16.5" thickTop="1" thickBot="1">
      <c r="A168" s="33" t="s">
        <v>88</v>
      </c>
      <c r="B168" s="21">
        <f t="shared" si="116"/>
        <v>830000000</v>
      </c>
      <c r="C168" s="21">
        <f t="shared" si="116"/>
        <v>683001272</v>
      </c>
      <c r="D168" s="21">
        <f t="shared" si="116"/>
        <v>426183125</v>
      </c>
      <c r="E168" s="21">
        <f t="shared" si="116"/>
        <v>395281085</v>
      </c>
      <c r="F168" s="21">
        <f t="shared" ref="F168:M168" si="121">+F206</f>
        <v>0</v>
      </c>
      <c r="G168" s="21">
        <f t="shared" si="121"/>
        <v>0</v>
      </c>
      <c r="H168" s="21">
        <f t="shared" si="121"/>
        <v>0</v>
      </c>
      <c r="I168" s="21">
        <f t="shared" si="121"/>
        <v>0</v>
      </c>
      <c r="J168" s="21">
        <f t="shared" si="121"/>
        <v>0</v>
      </c>
      <c r="K168" s="21">
        <f t="shared" si="121"/>
        <v>0</v>
      </c>
      <c r="L168" s="21">
        <f t="shared" si="121"/>
        <v>0</v>
      </c>
      <c r="M168" s="21">
        <f t="shared" si="121"/>
        <v>0</v>
      </c>
      <c r="N168" s="21"/>
      <c r="O168" s="21"/>
      <c r="P168" s="21"/>
      <c r="Q168" s="21"/>
      <c r="R168" s="78">
        <f t="shared" si="117"/>
        <v>830000000</v>
      </c>
      <c r="S168" s="78">
        <f t="shared" si="118"/>
        <v>683001272</v>
      </c>
      <c r="T168" s="78">
        <f t="shared" si="119"/>
        <v>426183125</v>
      </c>
      <c r="U168" s="72">
        <f t="shared" si="120"/>
        <v>395281085</v>
      </c>
      <c r="V168" s="17"/>
    </row>
    <row r="169" spans="1:22" ht="16.5" thickTop="1" thickBot="1">
      <c r="A169" s="33" t="s">
        <v>60</v>
      </c>
      <c r="B169" s="21">
        <v>830000000</v>
      </c>
      <c r="C169" s="21">
        <v>683001272</v>
      </c>
      <c r="D169" s="21">
        <v>426183125</v>
      </c>
      <c r="E169" s="21">
        <v>395281085</v>
      </c>
      <c r="F169" s="21"/>
      <c r="G169" s="21"/>
      <c r="H169" s="21"/>
      <c r="I169" s="21"/>
      <c r="J169" s="21"/>
      <c r="K169" s="21"/>
      <c r="L169" s="21"/>
      <c r="M169" s="21"/>
      <c r="N169" s="21"/>
      <c r="O169" s="21"/>
      <c r="P169" s="21"/>
      <c r="Q169" s="21"/>
      <c r="R169" s="78">
        <f t="shared" si="117"/>
        <v>830000000</v>
      </c>
      <c r="S169" s="78">
        <f t="shared" si="118"/>
        <v>683001272</v>
      </c>
      <c r="T169" s="78">
        <f t="shared" si="119"/>
        <v>426183125</v>
      </c>
      <c r="U169" s="72">
        <f t="shared" si="120"/>
        <v>395281085</v>
      </c>
      <c r="V169" s="17"/>
    </row>
    <row r="170" spans="1:22" ht="16.5" thickTop="1" thickBot="1">
      <c r="A170" s="61" t="s">
        <v>111</v>
      </c>
      <c r="B170" s="29">
        <f>100000000+300000000+2285000000</f>
        <v>2685000000</v>
      </c>
      <c r="C170" s="29">
        <f>52940144+127086608+1133705981</f>
        <v>1313732733</v>
      </c>
      <c r="D170" s="29">
        <f>24659548+58555820+124782471</f>
        <v>207997839</v>
      </c>
      <c r="E170" s="29">
        <f>20841748+50310020+121728231</f>
        <v>192879999</v>
      </c>
      <c r="F170" s="29">
        <v>0</v>
      </c>
      <c r="G170" s="29">
        <v>0</v>
      </c>
      <c r="H170" s="29">
        <v>0</v>
      </c>
      <c r="I170" s="29">
        <v>0</v>
      </c>
      <c r="J170" s="29">
        <v>0</v>
      </c>
      <c r="K170" s="29">
        <v>0</v>
      </c>
      <c r="L170" s="29">
        <v>0</v>
      </c>
      <c r="M170" s="29">
        <v>0</v>
      </c>
      <c r="N170" s="29">
        <v>0</v>
      </c>
      <c r="O170" s="29">
        <v>0</v>
      </c>
      <c r="P170" s="29">
        <v>0</v>
      </c>
      <c r="Q170" s="29">
        <v>0</v>
      </c>
      <c r="R170" s="29">
        <v>100000000</v>
      </c>
      <c r="S170" s="29">
        <v>52940144</v>
      </c>
      <c r="T170" s="29">
        <v>24659548</v>
      </c>
      <c r="U170" s="29">
        <v>20841748</v>
      </c>
      <c r="V170" s="17"/>
    </row>
    <row r="171" spans="1:22" ht="16.5" thickTop="1" thickBot="1">
      <c r="A171" s="32" t="s">
        <v>87</v>
      </c>
      <c r="B171" s="29">
        <f t="shared" ref="B171:E172" si="122">+B172</f>
        <v>2685000000</v>
      </c>
      <c r="C171" s="29">
        <f t="shared" si="122"/>
        <v>1313732733</v>
      </c>
      <c r="D171" s="29">
        <f t="shared" si="122"/>
        <v>207997839</v>
      </c>
      <c r="E171" s="29">
        <f t="shared" si="122"/>
        <v>192879999</v>
      </c>
      <c r="F171" s="29">
        <v>0</v>
      </c>
      <c r="G171" s="29">
        <v>0</v>
      </c>
      <c r="H171" s="29">
        <v>0</v>
      </c>
      <c r="I171" s="29">
        <v>0</v>
      </c>
      <c r="J171" s="29">
        <v>0</v>
      </c>
      <c r="K171" s="29">
        <v>0</v>
      </c>
      <c r="L171" s="29">
        <v>0</v>
      </c>
      <c r="M171" s="29">
        <v>0</v>
      </c>
      <c r="N171" s="29">
        <v>0</v>
      </c>
      <c r="O171" s="29">
        <v>0</v>
      </c>
      <c r="P171" s="29">
        <v>0</v>
      </c>
      <c r="Q171" s="29">
        <v>0</v>
      </c>
      <c r="R171" s="29">
        <v>100000000</v>
      </c>
      <c r="S171" s="29">
        <v>52940144</v>
      </c>
      <c r="T171" s="29">
        <v>24659548</v>
      </c>
      <c r="U171" s="29">
        <v>20841748</v>
      </c>
      <c r="V171" s="17"/>
    </row>
    <row r="172" spans="1:22" ht="16.5" thickTop="1" thickBot="1">
      <c r="A172" s="33" t="s">
        <v>88</v>
      </c>
      <c r="B172" s="21">
        <f t="shared" si="122"/>
        <v>2685000000</v>
      </c>
      <c r="C172" s="21">
        <f t="shared" si="122"/>
        <v>1313732733</v>
      </c>
      <c r="D172" s="21">
        <f t="shared" si="122"/>
        <v>207997839</v>
      </c>
      <c r="E172" s="21">
        <f t="shared" si="122"/>
        <v>192879999</v>
      </c>
      <c r="F172" s="21">
        <v>0</v>
      </c>
      <c r="G172" s="21">
        <v>0</v>
      </c>
      <c r="H172" s="21">
        <v>0</v>
      </c>
      <c r="I172" s="21">
        <v>0</v>
      </c>
      <c r="J172" s="21">
        <v>0</v>
      </c>
      <c r="K172" s="21">
        <v>0</v>
      </c>
      <c r="L172" s="21">
        <v>0</v>
      </c>
      <c r="M172" s="21">
        <v>0</v>
      </c>
      <c r="N172" s="21">
        <v>0</v>
      </c>
      <c r="O172" s="21">
        <v>0</v>
      </c>
      <c r="P172" s="21">
        <v>0</v>
      </c>
      <c r="Q172" s="21">
        <v>0</v>
      </c>
      <c r="R172" s="21">
        <v>100000000</v>
      </c>
      <c r="S172" s="21">
        <v>52940144</v>
      </c>
      <c r="T172" s="21">
        <v>24659548</v>
      </c>
      <c r="U172" s="21">
        <v>20841748</v>
      </c>
      <c r="V172" s="17"/>
    </row>
    <row r="173" spans="1:22" ht="16.5" thickTop="1" thickBot="1">
      <c r="A173" s="33" t="s">
        <v>60</v>
      </c>
      <c r="B173" s="21">
        <v>2685000000</v>
      </c>
      <c r="C173" s="21">
        <v>1313732733</v>
      </c>
      <c r="D173" s="21">
        <v>207997839</v>
      </c>
      <c r="E173" s="21">
        <v>192879999</v>
      </c>
      <c r="F173" s="21"/>
      <c r="G173" s="21"/>
      <c r="H173" s="21"/>
      <c r="I173" s="21"/>
      <c r="J173" s="21"/>
      <c r="K173" s="21"/>
      <c r="L173" s="21"/>
      <c r="M173" s="21"/>
      <c r="N173" s="21"/>
      <c r="O173" s="21"/>
      <c r="P173" s="21"/>
      <c r="Q173" s="21"/>
      <c r="R173" s="21">
        <v>100000000</v>
      </c>
      <c r="S173" s="21">
        <v>52940144</v>
      </c>
      <c r="T173" s="21">
        <v>24659548</v>
      </c>
      <c r="U173" s="21">
        <v>20841748</v>
      </c>
      <c r="V173" s="17"/>
    </row>
    <row r="174" spans="1:22" ht="16.5" thickTop="1" thickBot="1">
      <c r="A174" s="61" t="s">
        <v>112</v>
      </c>
      <c r="B174" s="29">
        <f>2545413568+400000000</f>
        <v>2945413568</v>
      </c>
      <c r="C174" s="29">
        <f>2323458531+260603660</f>
        <v>2584062191</v>
      </c>
      <c r="D174" s="29">
        <f>974562095+147414796</f>
        <v>1121976891</v>
      </c>
      <c r="E174" s="29">
        <f>862442935+128860396</f>
        <v>991303331</v>
      </c>
      <c r="F174" s="29">
        <v>0</v>
      </c>
      <c r="G174" s="29">
        <v>0</v>
      </c>
      <c r="H174" s="29">
        <v>0</v>
      </c>
      <c r="I174" s="29">
        <v>0</v>
      </c>
      <c r="J174" s="29">
        <v>0</v>
      </c>
      <c r="K174" s="29">
        <v>0</v>
      </c>
      <c r="L174" s="29">
        <v>0</v>
      </c>
      <c r="M174" s="29">
        <v>0</v>
      </c>
      <c r="N174" s="29">
        <v>0</v>
      </c>
      <c r="O174" s="29">
        <v>0</v>
      </c>
      <c r="P174" s="29">
        <v>0</v>
      </c>
      <c r="Q174" s="29">
        <v>0</v>
      </c>
      <c r="R174" s="29">
        <v>2545413568</v>
      </c>
      <c r="S174" s="29">
        <v>2323458531</v>
      </c>
      <c r="T174" s="29">
        <v>974562095</v>
      </c>
      <c r="U174" s="29">
        <v>862442935</v>
      </c>
      <c r="V174" s="17"/>
    </row>
    <row r="175" spans="1:22" ht="16.5" thickTop="1" thickBot="1">
      <c r="A175" s="32" t="s">
        <v>87</v>
      </c>
      <c r="B175" s="29">
        <f t="shared" ref="B175:E176" si="123">+B176</f>
        <v>2945413568</v>
      </c>
      <c r="C175" s="29">
        <f t="shared" si="123"/>
        <v>2584062191</v>
      </c>
      <c r="D175" s="29">
        <f t="shared" si="123"/>
        <v>1121976891</v>
      </c>
      <c r="E175" s="29">
        <f t="shared" si="123"/>
        <v>991303331</v>
      </c>
      <c r="F175" s="29">
        <v>0</v>
      </c>
      <c r="G175" s="29">
        <v>0</v>
      </c>
      <c r="H175" s="29">
        <v>0</v>
      </c>
      <c r="I175" s="29">
        <v>0</v>
      </c>
      <c r="J175" s="29">
        <v>0</v>
      </c>
      <c r="K175" s="29">
        <v>0</v>
      </c>
      <c r="L175" s="29">
        <v>0</v>
      </c>
      <c r="M175" s="29">
        <v>0</v>
      </c>
      <c r="N175" s="29">
        <v>0</v>
      </c>
      <c r="O175" s="29">
        <v>0</v>
      </c>
      <c r="P175" s="29">
        <v>0</v>
      </c>
      <c r="Q175" s="29">
        <v>0</v>
      </c>
      <c r="R175" s="29">
        <v>2545413568</v>
      </c>
      <c r="S175" s="29">
        <v>2323458531</v>
      </c>
      <c r="T175" s="29">
        <v>974562095</v>
      </c>
      <c r="U175" s="29">
        <v>862442935</v>
      </c>
      <c r="V175" s="17"/>
    </row>
    <row r="176" spans="1:22" ht="16.5" thickTop="1" thickBot="1">
      <c r="A176" s="33" t="s">
        <v>88</v>
      </c>
      <c r="B176" s="21">
        <f t="shared" si="123"/>
        <v>2945413568</v>
      </c>
      <c r="C176" s="21">
        <f t="shared" si="123"/>
        <v>2584062191</v>
      </c>
      <c r="D176" s="21">
        <f t="shared" si="123"/>
        <v>1121976891</v>
      </c>
      <c r="E176" s="21">
        <f t="shared" si="123"/>
        <v>991303331</v>
      </c>
      <c r="F176" s="21">
        <v>0</v>
      </c>
      <c r="G176" s="21">
        <v>0</v>
      </c>
      <c r="H176" s="21">
        <v>0</v>
      </c>
      <c r="I176" s="21">
        <v>0</v>
      </c>
      <c r="J176" s="21">
        <v>0</v>
      </c>
      <c r="K176" s="21">
        <v>0</v>
      </c>
      <c r="L176" s="21">
        <v>0</v>
      </c>
      <c r="M176" s="21">
        <v>0</v>
      </c>
      <c r="N176" s="21">
        <v>0</v>
      </c>
      <c r="O176" s="21">
        <v>0</v>
      </c>
      <c r="P176" s="21">
        <v>0</v>
      </c>
      <c r="Q176" s="21">
        <v>0</v>
      </c>
      <c r="R176" s="21">
        <v>2545413568</v>
      </c>
      <c r="S176" s="21">
        <v>2323458531</v>
      </c>
      <c r="T176" s="21">
        <v>974562095</v>
      </c>
      <c r="U176" s="21">
        <v>862442935</v>
      </c>
      <c r="V176" s="17"/>
    </row>
    <row r="177" spans="1:22" ht="16.5" thickTop="1" thickBot="1">
      <c r="A177" s="33" t="s">
        <v>60</v>
      </c>
      <c r="B177" s="93">
        <v>2945413568</v>
      </c>
      <c r="C177" s="93">
        <v>2584062191</v>
      </c>
      <c r="D177" s="93">
        <v>1121976891</v>
      </c>
      <c r="E177" s="93">
        <v>991303331</v>
      </c>
      <c r="F177" s="21"/>
      <c r="G177" s="21"/>
      <c r="H177" s="21"/>
      <c r="I177" s="21"/>
      <c r="J177" s="21"/>
      <c r="K177" s="21"/>
      <c r="L177" s="21"/>
      <c r="M177" s="21"/>
      <c r="N177" s="21"/>
      <c r="O177" s="21"/>
      <c r="P177" s="21"/>
      <c r="Q177" s="21"/>
      <c r="R177" s="21">
        <v>2545413568</v>
      </c>
      <c r="S177" s="21">
        <v>2323458531</v>
      </c>
      <c r="T177" s="21">
        <v>974562095</v>
      </c>
      <c r="U177" s="21">
        <v>862442935</v>
      </c>
      <c r="V177" s="17"/>
    </row>
    <row r="178" spans="1:22" ht="27.75" thickTop="1" thickBot="1">
      <c r="A178" s="61" t="s">
        <v>113</v>
      </c>
      <c r="B178" s="29">
        <v>500000000</v>
      </c>
      <c r="C178" s="29">
        <v>422307786</v>
      </c>
      <c r="D178" s="29">
        <v>122675164</v>
      </c>
      <c r="E178" s="29">
        <v>98841074</v>
      </c>
      <c r="F178" s="29">
        <v>0</v>
      </c>
      <c r="G178" s="29">
        <v>0</v>
      </c>
      <c r="H178" s="29">
        <v>0</v>
      </c>
      <c r="I178" s="29">
        <v>0</v>
      </c>
      <c r="J178" s="29">
        <v>0</v>
      </c>
      <c r="K178" s="29">
        <v>0</v>
      </c>
      <c r="L178" s="29">
        <v>0</v>
      </c>
      <c r="M178" s="29">
        <v>0</v>
      </c>
      <c r="N178" s="29">
        <v>0</v>
      </c>
      <c r="O178" s="29">
        <v>0</v>
      </c>
      <c r="P178" s="29">
        <v>0</v>
      </c>
      <c r="Q178" s="29">
        <v>0</v>
      </c>
      <c r="R178" s="29">
        <v>500000000</v>
      </c>
      <c r="S178" s="29">
        <v>422307786</v>
      </c>
      <c r="T178" s="29">
        <v>122675164</v>
      </c>
      <c r="U178" s="29">
        <v>98841074</v>
      </c>
      <c r="V178" s="17"/>
    </row>
    <row r="179" spans="1:22" ht="16.5" thickTop="1" thickBot="1">
      <c r="A179" s="32" t="s">
        <v>87</v>
      </c>
      <c r="B179" s="29">
        <f t="shared" ref="B179:E180" si="124">+B180</f>
        <v>500000000</v>
      </c>
      <c r="C179" s="29">
        <f t="shared" si="124"/>
        <v>422307786</v>
      </c>
      <c r="D179" s="29">
        <f t="shared" si="124"/>
        <v>122675164</v>
      </c>
      <c r="E179" s="29">
        <f t="shared" si="124"/>
        <v>98841074</v>
      </c>
      <c r="F179" s="29">
        <v>0</v>
      </c>
      <c r="G179" s="29">
        <v>0</v>
      </c>
      <c r="H179" s="29">
        <v>0</v>
      </c>
      <c r="I179" s="29">
        <v>0</v>
      </c>
      <c r="J179" s="29">
        <v>0</v>
      </c>
      <c r="K179" s="29">
        <v>0</v>
      </c>
      <c r="L179" s="29">
        <v>0</v>
      </c>
      <c r="M179" s="29">
        <v>0</v>
      </c>
      <c r="N179" s="29">
        <v>0</v>
      </c>
      <c r="O179" s="29">
        <v>0</v>
      </c>
      <c r="P179" s="29">
        <v>0</v>
      </c>
      <c r="Q179" s="29">
        <v>0</v>
      </c>
      <c r="R179" s="29">
        <v>500000000</v>
      </c>
      <c r="S179" s="29">
        <v>422307786</v>
      </c>
      <c r="T179" s="29">
        <v>122675164</v>
      </c>
      <c r="U179" s="29">
        <v>98841074</v>
      </c>
      <c r="V179" s="17"/>
    </row>
    <row r="180" spans="1:22" ht="16.5" thickTop="1" thickBot="1">
      <c r="A180" s="33" t="s">
        <v>88</v>
      </c>
      <c r="B180" s="21">
        <f t="shared" si="124"/>
        <v>500000000</v>
      </c>
      <c r="C180" s="21">
        <f t="shared" si="124"/>
        <v>422307786</v>
      </c>
      <c r="D180" s="21">
        <f t="shared" si="124"/>
        <v>122675164</v>
      </c>
      <c r="E180" s="21">
        <f t="shared" si="124"/>
        <v>98841074</v>
      </c>
      <c r="F180" s="21">
        <v>0</v>
      </c>
      <c r="G180" s="21">
        <v>0</v>
      </c>
      <c r="H180" s="21">
        <v>0</v>
      </c>
      <c r="I180" s="21">
        <v>0</v>
      </c>
      <c r="J180" s="21">
        <v>0</v>
      </c>
      <c r="K180" s="21">
        <v>0</v>
      </c>
      <c r="L180" s="21">
        <v>0</v>
      </c>
      <c r="M180" s="21">
        <v>0</v>
      </c>
      <c r="N180" s="21">
        <v>0</v>
      </c>
      <c r="O180" s="21">
        <v>0</v>
      </c>
      <c r="P180" s="21">
        <v>0</v>
      </c>
      <c r="Q180" s="21">
        <v>0</v>
      </c>
      <c r="R180" s="21">
        <v>500000000</v>
      </c>
      <c r="S180" s="21">
        <v>422307786</v>
      </c>
      <c r="T180" s="21">
        <v>122675164</v>
      </c>
      <c r="U180" s="21">
        <v>98841074</v>
      </c>
      <c r="V180" s="17"/>
    </row>
    <row r="181" spans="1:22" ht="16.5" thickTop="1" thickBot="1">
      <c r="A181" s="33" t="s">
        <v>60</v>
      </c>
      <c r="B181" s="21">
        <v>500000000</v>
      </c>
      <c r="C181" s="21">
        <v>422307786</v>
      </c>
      <c r="D181" s="21">
        <v>122675164</v>
      </c>
      <c r="E181" s="21">
        <v>98841074</v>
      </c>
      <c r="F181" s="21"/>
      <c r="G181" s="21"/>
      <c r="H181" s="21"/>
      <c r="I181" s="21"/>
      <c r="J181" s="21"/>
      <c r="K181" s="21"/>
      <c r="L181" s="21"/>
      <c r="M181" s="21"/>
      <c r="N181" s="21"/>
      <c r="O181" s="21"/>
      <c r="P181" s="21"/>
      <c r="Q181" s="21"/>
      <c r="R181" s="21">
        <v>500000000</v>
      </c>
      <c r="S181" s="21">
        <v>422307786</v>
      </c>
      <c r="T181" s="21">
        <v>122675164</v>
      </c>
      <c r="U181" s="21">
        <v>98841074</v>
      </c>
      <c r="V181" s="17"/>
    </row>
    <row r="182" spans="1:22" s="50" customFormat="1" ht="16.5" thickTop="1" thickBot="1">
      <c r="A182" s="47" t="s">
        <v>90</v>
      </c>
      <c r="B182" s="48">
        <f t="shared" ref="B182:U182" si="125">B4+B31+B35</f>
        <v>26363623234</v>
      </c>
      <c r="C182" s="48">
        <f t="shared" si="125"/>
        <v>12983365907</v>
      </c>
      <c r="D182" s="48">
        <f>D4+D31+D35</f>
        <v>5317425249</v>
      </c>
      <c r="E182" s="48">
        <f t="shared" si="125"/>
        <v>4930287867</v>
      </c>
      <c r="F182" s="48">
        <f t="shared" si="125"/>
        <v>3636106600</v>
      </c>
      <c r="G182" s="48">
        <f t="shared" si="125"/>
        <v>2347858691</v>
      </c>
      <c r="H182" s="48">
        <f t="shared" si="125"/>
        <v>2232858691</v>
      </c>
      <c r="I182" s="48">
        <f t="shared" si="125"/>
        <v>2232858691</v>
      </c>
      <c r="J182" s="48">
        <f t="shared" si="125"/>
        <v>0</v>
      </c>
      <c r="K182" s="48">
        <f t="shared" si="125"/>
        <v>0</v>
      </c>
      <c r="L182" s="48">
        <f t="shared" si="125"/>
        <v>0</v>
      </c>
      <c r="M182" s="48">
        <f t="shared" si="125"/>
        <v>0</v>
      </c>
      <c r="N182" s="48">
        <f t="shared" si="125"/>
        <v>71041500643</v>
      </c>
      <c r="O182" s="48">
        <f t="shared" si="125"/>
        <v>68964031826</v>
      </c>
      <c r="P182" s="48">
        <f t="shared" si="125"/>
        <v>31596135974</v>
      </c>
      <c r="Q182" s="48">
        <f t="shared" si="125"/>
        <v>29275823069</v>
      </c>
      <c r="R182" s="48">
        <f>R4+R31+R35</f>
        <v>101041230477</v>
      </c>
      <c r="S182" s="48">
        <f t="shared" si="125"/>
        <v>84295256424</v>
      </c>
      <c r="T182" s="48">
        <f t="shared" si="125"/>
        <v>39146419914</v>
      </c>
      <c r="U182" s="48">
        <f t="shared" si="125"/>
        <v>36438969627</v>
      </c>
      <c r="V182" s="49"/>
    </row>
    <row r="183" spans="1:22" ht="15.75" thickTop="1"/>
    <row r="187" spans="1:22">
      <c r="C187" s="121"/>
    </row>
  </sheetData>
  <mergeCells count="6">
    <mergeCell ref="R2:U2"/>
    <mergeCell ref="F2:I2"/>
    <mergeCell ref="J2:M2"/>
    <mergeCell ref="N2:Q2"/>
    <mergeCell ref="A2:A3"/>
    <mergeCell ref="B2:E2"/>
  </mergeCells>
  <printOptions horizontalCentered="1" verticalCentered="1"/>
  <pageMargins left="0.78740157480314965" right="0.78740157480314965" top="0.98425196850393704" bottom="0.98425196850393704" header="0" footer="0"/>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J80"/>
  <sheetViews>
    <sheetView zoomScale="67" zoomScaleNormal="100" workbookViewId="0">
      <pane xSplit="1" ySplit="2" topLeftCell="B3" activePane="bottomRight" state="frozen"/>
      <selection activeCell="R7" sqref="R7"/>
      <selection pane="topRight" activeCell="R7" sqref="R7"/>
      <selection pane="bottomLeft" activeCell="R7" sqref="R7"/>
      <selection pane="bottomRight" activeCell="CH10" sqref="CH10"/>
    </sheetView>
  </sheetViews>
  <sheetFormatPr baseColWidth="10" defaultRowHeight="15"/>
  <cols>
    <col min="1" max="1" width="54.140625" style="37" customWidth="1"/>
    <col min="2" max="2" width="23.7109375" style="37" bestFit="1" customWidth="1"/>
    <col min="3" max="6" width="20.28515625" style="37" customWidth="1"/>
    <col min="7" max="14" width="18.28515625" style="37" customWidth="1"/>
    <col min="15" max="16" width="20.5703125" style="42" customWidth="1"/>
    <col min="17" max="17" width="20.5703125" style="37" customWidth="1"/>
    <col min="18" max="18" width="20.5703125" style="42" customWidth="1"/>
    <col min="19" max="19" width="20.28515625" style="42" customWidth="1"/>
    <col min="20" max="20" width="25.42578125" style="42" customWidth="1"/>
    <col min="21" max="21" width="18" style="37" customWidth="1"/>
    <col min="22" max="23" width="19.140625" style="37" customWidth="1"/>
    <col min="24" max="24" width="18" style="37" customWidth="1"/>
    <col min="25" max="26" width="20.140625" style="37" customWidth="1"/>
    <col min="27" max="27" width="19.5703125" style="37" customWidth="1"/>
    <col min="28" max="30" width="19.140625" style="37" customWidth="1"/>
    <col min="31" max="31" width="20.42578125" style="37" customWidth="1"/>
    <col min="32" max="32" width="21" style="37" customWidth="1"/>
    <col min="33" max="34" width="19.140625" style="37" customWidth="1"/>
    <col min="35" max="36" width="21" style="37" customWidth="1"/>
    <col min="37" max="38" width="19" style="37" customWidth="1"/>
    <col min="39" max="39" width="21" style="37" customWidth="1"/>
    <col min="40" max="42" width="19.42578125" style="37" customWidth="1"/>
    <col min="43" max="44" width="21" style="37" customWidth="1"/>
    <col min="45" max="46" width="19.42578125" style="37" customWidth="1"/>
    <col min="47" max="47" width="21" style="37" customWidth="1"/>
    <col min="48" max="54" width="19.42578125" style="37" customWidth="1"/>
    <col min="55" max="56" width="22.42578125" style="37" customWidth="1"/>
    <col min="57" max="57" width="22.140625" style="37" customWidth="1"/>
    <col min="58" max="58" width="22.7109375" style="37" customWidth="1"/>
    <col min="59" max="64" width="22.42578125" style="37" customWidth="1"/>
    <col min="65" max="78" width="19.42578125" style="37" customWidth="1"/>
    <col min="79" max="79" width="21.7109375" style="37" customWidth="1"/>
    <col min="80" max="82" width="19.42578125" style="37" customWidth="1"/>
    <col min="83" max="83" width="21" style="37" customWidth="1"/>
    <col min="84" max="86" width="19.42578125" style="37" customWidth="1"/>
    <col min="87" max="87" width="11.42578125" style="37"/>
    <col min="88" max="88" width="19.7109375" style="37" bestFit="1" customWidth="1"/>
    <col min="89" max="89" width="18.85546875" style="37" bestFit="1" customWidth="1"/>
    <col min="90" max="211" width="11.42578125" style="37"/>
    <col min="212" max="212" width="54.140625" style="37" customWidth="1"/>
    <col min="213" max="213" width="22.85546875" style="37" customWidth="1"/>
    <col min="214" max="217" width="20.28515625" style="37" customWidth="1"/>
    <col min="218" max="225" width="18.28515625" style="37" customWidth="1"/>
    <col min="226" max="229" width="20.5703125" style="37" customWidth="1"/>
    <col min="230" max="230" width="20.28515625" style="37" customWidth="1"/>
    <col min="231" max="231" width="25.42578125" style="37" customWidth="1"/>
    <col min="232" max="232" width="18" style="37" customWidth="1"/>
    <col min="233" max="234" width="19.140625" style="37" customWidth="1"/>
    <col min="235" max="235" width="18" style="37" customWidth="1"/>
    <col min="236" max="237" width="20.140625" style="37" customWidth="1"/>
    <col min="238" max="239" width="18.42578125" style="37" customWidth="1"/>
    <col min="240" max="240" width="17.28515625" style="37" customWidth="1"/>
    <col min="241" max="241" width="17.140625" style="37" customWidth="1"/>
    <col min="242" max="242" width="20.42578125" style="37" customWidth="1"/>
    <col min="243" max="245" width="17.140625" style="37" customWidth="1"/>
    <col min="246" max="246" width="19.7109375" style="37" customWidth="1"/>
    <col min="247" max="249" width="19" style="37" customWidth="1"/>
    <col min="250" max="250" width="21" style="37" customWidth="1"/>
    <col min="251" max="253" width="19.42578125" style="37" customWidth="1"/>
    <col min="254" max="254" width="21" style="37" customWidth="1"/>
    <col min="255" max="257" width="19.42578125" style="37" customWidth="1"/>
    <col min="258" max="258" width="21" style="37" customWidth="1"/>
    <col min="259" max="265" width="19.42578125" style="37" customWidth="1"/>
    <col min="266" max="266" width="21.42578125" style="37" customWidth="1"/>
    <col min="267" max="267" width="21" style="37" customWidth="1"/>
    <col min="268" max="268" width="22.140625" style="37" customWidth="1"/>
    <col min="269" max="269" width="21.7109375" style="37" customWidth="1"/>
    <col min="270" max="270" width="21.140625" style="37" customWidth="1"/>
    <col min="271" max="271" width="20.7109375" style="37" customWidth="1"/>
    <col min="272" max="273" width="19.42578125" style="37" customWidth="1"/>
    <col min="274" max="274" width="21.42578125" style="37" customWidth="1"/>
    <col min="275" max="289" width="19.42578125" style="37" customWidth="1"/>
    <col min="290" max="290" width="21.7109375" style="37" customWidth="1"/>
    <col min="291" max="301" width="19.42578125" style="37" customWidth="1"/>
    <col min="302" max="302" width="20.85546875" style="37" customWidth="1"/>
    <col min="303" max="305" width="20" style="37" customWidth="1"/>
    <col min="306" max="306" width="20.85546875" style="37" customWidth="1"/>
    <col min="307" max="309" width="20" style="37" customWidth="1"/>
    <col min="310" max="310" width="20.85546875" style="37" customWidth="1"/>
    <col min="311" max="313" width="20" style="37" customWidth="1"/>
    <col min="314" max="314" width="20.85546875" style="37" customWidth="1"/>
    <col min="315" max="317" width="20" style="37" customWidth="1"/>
    <col min="318" max="318" width="20.85546875" style="37" customWidth="1"/>
    <col min="319" max="321" width="20" style="37" customWidth="1"/>
    <col min="322" max="322" width="20.85546875" style="37" customWidth="1"/>
    <col min="323" max="325" width="20" style="37" customWidth="1"/>
    <col min="326" max="326" width="20.85546875" style="37" customWidth="1"/>
    <col min="327" max="329" width="20" style="37" customWidth="1"/>
    <col min="330" max="330" width="20.85546875" style="37" customWidth="1"/>
    <col min="331" max="333" width="20" style="37" customWidth="1"/>
    <col min="334" max="334" width="20.28515625" style="37" customWidth="1"/>
    <col min="335" max="335" width="25.42578125" style="37" customWidth="1"/>
    <col min="336" max="336" width="18" style="37" customWidth="1"/>
    <col min="337" max="337" width="19.140625" style="37" customWidth="1"/>
    <col min="338" max="338" width="21.85546875" style="37" customWidth="1"/>
    <col min="339" max="340" width="25.28515625" style="37" customWidth="1"/>
    <col min="341" max="341" width="24.42578125" style="37" customWidth="1"/>
    <col min="342" max="342" width="36.42578125" style="37" customWidth="1"/>
    <col min="343" max="343" width="11.42578125" style="37"/>
    <col min="344" max="344" width="19.7109375" style="37" bestFit="1" customWidth="1"/>
    <col min="345" max="467" width="11.42578125" style="37"/>
    <col min="468" max="468" width="54.140625" style="37" customWidth="1"/>
    <col min="469" max="469" width="22.85546875" style="37" customWidth="1"/>
    <col min="470" max="473" width="20.28515625" style="37" customWidth="1"/>
    <col min="474" max="481" width="18.28515625" style="37" customWidth="1"/>
    <col min="482" max="485" width="20.5703125" style="37" customWidth="1"/>
    <col min="486" max="486" width="20.28515625" style="37" customWidth="1"/>
    <col min="487" max="487" width="25.42578125" style="37" customWidth="1"/>
    <col min="488" max="488" width="18" style="37" customWidth="1"/>
    <col min="489" max="490" width="19.140625" style="37" customWidth="1"/>
    <col min="491" max="491" width="18" style="37" customWidth="1"/>
    <col min="492" max="493" width="20.140625" style="37" customWidth="1"/>
    <col min="494" max="495" width="18.42578125" style="37" customWidth="1"/>
    <col min="496" max="496" width="17.28515625" style="37" customWidth="1"/>
    <col min="497" max="497" width="17.140625" style="37" customWidth="1"/>
    <col min="498" max="498" width="20.42578125" style="37" customWidth="1"/>
    <col min="499" max="501" width="17.140625" style="37" customWidth="1"/>
    <col min="502" max="502" width="19.7109375" style="37" customWidth="1"/>
    <col min="503" max="505" width="19" style="37" customWidth="1"/>
    <col min="506" max="506" width="21" style="37" customWidth="1"/>
    <col min="507" max="509" width="19.42578125" style="37" customWidth="1"/>
    <col min="510" max="510" width="21" style="37" customWidth="1"/>
    <col min="511" max="513" width="19.42578125" style="37" customWidth="1"/>
    <col min="514" max="514" width="21" style="37" customWidth="1"/>
    <col min="515" max="521" width="19.42578125" style="37" customWidth="1"/>
    <col min="522" max="522" width="21.42578125" style="37" customWidth="1"/>
    <col min="523" max="523" width="21" style="37" customWidth="1"/>
    <col min="524" max="524" width="22.140625" style="37" customWidth="1"/>
    <col min="525" max="525" width="21.7109375" style="37" customWidth="1"/>
    <col min="526" max="526" width="21.140625" style="37" customWidth="1"/>
    <col min="527" max="527" width="20.7109375" style="37" customWidth="1"/>
    <col min="528" max="529" width="19.42578125" style="37" customWidth="1"/>
    <col min="530" max="530" width="21.42578125" style="37" customWidth="1"/>
    <col min="531" max="545" width="19.42578125" style="37" customWidth="1"/>
    <col min="546" max="546" width="21.7109375" style="37" customWidth="1"/>
    <col min="547" max="557" width="19.42578125" style="37" customWidth="1"/>
    <col min="558" max="558" width="20.85546875" style="37" customWidth="1"/>
    <col min="559" max="561" width="20" style="37" customWidth="1"/>
    <col min="562" max="562" width="20.85546875" style="37" customWidth="1"/>
    <col min="563" max="565" width="20" style="37" customWidth="1"/>
    <col min="566" max="566" width="20.85546875" style="37" customWidth="1"/>
    <col min="567" max="569" width="20" style="37" customWidth="1"/>
    <col min="570" max="570" width="20.85546875" style="37" customWidth="1"/>
    <col min="571" max="573" width="20" style="37" customWidth="1"/>
    <col min="574" max="574" width="20.85546875" style="37" customWidth="1"/>
    <col min="575" max="577" width="20" style="37" customWidth="1"/>
    <col min="578" max="578" width="20.85546875" style="37" customWidth="1"/>
    <col min="579" max="581" width="20" style="37" customWidth="1"/>
    <col min="582" max="582" width="20.85546875" style="37" customWidth="1"/>
    <col min="583" max="585" width="20" style="37" customWidth="1"/>
    <col min="586" max="586" width="20.85546875" style="37" customWidth="1"/>
    <col min="587" max="589" width="20" style="37" customWidth="1"/>
    <col min="590" max="590" width="20.28515625" style="37" customWidth="1"/>
    <col min="591" max="591" width="25.42578125" style="37" customWidth="1"/>
    <col min="592" max="592" width="18" style="37" customWidth="1"/>
    <col min="593" max="593" width="19.140625" style="37" customWidth="1"/>
    <col min="594" max="594" width="21.85546875" style="37" customWidth="1"/>
    <col min="595" max="596" width="25.28515625" style="37" customWidth="1"/>
    <col min="597" max="597" width="24.42578125" style="37" customWidth="1"/>
    <col min="598" max="598" width="36.42578125" style="37" customWidth="1"/>
    <col min="599" max="599" width="11.42578125" style="37"/>
    <col min="600" max="600" width="19.7109375" style="37" bestFit="1" customWidth="1"/>
    <col min="601" max="723" width="11.42578125" style="37"/>
    <col min="724" max="724" width="54.140625" style="37" customWidth="1"/>
    <col min="725" max="725" width="22.85546875" style="37" customWidth="1"/>
    <col min="726" max="729" width="20.28515625" style="37" customWidth="1"/>
    <col min="730" max="737" width="18.28515625" style="37" customWidth="1"/>
    <col min="738" max="741" width="20.5703125" style="37" customWidth="1"/>
    <col min="742" max="742" width="20.28515625" style="37" customWidth="1"/>
    <col min="743" max="743" width="25.42578125" style="37" customWidth="1"/>
    <col min="744" max="744" width="18" style="37" customWidth="1"/>
    <col min="745" max="746" width="19.140625" style="37" customWidth="1"/>
    <col min="747" max="747" width="18" style="37" customWidth="1"/>
    <col min="748" max="749" width="20.140625" style="37" customWidth="1"/>
    <col min="750" max="751" width="18.42578125" style="37" customWidth="1"/>
    <col min="752" max="752" width="17.28515625" style="37" customWidth="1"/>
    <col min="753" max="753" width="17.140625" style="37" customWidth="1"/>
    <col min="754" max="754" width="20.42578125" style="37" customWidth="1"/>
    <col min="755" max="757" width="17.140625" style="37" customWidth="1"/>
    <col min="758" max="758" width="19.7109375" style="37" customWidth="1"/>
    <col min="759" max="761" width="19" style="37" customWidth="1"/>
    <col min="762" max="762" width="21" style="37" customWidth="1"/>
    <col min="763" max="765" width="19.42578125" style="37" customWidth="1"/>
    <col min="766" max="766" width="21" style="37" customWidth="1"/>
    <col min="767" max="769" width="19.42578125" style="37" customWidth="1"/>
    <col min="770" max="770" width="21" style="37" customWidth="1"/>
    <col min="771" max="777" width="19.42578125" style="37" customWidth="1"/>
    <col min="778" max="778" width="21.42578125" style="37" customWidth="1"/>
    <col min="779" max="779" width="21" style="37" customWidth="1"/>
    <col min="780" max="780" width="22.140625" style="37" customWidth="1"/>
    <col min="781" max="781" width="21.7109375" style="37" customWidth="1"/>
    <col min="782" max="782" width="21.140625" style="37" customWidth="1"/>
    <col min="783" max="783" width="20.7109375" style="37" customWidth="1"/>
    <col min="784" max="785" width="19.42578125" style="37" customWidth="1"/>
    <col min="786" max="786" width="21.42578125" style="37" customWidth="1"/>
    <col min="787" max="801" width="19.42578125" style="37" customWidth="1"/>
    <col min="802" max="802" width="21.7109375" style="37" customWidth="1"/>
    <col min="803" max="813" width="19.42578125" style="37" customWidth="1"/>
    <col min="814" max="814" width="20.85546875" style="37" customWidth="1"/>
    <col min="815" max="817" width="20" style="37" customWidth="1"/>
    <col min="818" max="818" width="20.85546875" style="37" customWidth="1"/>
    <col min="819" max="821" width="20" style="37" customWidth="1"/>
    <col min="822" max="822" width="20.85546875" style="37" customWidth="1"/>
    <col min="823" max="825" width="20" style="37" customWidth="1"/>
    <col min="826" max="826" width="20.85546875" style="37" customWidth="1"/>
    <col min="827" max="829" width="20" style="37" customWidth="1"/>
    <col min="830" max="830" width="20.85546875" style="37" customWidth="1"/>
    <col min="831" max="833" width="20" style="37" customWidth="1"/>
    <col min="834" max="834" width="20.85546875" style="37" customWidth="1"/>
    <col min="835" max="837" width="20" style="37" customWidth="1"/>
    <col min="838" max="838" width="20.85546875" style="37" customWidth="1"/>
    <col min="839" max="841" width="20" style="37" customWidth="1"/>
    <col min="842" max="842" width="20.85546875" style="37" customWidth="1"/>
    <col min="843" max="845" width="20" style="37" customWidth="1"/>
    <col min="846" max="846" width="20.28515625" style="37" customWidth="1"/>
    <col min="847" max="847" width="25.42578125" style="37" customWidth="1"/>
    <col min="848" max="848" width="18" style="37" customWidth="1"/>
    <col min="849" max="849" width="19.140625" style="37" customWidth="1"/>
    <col min="850" max="850" width="21.85546875" style="37" customWidth="1"/>
    <col min="851" max="852" width="25.28515625" style="37" customWidth="1"/>
    <col min="853" max="853" width="24.42578125" style="37" customWidth="1"/>
    <col min="854" max="854" width="36.42578125" style="37" customWidth="1"/>
    <col min="855" max="855" width="11.42578125" style="37"/>
    <col min="856" max="856" width="19.7109375" style="37" bestFit="1" customWidth="1"/>
    <col min="857" max="979" width="11.42578125" style="37"/>
    <col min="980" max="980" width="54.140625" style="37" customWidth="1"/>
    <col min="981" max="981" width="22.85546875" style="37" customWidth="1"/>
    <col min="982" max="985" width="20.28515625" style="37" customWidth="1"/>
    <col min="986" max="993" width="18.28515625" style="37" customWidth="1"/>
    <col min="994" max="997" width="20.5703125" style="37" customWidth="1"/>
    <col min="998" max="998" width="20.28515625" style="37" customWidth="1"/>
    <col min="999" max="999" width="25.42578125" style="37" customWidth="1"/>
    <col min="1000" max="1000" width="18" style="37" customWidth="1"/>
    <col min="1001" max="1002" width="19.140625" style="37" customWidth="1"/>
    <col min="1003" max="1003" width="18" style="37" customWidth="1"/>
    <col min="1004" max="1005" width="20.140625" style="37" customWidth="1"/>
    <col min="1006" max="1007" width="18.42578125" style="37" customWidth="1"/>
    <col min="1008" max="1008" width="17.28515625" style="37" customWidth="1"/>
    <col min="1009" max="1009" width="17.140625" style="37" customWidth="1"/>
    <col min="1010" max="1010" width="20.42578125" style="37" customWidth="1"/>
    <col min="1011" max="1013" width="17.140625" style="37" customWidth="1"/>
    <col min="1014" max="1014" width="19.7109375" style="37" customWidth="1"/>
    <col min="1015" max="1017" width="19" style="37" customWidth="1"/>
    <col min="1018" max="1018" width="21" style="37" customWidth="1"/>
    <col min="1019" max="1021" width="19.42578125" style="37" customWidth="1"/>
    <col min="1022" max="1022" width="21" style="37" customWidth="1"/>
    <col min="1023" max="1025" width="19.42578125" style="37" customWidth="1"/>
    <col min="1026" max="1026" width="21" style="37" customWidth="1"/>
    <col min="1027" max="1033" width="19.42578125" style="37" customWidth="1"/>
    <col min="1034" max="1034" width="21.42578125" style="37" customWidth="1"/>
    <col min="1035" max="1035" width="21" style="37" customWidth="1"/>
    <col min="1036" max="1036" width="22.140625" style="37" customWidth="1"/>
    <col min="1037" max="1037" width="21.7109375" style="37" customWidth="1"/>
    <col min="1038" max="1038" width="21.140625" style="37" customWidth="1"/>
    <col min="1039" max="1039" width="20.7109375" style="37" customWidth="1"/>
    <col min="1040" max="1041" width="19.42578125" style="37" customWidth="1"/>
    <col min="1042" max="1042" width="21.42578125" style="37" customWidth="1"/>
    <col min="1043" max="1057" width="19.42578125" style="37" customWidth="1"/>
    <col min="1058" max="1058" width="21.7109375" style="37" customWidth="1"/>
    <col min="1059" max="1069" width="19.42578125" style="37" customWidth="1"/>
    <col min="1070" max="1070" width="20.85546875" style="37" customWidth="1"/>
    <col min="1071" max="1073" width="20" style="37" customWidth="1"/>
    <col min="1074" max="1074" width="20.85546875" style="37" customWidth="1"/>
    <col min="1075" max="1077" width="20" style="37" customWidth="1"/>
    <col min="1078" max="1078" width="20.85546875" style="37" customWidth="1"/>
    <col min="1079" max="1081" width="20" style="37" customWidth="1"/>
    <col min="1082" max="1082" width="20.85546875" style="37" customWidth="1"/>
    <col min="1083" max="1085" width="20" style="37" customWidth="1"/>
    <col min="1086" max="1086" width="20.85546875" style="37" customWidth="1"/>
    <col min="1087" max="1089" width="20" style="37" customWidth="1"/>
    <col min="1090" max="1090" width="20.85546875" style="37" customWidth="1"/>
    <col min="1091" max="1093" width="20" style="37" customWidth="1"/>
    <col min="1094" max="1094" width="20.85546875" style="37" customWidth="1"/>
    <col min="1095" max="1097" width="20" style="37" customWidth="1"/>
    <col min="1098" max="1098" width="20.85546875" style="37" customWidth="1"/>
    <col min="1099" max="1101" width="20" style="37" customWidth="1"/>
    <col min="1102" max="1102" width="20.28515625" style="37" customWidth="1"/>
    <col min="1103" max="1103" width="25.42578125" style="37" customWidth="1"/>
    <col min="1104" max="1104" width="18" style="37" customWidth="1"/>
    <col min="1105" max="1105" width="19.140625" style="37" customWidth="1"/>
    <col min="1106" max="1106" width="21.85546875" style="37" customWidth="1"/>
    <col min="1107" max="1108" width="25.28515625" style="37" customWidth="1"/>
    <col min="1109" max="1109" width="24.42578125" style="37" customWidth="1"/>
    <col min="1110" max="1110" width="36.42578125" style="37" customWidth="1"/>
    <col min="1111" max="1111" width="11.42578125" style="37"/>
    <col min="1112" max="1112" width="19.7109375" style="37" bestFit="1" customWidth="1"/>
    <col min="1113" max="1235" width="11.42578125" style="37"/>
    <col min="1236" max="1236" width="54.140625" style="37" customWidth="1"/>
    <col min="1237" max="1237" width="22.85546875" style="37" customWidth="1"/>
    <col min="1238" max="1241" width="20.28515625" style="37" customWidth="1"/>
    <col min="1242" max="1249" width="18.28515625" style="37" customWidth="1"/>
    <col min="1250" max="1253" width="20.5703125" style="37" customWidth="1"/>
    <col min="1254" max="1254" width="20.28515625" style="37" customWidth="1"/>
    <col min="1255" max="1255" width="25.42578125" style="37" customWidth="1"/>
    <col min="1256" max="1256" width="18" style="37" customWidth="1"/>
    <col min="1257" max="1258" width="19.140625" style="37" customWidth="1"/>
    <col min="1259" max="1259" width="18" style="37" customWidth="1"/>
    <col min="1260" max="1261" width="20.140625" style="37" customWidth="1"/>
    <col min="1262" max="1263" width="18.42578125" style="37" customWidth="1"/>
    <col min="1264" max="1264" width="17.28515625" style="37" customWidth="1"/>
    <col min="1265" max="1265" width="17.140625" style="37" customWidth="1"/>
    <col min="1266" max="1266" width="20.42578125" style="37" customWidth="1"/>
    <col min="1267" max="1269" width="17.140625" style="37" customWidth="1"/>
    <col min="1270" max="1270" width="19.7109375" style="37" customWidth="1"/>
    <col min="1271" max="1273" width="19" style="37" customWidth="1"/>
    <col min="1274" max="1274" width="21" style="37" customWidth="1"/>
    <col min="1275" max="1277" width="19.42578125" style="37" customWidth="1"/>
    <col min="1278" max="1278" width="21" style="37" customWidth="1"/>
    <col min="1279" max="1281" width="19.42578125" style="37" customWidth="1"/>
    <col min="1282" max="1282" width="21" style="37" customWidth="1"/>
    <col min="1283" max="1289" width="19.42578125" style="37" customWidth="1"/>
    <col min="1290" max="1290" width="21.42578125" style="37" customWidth="1"/>
    <col min="1291" max="1291" width="21" style="37" customWidth="1"/>
    <col min="1292" max="1292" width="22.140625" style="37" customWidth="1"/>
    <col min="1293" max="1293" width="21.7109375" style="37" customWidth="1"/>
    <col min="1294" max="1294" width="21.140625" style="37" customWidth="1"/>
    <col min="1295" max="1295" width="20.7109375" style="37" customWidth="1"/>
    <col min="1296" max="1297" width="19.42578125" style="37" customWidth="1"/>
    <col min="1298" max="1298" width="21.42578125" style="37" customWidth="1"/>
    <col min="1299" max="1313" width="19.42578125" style="37" customWidth="1"/>
    <col min="1314" max="1314" width="21.7109375" style="37" customWidth="1"/>
    <col min="1315" max="1325" width="19.42578125" style="37" customWidth="1"/>
    <col min="1326" max="1326" width="20.85546875" style="37" customWidth="1"/>
    <col min="1327" max="1329" width="20" style="37" customWidth="1"/>
    <col min="1330" max="1330" width="20.85546875" style="37" customWidth="1"/>
    <col min="1331" max="1333" width="20" style="37" customWidth="1"/>
    <col min="1334" max="1334" width="20.85546875" style="37" customWidth="1"/>
    <col min="1335" max="1337" width="20" style="37" customWidth="1"/>
    <col min="1338" max="1338" width="20.85546875" style="37" customWidth="1"/>
    <col min="1339" max="1341" width="20" style="37" customWidth="1"/>
    <col min="1342" max="1342" width="20.85546875" style="37" customWidth="1"/>
    <col min="1343" max="1345" width="20" style="37" customWidth="1"/>
    <col min="1346" max="1346" width="20.85546875" style="37" customWidth="1"/>
    <col min="1347" max="1349" width="20" style="37" customWidth="1"/>
    <col min="1350" max="1350" width="20.85546875" style="37" customWidth="1"/>
    <col min="1351" max="1353" width="20" style="37" customWidth="1"/>
    <col min="1354" max="1354" width="20.85546875" style="37" customWidth="1"/>
    <col min="1355" max="1357" width="20" style="37" customWidth="1"/>
    <col min="1358" max="1358" width="20.28515625" style="37" customWidth="1"/>
    <col min="1359" max="1359" width="25.42578125" style="37" customWidth="1"/>
    <col min="1360" max="1360" width="18" style="37" customWidth="1"/>
    <col min="1361" max="1361" width="19.140625" style="37" customWidth="1"/>
    <col min="1362" max="1362" width="21.85546875" style="37" customWidth="1"/>
    <col min="1363" max="1364" width="25.28515625" style="37" customWidth="1"/>
    <col min="1365" max="1365" width="24.42578125" style="37" customWidth="1"/>
    <col min="1366" max="1366" width="36.42578125" style="37" customWidth="1"/>
    <col min="1367" max="1367" width="11.42578125" style="37"/>
    <col min="1368" max="1368" width="19.7109375" style="37" bestFit="1" customWidth="1"/>
    <col min="1369" max="1491" width="11.42578125" style="37"/>
    <col min="1492" max="1492" width="54.140625" style="37" customWidth="1"/>
    <col min="1493" max="1493" width="22.85546875" style="37" customWidth="1"/>
    <col min="1494" max="1497" width="20.28515625" style="37" customWidth="1"/>
    <col min="1498" max="1505" width="18.28515625" style="37" customWidth="1"/>
    <col min="1506" max="1509" width="20.5703125" style="37" customWidth="1"/>
    <col min="1510" max="1510" width="20.28515625" style="37" customWidth="1"/>
    <col min="1511" max="1511" width="25.42578125" style="37" customWidth="1"/>
    <col min="1512" max="1512" width="18" style="37" customWidth="1"/>
    <col min="1513" max="1514" width="19.140625" style="37" customWidth="1"/>
    <col min="1515" max="1515" width="18" style="37" customWidth="1"/>
    <col min="1516" max="1517" width="20.140625" style="37" customWidth="1"/>
    <col min="1518" max="1519" width="18.42578125" style="37" customWidth="1"/>
    <col min="1520" max="1520" width="17.28515625" style="37" customWidth="1"/>
    <col min="1521" max="1521" width="17.140625" style="37" customWidth="1"/>
    <col min="1522" max="1522" width="20.42578125" style="37" customWidth="1"/>
    <col min="1523" max="1525" width="17.140625" style="37" customWidth="1"/>
    <col min="1526" max="1526" width="19.7109375" style="37" customWidth="1"/>
    <col min="1527" max="1529" width="19" style="37" customWidth="1"/>
    <col min="1530" max="1530" width="21" style="37" customWidth="1"/>
    <col min="1531" max="1533" width="19.42578125" style="37" customWidth="1"/>
    <col min="1534" max="1534" width="21" style="37" customWidth="1"/>
    <col min="1535" max="1537" width="19.42578125" style="37" customWidth="1"/>
    <col min="1538" max="1538" width="21" style="37" customWidth="1"/>
    <col min="1539" max="1545" width="19.42578125" style="37" customWidth="1"/>
    <col min="1546" max="1546" width="21.42578125" style="37" customWidth="1"/>
    <col min="1547" max="1547" width="21" style="37" customWidth="1"/>
    <col min="1548" max="1548" width="22.140625" style="37" customWidth="1"/>
    <col min="1549" max="1549" width="21.7109375" style="37" customWidth="1"/>
    <col min="1550" max="1550" width="21.140625" style="37" customWidth="1"/>
    <col min="1551" max="1551" width="20.7109375" style="37" customWidth="1"/>
    <col min="1552" max="1553" width="19.42578125" style="37" customWidth="1"/>
    <col min="1554" max="1554" width="21.42578125" style="37" customWidth="1"/>
    <col min="1555" max="1569" width="19.42578125" style="37" customWidth="1"/>
    <col min="1570" max="1570" width="21.7109375" style="37" customWidth="1"/>
    <col min="1571" max="1581" width="19.42578125" style="37" customWidth="1"/>
    <col min="1582" max="1582" width="20.85546875" style="37" customWidth="1"/>
    <col min="1583" max="1585" width="20" style="37" customWidth="1"/>
    <col min="1586" max="1586" width="20.85546875" style="37" customWidth="1"/>
    <col min="1587" max="1589" width="20" style="37" customWidth="1"/>
    <col min="1590" max="1590" width="20.85546875" style="37" customWidth="1"/>
    <col min="1591" max="1593" width="20" style="37" customWidth="1"/>
    <col min="1594" max="1594" width="20.85546875" style="37" customWidth="1"/>
    <col min="1595" max="1597" width="20" style="37" customWidth="1"/>
    <col min="1598" max="1598" width="20.85546875" style="37" customWidth="1"/>
    <col min="1599" max="1601" width="20" style="37" customWidth="1"/>
    <col min="1602" max="1602" width="20.85546875" style="37" customWidth="1"/>
    <col min="1603" max="1605" width="20" style="37" customWidth="1"/>
    <col min="1606" max="1606" width="20.85546875" style="37" customWidth="1"/>
    <col min="1607" max="1609" width="20" style="37" customWidth="1"/>
    <col min="1610" max="1610" width="20.85546875" style="37" customWidth="1"/>
    <col min="1611" max="1613" width="20" style="37" customWidth="1"/>
    <col min="1614" max="1614" width="20.28515625" style="37" customWidth="1"/>
    <col min="1615" max="1615" width="25.42578125" style="37" customWidth="1"/>
    <col min="1616" max="1616" width="18" style="37" customWidth="1"/>
    <col min="1617" max="1617" width="19.140625" style="37" customWidth="1"/>
    <col min="1618" max="1618" width="21.85546875" style="37" customWidth="1"/>
    <col min="1619" max="1620" width="25.28515625" style="37" customWidth="1"/>
    <col min="1621" max="1621" width="24.42578125" style="37" customWidth="1"/>
    <col min="1622" max="1622" width="36.42578125" style="37" customWidth="1"/>
    <col min="1623" max="1623" width="11.42578125" style="37"/>
    <col min="1624" max="1624" width="19.7109375" style="37" bestFit="1" customWidth="1"/>
    <col min="1625" max="1747" width="11.42578125" style="37"/>
    <col min="1748" max="1748" width="54.140625" style="37" customWidth="1"/>
    <col min="1749" max="1749" width="22.85546875" style="37" customWidth="1"/>
    <col min="1750" max="1753" width="20.28515625" style="37" customWidth="1"/>
    <col min="1754" max="1761" width="18.28515625" style="37" customWidth="1"/>
    <col min="1762" max="1765" width="20.5703125" style="37" customWidth="1"/>
    <col min="1766" max="1766" width="20.28515625" style="37" customWidth="1"/>
    <col min="1767" max="1767" width="25.42578125" style="37" customWidth="1"/>
    <col min="1768" max="1768" width="18" style="37" customWidth="1"/>
    <col min="1769" max="1770" width="19.140625" style="37" customWidth="1"/>
    <col min="1771" max="1771" width="18" style="37" customWidth="1"/>
    <col min="1772" max="1773" width="20.140625" style="37" customWidth="1"/>
    <col min="1774" max="1775" width="18.42578125" style="37" customWidth="1"/>
    <col min="1776" max="1776" width="17.28515625" style="37" customWidth="1"/>
    <col min="1777" max="1777" width="17.140625" style="37" customWidth="1"/>
    <col min="1778" max="1778" width="20.42578125" style="37" customWidth="1"/>
    <col min="1779" max="1781" width="17.140625" style="37" customWidth="1"/>
    <col min="1782" max="1782" width="19.7109375" style="37" customWidth="1"/>
    <col min="1783" max="1785" width="19" style="37" customWidth="1"/>
    <col min="1786" max="1786" width="21" style="37" customWidth="1"/>
    <col min="1787" max="1789" width="19.42578125" style="37" customWidth="1"/>
    <col min="1790" max="1790" width="21" style="37" customWidth="1"/>
    <col min="1791" max="1793" width="19.42578125" style="37" customWidth="1"/>
    <col min="1794" max="1794" width="21" style="37" customWidth="1"/>
    <col min="1795" max="1801" width="19.42578125" style="37" customWidth="1"/>
    <col min="1802" max="1802" width="21.42578125" style="37" customWidth="1"/>
    <col min="1803" max="1803" width="21" style="37" customWidth="1"/>
    <col min="1804" max="1804" width="22.140625" style="37" customWidth="1"/>
    <col min="1805" max="1805" width="21.7109375" style="37" customWidth="1"/>
    <col min="1806" max="1806" width="21.140625" style="37" customWidth="1"/>
    <col min="1807" max="1807" width="20.7109375" style="37" customWidth="1"/>
    <col min="1808" max="1809" width="19.42578125" style="37" customWidth="1"/>
    <col min="1810" max="1810" width="21.42578125" style="37" customWidth="1"/>
    <col min="1811" max="1825" width="19.42578125" style="37" customWidth="1"/>
    <col min="1826" max="1826" width="21.7109375" style="37" customWidth="1"/>
    <col min="1827" max="1837" width="19.42578125" style="37" customWidth="1"/>
    <col min="1838" max="1838" width="20.85546875" style="37" customWidth="1"/>
    <col min="1839" max="1841" width="20" style="37" customWidth="1"/>
    <col min="1842" max="1842" width="20.85546875" style="37" customWidth="1"/>
    <col min="1843" max="1845" width="20" style="37" customWidth="1"/>
    <col min="1846" max="1846" width="20.85546875" style="37" customWidth="1"/>
    <col min="1847" max="1849" width="20" style="37" customWidth="1"/>
    <col min="1850" max="1850" width="20.85546875" style="37" customWidth="1"/>
    <col min="1851" max="1853" width="20" style="37" customWidth="1"/>
    <col min="1854" max="1854" width="20.85546875" style="37" customWidth="1"/>
    <col min="1855" max="1857" width="20" style="37" customWidth="1"/>
    <col min="1858" max="1858" width="20.85546875" style="37" customWidth="1"/>
    <col min="1859" max="1861" width="20" style="37" customWidth="1"/>
    <col min="1862" max="1862" width="20.85546875" style="37" customWidth="1"/>
    <col min="1863" max="1865" width="20" style="37" customWidth="1"/>
    <col min="1866" max="1866" width="20.85546875" style="37" customWidth="1"/>
    <col min="1867" max="1869" width="20" style="37" customWidth="1"/>
    <col min="1870" max="1870" width="20.28515625" style="37" customWidth="1"/>
    <col min="1871" max="1871" width="25.42578125" style="37" customWidth="1"/>
    <col min="1872" max="1872" width="18" style="37" customWidth="1"/>
    <col min="1873" max="1873" width="19.140625" style="37" customWidth="1"/>
    <col min="1874" max="1874" width="21.85546875" style="37" customWidth="1"/>
    <col min="1875" max="1876" width="25.28515625" style="37" customWidth="1"/>
    <col min="1877" max="1877" width="24.42578125" style="37" customWidth="1"/>
    <col min="1878" max="1878" width="36.42578125" style="37" customWidth="1"/>
    <col min="1879" max="1879" width="11.42578125" style="37"/>
    <col min="1880" max="1880" width="19.7109375" style="37" bestFit="1" customWidth="1"/>
    <col min="1881" max="2003" width="11.42578125" style="37"/>
    <col min="2004" max="2004" width="54.140625" style="37" customWidth="1"/>
    <col min="2005" max="2005" width="22.85546875" style="37" customWidth="1"/>
    <col min="2006" max="2009" width="20.28515625" style="37" customWidth="1"/>
    <col min="2010" max="2017" width="18.28515625" style="37" customWidth="1"/>
    <col min="2018" max="2021" width="20.5703125" style="37" customWidth="1"/>
    <col min="2022" max="2022" width="20.28515625" style="37" customWidth="1"/>
    <col min="2023" max="2023" width="25.42578125" style="37" customWidth="1"/>
    <col min="2024" max="2024" width="18" style="37" customWidth="1"/>
    <col min="2025" max="2026" width="19.140625" style="37" customWidth="1"/>
    <col min="2027" max="2027" width="18" style="37" customWidth="1"/>
    <col min="2028" max="2029" width="20.140625" style="37" customWidth="1"/>
    <col min="2030" max="2031" width="18.42578125" style="37" customWidth="1"/>
    <col min="2032" max="2032" width="17.28515625" style="37" customWidth="1"/>
    <col min="2033" max="2033" width="17.140625" style="37" customWidth="1"/>
    <col min="2034" max="2034" width="20.42578125" style="37" customWidth="1"/>
    <col min="2035" max="2037" width="17.140625" style="37" customWidth="1"/>
    <col min="2038" max="2038" width="19.7109375" style="37" customWidth="1"/>
    <col min="2039" max="2041" width="19" style="37" customWidth="1"/>
    <col min="2042" max="2042" width="21" style="37" customWidth="1"/>
    <col min="2043" max="2045" width="19.42578125" style="37" customWidth="1"/>
    <col min="2046" max="2046" width="21" style="37" customWidth="1"/>
    <col min="2047" max="2049" width="19.42578125" style="37" customWidth="1"/>
    <col min="2050" max="2050" width="21" style="37" customWidth="1"/>
    <col min="2051" max="2057" width="19.42578125" style="37" customWidth="1"/>
    <col min="2058" max="2058" width="21.42578125" style="37" customWidth="1"/>
    <col min="2059" max="2059" width="21" style="37" customWidth="1"/>
    <col min="2060" max="2060" width="22.140625" style="37" customWidth="1"/>
    <col min="2061" max="2061" width="21.7109375" style="37" customWidth="1"/>
    <col min="2062" max="2062" width="21.140625" style="37" customWidth="1"/>
    <col min="2063" max="2063" width="20.7109375" style="37" customWidth="1"/>
    <col min="2064" max="2065" width="19.42578125" style="37" customWidth="1"/>
    <col min="2066" max="2066" width="21.42578125" style="37" customWidth="1"/>
    <col min="2067" max="2081" width="19.42578125" style="37" customWidth="1"/>
    <col min="2082" max="2082" width="21.7109375" style="37" customWidth="1"/>
    <col min="2083" max="2093" width="19.42578125" style="37" customWidth="1"/>
    <col min="2094" max="2094" width="20.85546875" style="37" customWidth="1"/>
    <col min="2095" max="2097" width="20" style="37" customWidth="1"/>
    <col min="2098" max="2098" width="20.85546875" style="37" customWidth="1"/>
    <col min="2099" max="2101" width="20" style="37" customWidth="1"/>
    <col min="2102" max="2102" width="20.85546875" style="37" customWidth="1"/>
    <col min="2103" max="2105" width="20" style="37" customWidth="1"/>
    <col min="2106" max="2106" width="20.85546875" style="37" customWidth="1"/>
    <col min="2107" max="2109" width="20" style="37" customWidth="1"/>
    <col min="2110" max="2110" width="20.85546875" style="37" customWidth="1"/>
    <col min="2111" max="2113" width="20" style="37" customWidth="1"/>
    <col min="2114" max="2114" width="20.85546875" style="37" customWidth="1"/>
    <col min="2115" max="2117" width="20" style="37" customWidth="1"/>
    <col min="2118" max="2118" width="20.85546875" style="37" customWidth="1"/>
    <col min="2119" max="2121" width="20" style="37" customWidth="1"/>
    <col min="2122" max="2122" width="20.85546875" style="37" customWidth="1"/>
    <col min="2123" max="2125" width="20" style="37" customWidth="1"/>
    <col min="2126" max="2126" width="20.28515625" style="37" customWidth="1"/>
    <col min="2127" max="2127" width="25.42578125" style="37" customWidth="1"/>
    <col min="2128" max="2128" width="18" style="37" customWidth="1"/>
    <col min="2129" max="2129" width="19.140625" style="37" customWidth="1"/>
    <col min="2130" max="2130" width="21.85546875" style="37" customWidth="1"/>
    <col min="2131" max="2132" width="25.28515625" style="37" customWidth="1"/>
    <col min="2133" max="2133" width="24.42578125" style="37" customWidth="1"/>
    <col min="2134" max="2134" width="36.42578125" style="37" customWidth="1"/>
    <col min="2135" max="2135" width="11.42578125" style="37"/>
    <col min="2136" max="2136" width="19.7109375" style="37" bestFit="1" customWidth="1"/>
    <col min="2137" max="2259" width="11.42578125" style="37"/>
    <col min="2260" max="2260" width="54.140625" style="37" customWidth="1"/>
    <col min="2261" max="2261" width="22.85546875" style="37" customWidth="1"/>
    <col min="2262" max="2265" width="20.28515625" style="37" customWidth="1"/>
    <col min="2266" max="2273" width="18.28515625" style="37" customWidth="1"/>
    <col min="2274" max="2277" width="20.5703125" style="37" customWidth="1"/>
    <col min="2278" max="2278" width="20.28515625" style="37" customWidth="1"/>
    <col min="2279" max="2279" width="25.42578125" style="37" customWidth="1"/>
    <col min="2280" max="2280" width="18" style="37" customWidth="1"/>
    <col min="2281" max="2282" width="19.140625" style="37" customWidth="1"/>
    <col min="2283" max="2283" width="18" style="37" customWidth="1"/>
    <col min="2284" max="2285" width="20.140625" style="37" customWidth="1"/>
    <col min="2286" max="2287" width="18.42578125" style="37" customWidth="1"/>
    <col min="2288" max="2288" width="17.28515625" style="37" customWidth="1"/>
    <col min="2289" max="2289" width="17.140625" style="37" customWidth="1"/>
    <col min="2290" max="2290" width="20.42578125" style="37" customWidth="1"/>
    <col min="2291" max="2293" width="17.140625" style="37" customWidth="1"/>
    <col min="2294" max="2294" width="19.7109375" style="37" customWidth="1"/>
    <col min="2295" max="2297" width="19" style="37" customWidth="1"/>
    <col min="2298" max="2298" width="21" style="37" customWidth="1"/>
    <col min="2299" max="2301" width="19.42578125" style="37" customWidth="1"/>
    <col min="2302" max="2302" width="21" style="37" customWidth="1"/>
    <col min="2303" max="2305" width="19.42578125" style="37" customWidth="1"/>
    <col min="2306" max="2306" width="21" style="37" customWidth="1"/>
    <col min="2307" max="2313" width="19.42578125" style="37" customWidth="1"/>
    <col min="2314" max="2314" width="21.42578125" style="37" customWidth="1"/>
    <col min="2315" max="2315" width="21" style="37" customWidth="1"/>
    <col min="2316" max="2316" width="22.140625" style="37" customWidth="1"/>
    <col min="2317" max="2317" width="21.7109375" style="37" customWidth="1"/>
    <col min="2318" max="2318" width="21.140625" style="37" customWidth="1"/>
    <col min="2319" max="2319" width="20.7109375" style="37" customWidth="1"/>
    <col min="2320" max="2321" width="19.42578125" style="37" customWidth="1"/>
    <col min="2322" max="2322" width="21.42578125" style="37" customWidth="1"/>
    <col min="2323" max="2337" width="19.42578125" style="37" customWidth="1"/>
    <col min="2338" max="2338" width="21.7109375" style="37" customWidth="1"/>
    <col min="2339" max="2349" width="19.42578125" style="37" customWidth="1"/>
    <col min="2350" max="2350" width="20.85546875" style="37" customWidth="1"/>
    <col min="2351" max="2353" width="20" style="37" customWidth="1"/>
    <col min="2354" max="2354" width="20.85546875" style="37" customWidth="1"/>
    <col min="2355" max="2357" width="20" style="37" customWidth="1"/>
    <col min="2358" max="2358" width="20.85546875" style="37" customWidth="1"/>
    <col min="2359" max="2361" width="20" style="37" customWidth="1"/>
    <col min="2362" max="2362" width="20.85546875" style="37" customWidth="1"/>
    <col min="2363" max="2365" width="20" style="37" customWidth="1"/>
    <col min="2366" max="2366" width="20.85546875" style="37" customWidth="1"/>
    <col min="2367" max="2369" width="20" style="37" customWidth="1"/>
    <col min="2370" max="2370" width="20.85546875" style="37" customWidth="1"/>
    <col min="2371" max="2373" width="20" style="37" customWidth="1"/>
    <col min="2374" max="2374" width="20.85546875" style="37" customWidth="1"/>
    <col min="2375" max="2377" width="20" style="37" customWidth="1"/>
    <col min="2378" max="2378" width="20.85546875" style="37" customWidth="1"/>
    <col min="2379" max="2381" width="20" style="37" customWidth="1"/>
    <col min="2382" max="2382" width="20.28515625" style="37" customWidth="1"/>
    <col min="2383" max="2383" width="25.42578125" style="37" customWidth="1"/>
    <col min="2384" max="2384" width="18" style="37" customWidth="1"/>
    <col min="2385" max="2385" width="19.140625" style="37" customWidth="1"/>
    <col min="2386" max="2386" width="21.85546875" style="37" customWidth="1"/>
    <col min="2387" max="2388" width="25.28515625" style="37" customWidth="1"/>
    <col min="2389" max="2389" width="24.42578125" style="37" customWidth="1"/>
    <col min="2390" max="2390" width="36.42578125" style="37" customWidth="1"/>
    <col min="2391" max="2391" width="11.42578125" style="37"/>
    <col min="2392" max="2392" width="19.7109375" style="37" bestFit="1" customWidth="1"/>
    <col min="2393" max="2515" width="11.42578125" style="37"/>
    <col min="2516" max="2516" width="54.140625" style="37" customWidth="1"/>
    <col min="2517" max="2517" width="22.85546875" style="37" customWidth="1"/>
    <col min="2518" max="2521" width="20.28515625" style="37" customWidth="1"/>
    <col min="2522" max="2529" width="18.28515625" style="37" customWidth="1"/>
    <col min="2530" max="2533" width="20.5703125" style="37" customWidth="1"/>
    <col min="2534" max="2534" width="20.28515625" style="37" customWidth="1"/>
    <col min="2535" max="2535" width="25.42578125" style="37" customWidth="1"/>
    <col min="2536" max="2536" width="18" style="37" customWidth="1"/>
    <col min="2537" max="2538" width="19.140625" style="37" customWidth="1"/>
    <col min="2539" max="2539" width="18" style="37" customWidth="1"/>
    <col min="2540" max="2541" width="20.140625" style="37" customWidth="1"/>
    <col min="2542" max="2543" width="18.42578125" style="37" customWidth="1"/>
    <col min="2544" max="2544" width="17.28515625" style="37" customWidth="1"/>
    <col min="2545" max="2545" width="17.140625" style="37" customWidth="1"/>
    <col min="2546" max="2546" width="20.42578125" style="37" customWidth="1"/>
    <col min="2547" max="2549" width="17.140625" style="37" customWidth="1"/>
    <col min="2550" max="2550" width="19.7109375" style="37" customWidth="1"/>
    <col min="2551" max="2553" width="19" style="37" customWidth="1"/>
    <col min="2554" max="2554" width="21" style="37" customWidth="1"/>
    <col min="2555" max="2557" width="19.42578125" style="37" customWidth="1"/>
    <col min="2558" max="2558" width="21" style="37" customWidth="1"/>
    <col min="2559" max="2561" width="19.42578125" style="37" customWidth="1"/>
    <col min="2562" max="2562" width="21" style="37" customWidth="1"/>
    <col min="2563" max="2569" width="19.42578125" style="37" customWidth="1"/>
    <col min="2570" max="2570" width="21.42578125" style="37" customWidth="1"/>
    <col min="2571" max="2571" width="21" style="37" customWidth="1"/>
    <col min="2572" max="2572" width="22.140625" style="37" customWidth="1"/>
    <col min="2573" max="2573" width="21.7109375" style="37" customWidth="1"/>
    <col min="2574" max="2574" width="21.140625" style="37" customWidth="1"/>
    <col min="2575" max="2575" width="20.7109375" style="37" customWidth="1"/>
    <col min="2576" max="2577" width="19.42578125" style="37" customWidth="1"/>
    <col min="2578" max="2578" width="21.42578125" style="37" customWidth="1"/>
    <col min="2579" max="2593" width="19.42578125" style="37" customWidth="1"/>
    <col min="2594" max="2594" width="21.7109375" style="37" customWidth="1"/>
    <col min="2595" max="2605" width="19.42578125" style="37" customWidth="1"/>
    <col min="2606" max="2606" width="20.85546875" style="37" customWidth="1"/>
    <col min="2607" max="2609" width="20" style="37" customWidth="1"/>
    <col min="2610" max="2610" width="20.85546875" style="37" customWidth="1"/>
    <col min="2611" max="2613" width="20" style="37" customWidth="1"/>
    <col min="2614" max="2614" width="20.85546875" style="37" customWidth="1"/>
    <col min="2615" max="2617" width="20" style="37" customWidth="1"/>
    <col min="2618" max="2618" width="20.85546875" style="37" customWidth="1"/>
    <col min="2619" max="2621" width="20" style="37" customWidth="1"/>
    <col min="2622" max="2622" width="20.85546875" style="37" customWidth="1"/>
    <col min="2623" max="2625" width="20" style="37" customWidth="1"/>
    <col min="2626" max="2626" width="20.85546875" style="37" customWidth="1"/>
    <col min="2627" max="2629" width="20" style="37" customWidth="1"/>
    <col min="2630" max="2630" width="20.85546875" style="37" customWidth="1"/>
    <col min="2631" max="2633" width="20" style="37" customWidth="1"/>
    <col min="2634" max="2634" width="20.85546875" style="37" customWidth="1"/>
    <col min="2635" max="2637" width="20" style="37" customWidth="1"/>
    <col min="2638" max="2638" width="20.28515625" style="37" customWidth="1"/>
    <col min="2639" max="2639" width="25.42578125" style="37" customWidth="1"/>
    <col min="2640" max="2640" width="18" style="37" customWidth="1"/>
    <col min="2641" max="2641" width="19.140625" style="37" customWidth="1"/>
    <col min="2642" max="2642" width="21.85546875" style="37" customWidth="1"/>
    <col min="2643" max="2644" width="25.28515625" style="37" customWidth="1"/>
    <col min="2645" max="2645" width="24.42578125" style="37" customWidth="1"/>
    <col min="2646" max="2646" width="36.42578125" style="37" customWidth="1"/>
    <col min="2647" max="2647" width="11.42578125" style="37"/>
    <col min="2648" max="2648" width="19.7109375" style="37" bestFit="1" customWidth="1"/>
    <col min="2649" max="2771" width="11.42578125" style="37"/>
    <col min="2772" max="2772" width="54.140625" style="37" customWidth="1"/>
    <col min="2773" max="2773" width="22.85546875" style="37" customWidth="1"/>
    <col min="2774" max="2777" width="20.28515625" style="37" customWidth="1"/>
    <col min="2778" max="2785" width="18.28515625" style="37" customWidth="1"/>
    <col min="2786" max="2789" width="20.5703125" style="37" customWidth="1"/>
    <col min="2790" max="2790" width="20.28515625" style="37" customWidth="1"/>
    <col min="2791" max="2791" width="25.42578125" style="37" customWidth="1"/>
    <col min="2792" max="2792" width="18" style="37" customWidth="1"/>
    <col min="2793" max="2794" width="19.140625" style="37" customWidth="1"/>
    <col min="2795" max="2795" width="18" style="37" customWidth="1"/>
    <col min="2796" max="2797" width="20.140625" style="37" customWidth="1"/>
    <col min="2798" max="2799" width="18.42578125" style="37" customWidth="1"/>
    <col min="2800" max="2800" width="17.28515625" style="37" customWidth="1"/>
    <col min="2801" max="2801" width="17.140625" style="37" customWidth="1"/>
    <col min="2802" max="2802" width="20.42578125" style="37" customWidth="1"/>
    <col min="2803" max="2805" width="17.140625" style="37" customWidth="1"/>
    <col min="2806" max="2806" width="19.7109375" style="37" customWidth="1"/>
    <col min="2807" max="2809" width="19" style="37" customWidth="1"/>
    <col min="2810" max="2810" width="21" style="37" customWidth="1"/>
    <col min="2811" max="2813" width="19.42578125" style="37" customWidth="1"/>
    <col min="2814" max="2814" width="21" style="37" customWidth="1"/>
    <col min="2815" max="2817" width="19.42578125" style="37" customWidth="1"/>
    <col min="2818" max="2818" width="21" style="37" customWidth="1"/>
    <col min="2819" max="2825" width="19.42578125" style="37" customWidth="1"/>
    <col min="2826" max="2826" width="21.42578125" style="37" customWidth="1"/>
    <col min="2827" max="2827" width="21" style="37" customWidth="1"/>
    <col min="2828" max="2828" width="22.140625" style="37" customWidth="1"/>
    <col min="2829" max="2829" width="21.7109375" style="37" customWidth="1"/>
    <col min="2830" max="2830" width="21.140625" style="37" customWidth="1"/>
    <col min="2831" max="2831" width="20.7109375" style="37" customWidth="1"/>
    <col min="2832" max="2833" width="19.42578125" style="37" customWidth="1"/>
    <col min="2834" max="2834" width="21.42578125" style="37" customWidth="1"/>
    <col min="2835" max="2849" width="19.42578125" style="37" customWidth="1"/>
    <col min="2850" max="2850" width="21.7109375" style="37" customWidth="1"/>
    <col min="2851" max="2861" width="19.42578125" style="37" customWidth="1"/>
    <col min="2862" max="2862" width="20.85546875" style="37" customWidth="1"/>
    <col min="2863" max="2865" width="20" style="37" customWidth="1"/>
    <col min="2866" max="2866" width="20.85546875" style="37" customWidth="1"/>
    <col min="2867" max="2869" width="20" style="37" customWidth="1"/>
    <col min="2870" max="2870" width="20.85546875" style="37" customWidth="1"/>
    <col min="2871" max="2873" width="20" style="37" customWidth="1"/>
    <col min="2874" max="2874" width="20.85546875" style="37" customWidth="1"/>
    <col min="2875" max="2877" width="20" style="37" customWidth="1"/>
    <col min="2878" max="2878" width="20.85546875" style="37" customWidth="1"/>
    <col min="2879" max="2881" width="20" style="37" customWidth="1"/>
    <col min="2882" max="2882" width="20.85546875" style="37" customWidth="1"/>
    <col min="2883" max="2885" width="20" style="37" customWidth="1"/>
    <col min="2886" max="2886" width="20.85546875" style="37" customWidth="1"/>
    <col min="2887" max="2889" width="20" style="37" customWidth="1"/>
    <col min="2890" max="2890" width="20.85546875" style="37" customWidth="1"/>
    <col min="2891" max="2893" width="20" style="37" customWidth="1"/>
    <col min="2894" max="2894" width="20.28515625" style="37" customWidth="1"/>
    <col min="2895" max="2895" width="25.42578125" style="37" customWidth="1"/>
    <col min="2896" max="2896" width="18" style="37" customWidth="1"/>
    <col min="2897" max="2897" width="19.140625" style="37" customWidth="1"/>
    <col min="2898" max="2898" width="21.85546875" style="37" customWidth="1"/>
    <col min="2899" max="2900" width="25.28515625" style="37" customWidth="1"/>
    <col min="2901" max="2901" width="24.42578125" style="37" customWidth="1"/>
    <col min="2902" max="2902" width="36.42578125" style="37" customWidth="1"/>
    <col min="2903" max="2903" width="11.42578125" style="37"/>
    <col min="2904" max="2904" width="19.7109375" style="37" bestFit="1" customWidth="1"/>
    <col min="2905" max="3027" width="11.42578125" style="37"/>
    <col min="3028" max="3028" width="54.140625" style="37" customWidth="1"/>
    <col min="3029" max="3029" width="22.85546875" style="37" customWidth="1"/>
    <col min="3030" max="3033" width="20.28515625" style="37" customWidth="1"/>
    <col min="3034" max="3041" width="18.28515625" style="37" customWidth="1"/>
    <col min="3042" max="3045" width="20.5703125" style="37" customWidth="1"/>
    <col min="3046" max="3046" width="20.28515625" style="37" customWidth="1"/>
    <col min="3047" max="3047" width="25.42578125" style="37" customWidth="1"/>
    <col min="3048" max="3048" width="18" style="37" customWidth="1"/>
    <col min="3049" max="3050" width="19.140625" style="37" customWidth="1"/>
    <col min="3051" max="3051" width="18" style="37" customWidth="1"/>
    <col min="3052" max="3053" width="20.140625" style="37" customWidth="1"/>
    <col min="3054" max="3055" width="18.42578125" style="37" customWidth="1"/>
    <col min="3056" max="3056" width="17.28515625" style="37" customWidth="1"/>
    <col min="3057" max="3057" width="17.140625" style="37" customWidth="1"/>
    <col min="3058" max="3058" width="20.42578125" style="37" customWidth="1"/>
    <col min="3059" max="3061" width="17.140625" style="37" customWidth="1"/>
    <col min="3062" max="3062" width="19.7109375" style="37" customWidth="1"/>
    <col min="3063" max="3065" width="19" style="37" customWidth="1"/>
    <col min="3066" max="3066" width="21" style="37" customWidth="1"/>
    <col min="3067" max="3069" width="19.42578125" style="37" customWidth="1"/>
    <col min="3070" max="3070" width="21" style="37" customWidth="1"/>
    <col min="3071" max="3073" width="19.42578125" style="37" customWidth="1"/>
    <col min="3074" max="3074" width="21" style="37" customWidth="1"/>
    <col min="3075" max="3081" width="19.42578125" style="37" customWidth="1"/>
    <col min="3082" max="3082" width="21.42578125" style="37" customWidth="1"/>
    <col min="3083" max="3083" width="21" style="37" customWidth="1"/>
    <col min="3084" max="3084" width="22.140625" style="37" customWidth="1"/>
    <col min="3085" max="3085" width="21.7109375" style="37" customWidth="1"/>
    <col min="3086" max="3086" width="21.140625" style="37" customWidth="1"/>
    <col min="3087" max="3087" width="20.7109375" style="37" customWidth="1"/>
    <col min="3088" max="3089" width="19.42578125" style="37" customWidth="1"/>
    <col min="3090" max="3090" width="21.42578125" style="37" customWidth="1"/>
    <col min="3091" max="3105" width="19.42578125" style="37" customWidth="1"/>
    <col min="3106" max="3106" width="21.7109375" style="37" customWidth="1"/>
    <col min="3107" max="3117" width="19.42578125" style="37" customWidth="1"/>
    <col min="3118" max="3118" width="20.85546875" style="37" customWidth="1"/>
    <col min="3119" max="3121" width="20" style="37" customWidth="1"/>
    <col min="3122" max="3122" width="20.85546875" style="37" customWidth="1"/>
    <col min="3123" max="3125" width="20" style="37" customWidth="1"/>
    <col min="3126" max="3126" width="20.85546875" style="37" customWidth="1"/>
    <col min="3127" max="3129" width="20" style="37" customWidth="1"/>
    <col min="3130" max="3130" width="20.85546875" style="37" customWidth="1"/>
    <col min="3131" max="3133" width="20" style="37" customWidth="1"/>
    <col min="3134" max="3134" width="20.85546875" style="37" customWidth="1"/>
    <col min="3135" max="3137" width="20" style="37" customWidth="1"/>
    <col min="3138" max="3138" width="20.85546875" style="37" customWidth="1"/>
    <col min="3139" max="3141" width="20" style="37" customWidth="1"/>
    <col min="3142" max="3142" width="20.85546875" style="37" customWidth="1"/>
    <col min="3143" max="3145" width="20" style="37" customWidth="1"/>
    <col min="3146" max="3146" width="20.85546875" style="37" customWidth="1"/>
    <col min="3147" max="3149" width="20" style="37" customWidth="1"/>
    <col min="3150" max="3150" width="20.28515625" style="37" customWidth="1"/>
    <col min="3151" max="3151" width="25.42578125" style="37" customWidth="1"/>
    <col min="3152" max="3152" width="18" style="37" customWidth="1"/>
    <col min="3153" max="3153" width="19.140625" style="37" customWidth="1"/>
    <col min="3154" max="3154" width="21.85546875" style="37" customWidth="1"/>
    <col min="3155" max="3156" width="25.28515625" style="37" customWidth="1"/>
    <col min="3157" max="3157" width="24.42578125" style="37" customWidth="1"/>
    <col min="3158" max="3158" width="36.42578125" style="37" customWidth="1"/>
    <col min="3159" max="3159" width="11.42578125" style="37"/>
    <col min="3160" max="3160" width="19.7109375" style="37" bestFit="1" customWidth="1"/>
    <col min="3161" max="3283" width="11.42578125" style="37"/>
    <col min="3284" max="3284" width="54.140625" style="37" customWidth="1"/>
    <col min="3285" max="3285" width="22.85546875" style="37" customWidth="1"/>
    <col min="3286" max="3289" width="20.28515625" style="37" customWidth="1"/>
    <col min="3290" max="3297" width="18.28515625" style="37" customWidth="1"/>
    <col min="3298" max="3301" width="20.5703125" style="37" customWidth="1"/>
    <col min="3302" max="3302" width="20.28515625" style="37" customWidth="1"/>
    <col min="3303" max="3303" width="25.42578125" style="37" customWidth="1"/>
    <col min="3304" max="3304" width="18" style="37" customWidth="1"/>
    <col min="3305" max="3306" width="19.140625" style="37" customWidth="1"/>
    <col min="3307" max="3307" width="18" style="37" customWidth="1"/>
    <col min="3308" max="3309" width="20.140625" style="37" customWidth="1"/>
    <col min="3310" max="3311" width="18.42578125" style="37" customWidth="1"/>
    <col min="3312" max="3312" width="17.28515625" style="37" customWidth="1"/>
    <col min="3313" max="3313" width="17.140625" style="37" customWidth="1"/>
    <col min="3314" max="3314" width="20.42578125" style="37" customWidth="1"/>
    <col min="3315" max="3317" width="17.140625" style="37" customWidth="1"/>
    <col min="3318" max="3318" width="19.7109375" style="37" customWidth="1"/>
    <col min="3319" max="3321" width="19" style="37" customWidth="1"/>
    <col min="3322" max="3322" width="21" style="37" customWidth="1"/>
    <col min="3323" max="3325" width="19.42578125" style="37" customWidth="1"/>
    <col min="3326" max="3326" width="21" style="37" customWidth="1"/>
    <col min="3327" max="3329" width="19.42578125" style="37" customWidth="1"/>
    <col min="3330" max="3330" width="21" style="37" customWidth="1"/>
    <col min="3331" max="3337" width="19.42578125" style="37" customWidth="1"/>
    <col min="3338" max="3338" width="21.42578125" style="37" customWidth="1"/>
    <col min="3339" max="3339" width="21" style="37" customWidth="1"/>
    <col min="3340" max="3340" width="22.140625" style="37" customWidth="1"/>
    <col min="3341" max="3341" width="21.7109375" style="37" customWidth="1"/>
    <col min="3342" max="3342" width="21.140625" style="37" customWidth="1"/>
    <col min="3343" max="3343" width="20.7109375" style="37" customWidth="1"/>
    <col min="3344" max="3345" width="19.42578125" style="37" customWidth="1"/>
    <col min="3346" max="3346" width="21.42578125" style="37" customWidth="1"/>
    <col min="3347" max="3361" width="19.42578125" style="37" customWidth="1"/>
    <col min="3362" max="3362" width="21.7109375" style="37" customWidth="1"/>
    <col min="3363" max="3373" width="19.42578125" style="37" customWidth="1"/>
    <col min="3374" max="3374" width="20.85546875" style="37" customWidth="1"/>
    <col min="3375" max="3377" width="20" style="37" customWidth="1"/>
    <col min="3378" max="3378" width="20.85546875" style="37" customWidth="1"/>
    <col min="3379" max="3381" width="20" style="37" customWidth="1"/>
    <col min="3382" max="3382" width="20.85546875" style="37" customWidth="1"/>
    <col min="3383" max="3385" width="20" style="37" customWidth="1"/>
    <col min="3386" max="3386" width="20.85546875" style="37" customWidth="1"/>
    <col min="3387" max="3389" width="20" style="37" customWidth="1"/>
    <col min="3390" max="3390" width="20.85546875" style="37" customWidth="1"/>
    <col min="3391" max="3393" width="20" style="37" customWidth="1"/>
    <col min="3394" max="3394" width="20.85546875" style="37" customWidth="1"/>
    <col min="3395" max="3397" width="20" style="37" customWidth="1"/>
    <col min="3398" max="3398" width="20.85546875" style="37" customWidth="1"/>
    <col min="3399" max="3401" width="20" style="37" customWidth="1"/>
    <col min="3402" max="3402" width="20.85546875" style="37" customWidth="1"/>
    <col min="3403" max="3405" width="20" style="37" customWidth="1"/>
    <col min="3406" max="3406" width="20.28515625" style="37" customWidth="1"/>
    <col min="3407" max="3407" width="25.42578125" style="37" customWidth="1"/>
    <col min="3408" max="3408" width="18" style="37" customWidth="1"/>
    <col min="3409" max="3409" width="19.140625" style="37" customWidth="1"/>
    <col min="3410" max="3410" width="21.85546875" style="37" customWidth="1"/>
    <col min="3411" max="3412" width="25.28515625" style="37" customWidth="1"/>
    <col min="3413" max="3413" width="24.42578125" style="37" customWidth="1"/>
    <col min="3414" max="3414" width="36.42578125" style="37" customWidth="1"/>
    <col min="3415" max="3415" width="11.42578125" style="37"/>
    <col min="3416" max="3416" width="19.7109375" style="37" bestFit="1" customWidth="1"/>
    <col min="3417" max="3539" width="11.42578125" style="37"/>
    <col min="3540" max="3540" width="54.140625" style="37" customWidth="1"/>
    <col min="3541" max="3541" width="22.85546875" style="37" customWidth="1"/>
    <col min="3542" max="3545" width="20.28515625" style="37" customWidth="1"/>
    <col min="3546" max="3553" width="18.28515625" style="37" customWidth="1"/>
    <col min="3554" max="3557" width="20.5703125" style="37" customWidth="1"/>
    <col min="3558" max="3558" width="20.28515625" style="37" customWidth="1"/>
    <col min="3559" max="3559" width="25.42578125" style="37" customWidth="1"/>
    <col min="3560" max="3560" width="18" style="37" customWidth="1"/>
    <col min="3561" max="3562" width="19.140625" style="37" customWidth="1"/>
    <col min="3563" max="3563" width="18" style="37" customWidth="1"/>
    <col min="3564" max="3565" width="20.140625" style="37" customWidth="1"/>
    <col min="3566" max="3567" width="18.42578125" style="37" customWidth="1"/>
    <col min="3568" max="3568" width="17.28515625" style="37" customWidth="1"/>
    <col min="3569" max="3569" width="17.140625" style="37" customWidth="1"/>
    <col min="3570" max="3570" width="20.42578125" style="37" customWidth="1"/>
    <col min="3571" max="3573" width="17.140625" style="37" customWidth="1"/>
    <col min="3574" max="3574" width="19.7109375" style="37" customWidth="1"/>
    <col min="3575" max="3577" width="19" style="37" customWidth="1"/>
    <col min="3578" max="3578" width="21" style="37" customWidth="1"/>
    <col min="3579" max="3581" width="19.42578125" style="37" customWidth="1"/>
    <col min="3582" max="3582" width="21" style="37" customWidth="1"/>
    <col min="3583" max="3585" width="19.42578125" style="37" customWidth="1"/>
    <col min="3586" max="3586" width="21" style="37" customWidth="1"/>
    <col min="3587" max="3593" width="19.42578125" style="37" customWidth="1"/>
    <col min="3594" max="3594" width="21.42578125" style="37" customWidth="1"/>
    <col min="3595" max="3595" width="21" style="37" customWidth="1"/>
    <col min="3596" max="3596" width="22.140625" style="37" customWidth="1"/>
    <col min="3597" max="3597" width="21.7109375" style="37" customWidth="1"/>
    <col min="3598" max="3598" width="21.140625" style="37" customWidth="1"/>
    <col min="3599" max="3599" width="20.7109375" style="37" customWidth="1"/>
    <col min="3600" max="3601" width="19.42578125" style="37" customWidth="1"/>
    <col min="3602" max="3602" width="21.42578125" style="37" customWidth="1"/>
    <col min="3603" max="3617" width="19.42578125" style="37" customWidth="1"/>
    <col min="3618" max="3618" width="21.7109375" style="37" customWidth="1"/>
    <col min="3619" max="3629" width="19.42578125" style="37" customWidth="1"/>
    <col min="3630" max="3630" width="20.85546875" style="37" customWidth="1"/>
    <col min="3631" max="3633" width="20" style="37" customWidth="1"/>
    <col min="3634" max="3634" width="20.85546875" style="37" customWidth="1"/>
    <col min="3635" max="3637" width="20" style="37" customWidth="1"/>
    <col min="3638" max="3638" width="20.85546875" style="37" customWidth="1"/>
    <col min="3639" max="3641" width="20" style="37" customWidth="1"/>
    <col min="3642" max="3642" width="20.85546875" style="37" customWidth="1"/>
    <col min="3643" max="3645" width="20" style="37" customWidth="1"/>
    <col min="3646" max="3646" width="20.85546875" style="37" customWidth="1"/>
    <col min="3647" max="3649" width="20" style="37" customWidth="1"/>
    <col min="3650" max="3650" width="20.85546875" style="37" customWidth="1"/>
    <col min="3651" max="3653" width="20" style="37" customWidth="1"/>
    <col min="3654" max="3654" width="20.85546875" style="37" customWidth="1"/>
    <col min="3655" max="3657" width="20" style="37" customWidth="1"/>
    <col min="3658" max="3658" width="20.85546875" style="37" customWidth="1"/>
    <col min="3659" max="3661" width="20" style="37" customWidth="1"/>
    <col min="3662" max="3662" width="20.28515625" style="37" customWidth="1"/>
    <col min="3663" max="3663" width="25.42578125" style="37" customWidth="1"/>
    <col min="3664" max="3664" width="18" style="37" customWidth="1"/>
    <col min="3665" max="3665" width="19.140625" style="37" customWidth="1"/>
    <col min="3666" max="3666" width="21.85546875" style="37" customWidth="1"/>
    <col min="3667" max="3668" width="25.28515625" style="37" customWidth="1"/>
    <col min="3669" max="3669" width="24.42578125" style="37" customWidth="1"/>
    <col min="3670" max="3670" width="36.42578125" style="37" customWidth="1"/>
    <col min="3671" max="3671" width="11.42578125" style="37"/>
    <col min="3672" max="3672" width="19.7109375" style="37" bestFit="1" customWidth="1"/>
    <col min="3673" max="3795" width="11.42578125" style="37"/>
    <col min="3796" max="3796" width="54.140625" style="37" customWidth="1"/>
    <col min="3797" max="3797" width="22.85546875" style="37" customWidth="1"/>
    <col min="3798" max="3801" width="20.28515625" style="37" customWidth="1"/>
    <col min="3802" max="3809" width="18.28515625" style="37" customWidth="1"/>
    <col min="3810" max="3813" width="20.5703125" style="37" customWidth="1"/>
    <col min="3814" max="3814" width="20.28515625" style="37" customWidth="1"/>
    <col min="3815" max="3815" width="25.42578125" style="37" customWidth="1"/>
    <col min="3816" max="3816" width="18" style="37" customWidth="1"/>
    <col min="3817" max="3818" width="19.140625" style="37" customWidth="1"/>
    <col min="3819" max="3819" width="18" style="37" customWidth="1"/>
    <col min="3820" max="3821" width="20.140625" style="37" customWidth="1"/>
    <col min="3822" max="3823" width="18.42578125" style="37" customWidth="1"/>
    <col min="3824" max="3824" width="17.28515625" style="37" customWidth="1"/>
    <col min="3825" max="3825" width="17.140625" style="37" customWidth="1"/>
    <col min="3826" max="3826" width="20.42578125" style="37" customWidth="1"/>
    <col min="3827" max="3829" width="17.140625" style="37" customWidth="1"/>
    <col min="3830" max="3830" width="19.7109375" style="37" customWidth="1"/>
    <col min="3831" max="3833" width="19" style="37" customWidth="1"/>
    <col min="3834" max="3834" width="21" style="37" customWidth="1"/>
    <col min="3835" max="3837" width="19.42578125" style="37" customWidth="1"/>
    <col min="3838" max="3838" width="21" style="37" customWidth="1"/>
    <col min="3839" max="3841" width="19.42578125" style="37" customWidth="1"/>
    <col min="3842" max="3842" width="21" style="37" customWidth="1"/>
    <col min="3843" max="3849" width="19.42578125" style="37" customWidth="1"/>
    <col min="3850" max="3850" width="21.42578125" style="37" customWidth="1"/>
    <col min="3851" max="3851" width="21" style="37" customWidth="1"/>
    <col min="3852" max="3852" width="22.140625" style="37" customWidth="1"/>
    <col min="3853" max="3853" width="21.7109375" style="37" customWidth="1"/>
    <col min="3854" max="3854" width="21.140625" style="37" customWidth="1"/>
    <col min="3855" max="3855" width="20.7109375" style="37" customWidth="1"/>
    <col min="3856" max="3857" width="19.42578125" style="37" customWidth="1"/>
    <col min="3858" max="3858" width="21.42578125" style="37" customWidth="1"/>
    <col min="3859" max="3873" width="19.42578125" style="37" customWidth="1"/>
    <col min="3874" max="3874" width="21.7109375" style="37" customWidth="1"/>
    <col min="3875" max="3885" width="19.42578125" style="37" customWidth="1"/>
    <col min="3886" max="3886" width="20.85546875" style="37" customWidth="1"/>
    <col min="3887" max="3889" width="20" style="37" customWidth="1"/>
    <col min="3890" max="3890" width="20.85546875" style="37" customWidth="1"/>
    <col min="3891" max="3893" width="20" style="37" customWidth="1"/>
    <col min="3894" max="3894" width="20.85546875" style="37" customWidth="1"/>
    <col min="3895" max="3897" width="20" style="37" customWidth="1"/>
    <col min="3898" max="3898" width="20.85546875" style="37" customWidth="1"/>
    <col min="3899" max="3901" width="20" style="37" customWidth="1"/>
    <col min="3902" max="3902" width="20.85546875" style="37" customWidth="1"/>
    <col min="3903" max="3905" width="20" style="37" customWidth="1"/>
    <col min="3906" max="3906" width="20.85546875" style="37" customWidth="1"/>
    <col min="3907" max="3909" width="20" style="37" customWidth="1"/>
    <col min="3910" max="3910" width="20.85546875" style="37" customWidth="1"/>
    <col min="3911" max="3913" width="20" style="37" customWidth="1"/>
    <col min="3914" max="3914" width="20.85546875" style="37" customWidth="1"/>
    <col min="3915" max="3917" width="20" style="37" customWidth="1"/>
    <col min="3918" max="3918" width="20.28515625" style="37" customWidth="1"/>
    <col min="3919" max="3919" width="25.42578125" style="37" customWidth="1"/>
    <col min="3920" max="3920" width="18" style="37" customWidth="1"/>
    <col min="3921" max="3921" width="19.140625" style="37" customWidth="1"/>
    <col min="3922" max="3922" width="21.85546875" style="37" customWidth="1"/>
    <col min="3923" max="3924" width="25.28515625" style="37" customWidth="1"/>
    <col min="3925" max="3925" width="24.42578125" style="37" customWidth="1"/>
    <col min="3926" max="3926" width="36.42578125" style="37" customWidth="1"/>
    <col min="3927" max="3927" width="11.42578125" style="37"/>
    <col min="3928" max="3928" width="19.7109375" style="37" bestFit="1" customWidth="1"/>
    <col min="3929" max="4051" width="11.42578125" style="37"/>
    <col min="4052" max="4052" width="54.140625" style="37" customWidth="1"/>
    <col min="4053" max="4053" width="22.85546875" style="37" customWidth="1"/>
    <col min="4054" max="4057" width="20.28515625" style="37" customWidth="1"/>
    <col min="4058" max="4065" width="18.28515625" style="37" customWidth="1"/>
    <col min="4066" max="4069" width="20.5703125" style="37" customWidth="1"/>
    <col min="4070" max="4070" width="20.28515625" style="37" customWidth="1"/>
    <col min="4071" max="4071" width="25.42578125" style="37" customWidth="1"/>
    <col min="4072" max="4072" width="18" style="37" customWidth="1"/>
    <col min="4073" max="4074" width="19.140625" style="37" customWidth="1"/>
    <col min="4075" max="4075" width="18" style="37" customWidth="1"/>
    <col min="4076" max="4077" width="20.140625" style="37" customWidth="1"/>
    <col min="4078" max="4079" width="18.42578125" style="37" customWidth="1"/>
    <col min="4080" max="4080" width="17.28515625" style="37" customWidth="1"/>
    <col min="4081" max="4081" width="17.140625" style="37" customWidth="1"/>
    <col min="4082" max="4082" width="20.42578125" style="37" customWidth="1"/>
    <col min="4083" max="4085" width="17.140625" style="37" customWidth="1"/>
    <col min="4086" max="4086" width="19.7109375" style="37" customWidth="1"/>
    <col min="4087" max="4089" width="19" style="37" customWidth="1"/>
    <col min="4090" max="4090" width="21" style="37" customWidth="1"/>
    <col min="4091" max="4093" width="19.42578125" style="37" customWidth="1"/>
    <col min="4094" max="4094" width="21" style="37" customWidth="1"/>
    <col min="4095" max="4097" width="19.42578125" style="37" customWidth="1"/>
    <col min="4098" max="4098" width="21" style="37" customWidth="1"/>
    <col min="4099" max="4105" width="19.42578125" style="37" customWidth="1"/>
    <col min="4106" max="4106" width="21.42578125" style="37" customWidth="1"/>
    <col min="4107" max="4107" width="21" style="37" customWidth="1"/>
    <col min="4108" max="4108" width="22.140625" style="37" customWidth="1"/>
    <col min="4109" max="4109" width="21.7109375" style="37" customWidth="1"/>
    <col min="4110" max="4110" width="21.140625" style="37" customWidth="1"/>
    <col min="4111" max="4111" width="20.7109375" style="37" customWidth="1"/>
    <col min="4112" max="4113" width="19.42578125" style="37" customWidth="1"/>
    <col min="4114" max="4114" width="21.42578125" style="37" customWidth="1"/>
    <col min="4115" max="4129" width="19.42578125" style="37" customWidth="1"/>
    <col min="4130" max="4130" width="21.7109375" style="37" customWidth="1"/>
    <col min="4131" max="4141" width="19.42578125" style="37" customWidth="1"/>
    <col min="4142" max="4142" width="20.85546875" style="37" customWidth="1"/>
    <col min="4143" max="4145" width="20" style="37" customWidth="1"/>
    <col min="4146" max="4146" width="20.85546875" style="37" customWidth="1"/>
    <col min="4147" max="4149" width="20" style="37" customWidth="1"/>
    <col min="4150" max="4150" width="20.85546875" style="37" customWidth="1"/>
    <col min="4151" max="4153" width="20" style="37" customWidth="1"/>
    <col min="4154" max="4154" width="20.85546875" style="37" customWidth="1"/>
    <col min="4155" max="4157" width="20" style="37" customWidth="1"/>
    <col min="4158" max="4158" width="20.85546875" style="37" customWidth="1"/>
    <col min="4159" max="4161" width="20" style="37" customWidth="1"/>
    <col min="4162" max="4162" width="20.85546875" style="37" customWidth="1"/>
    <col min="4163" max="4165" width="20" style="37" customWidth="1"/>
    <col min="4166" max="4166" width="20.85546875" style="37" customWidth="1"/>
    <col min="4167" max="4169" width="20" style="37" customWidth="1"/>
    <col min="4170" max="4170" width="20.85546875" style="37" customWidth="1"/>
    <col min="4171" max="4173" width="20" style="37" customWidth="1"/>
    <col min="4174" max="4174" width="20.28515625" style="37" customWidth="1"/>
    <col min="4175" max="4175" width="25.42578125" style="37" customWidth="1"/>
    <col min="4176" max="4176" width="18" style="37" customWidth="1"/>
    <col min="4177" max="4177" width="19.140625" style="37" customWidth="1"/>
    <col min="4178" max="4178" width="21.85546875" style="37" customWidth="1"/>
    <col min="4179" max="4180" width="25.28515625" style="37" customWidth="1"/>
    <col min="4181" max="4181" width="24.42578125" style="37" customWidth="1"/>
    <col min="4182" max="4182" width="36.42578125" style="37" customWidth="1"/>
    <col min="4183" max="4183" width="11.42578125" style="37"/>
    <col min="4184" max="4184" width="19.7109375" style="37" bestFit="1" customWidth="1"/>
    <col min="4185" max="4307" width="11.42578125" style="37"/>
    <col min="4308" max="4308" width="54.140625" style="37" customWidth="1"/>
    <col min="4309" max="4309" width="22.85546875" style="37" customWidth="1"/>
    <col min="4310" max="4313" width="20.28515625" style="37" customWidth="1"/>
    <col min="4314" max="4321" width="18.28515625" style="37" customWidth="1"/>
    <col min="4322" max="4325" width="20.5703125" style="37" customWidth="1"/>
    <col min="4326" max="4326" width="20.28515625" style="37" customWidth="1"/>
    <col min="4327" max="4327" width="25.42578125" style="37" customWidth="1"/>
    <col min="4328" max="4328" width="18" style="37" customWidth="1"/>
    <col min="4329" max="4330" width="19.140625" style="37" customWidth="1"/>
    <col min="4331" max="4331" width="18" style="37" customWidth="1"/>
    <col min="4332" max="4333" width="20.140625" style="37" customWidth="1"/>
    <col min="4334" max="4335" width="18.42578125" style="37" customWidth="1"/>
    <col min="4336" max="4336" width="17.28515625" style="37" customWidth="1"/>
    <col min="4337" max="4337" width="17.140625" style="37" customWidth="1"/>
    <col min="4338" max="4338" width="20.42578125" style="37" customWidth="1"/>
    <col min="4339" max="4341" width="17.140625" style="37" customWidth="1"/>
    <col min="4342" max="4342" width="19.7109375" style="37" customWidth="1"/>
    <col min="4343" max="4345" width="19" style="37" customWidth="1"/>
    <col min="4346" max="4346" width="21" style="37" customWidth="1"/>
    <col min="4347" max="4349" width="19.42578125" style="37" customWidth="1"/>
    <col min="4350" max="4350" width="21" style="37" customWidth="1"/>
    <col min="4351" max="4353" width="19.42578125" style="37" customWidth="1"/>
    <col min="4354" max="4354" width="21" style="37" customWidth="1"/>
    <col min="4355" max="4361" width="19.42578125" style="37" customWidth="1"/>
    <col min="4362" max="4362" width="21.42578125" style="37" customWidth="1"/>
    <col min="4363" max="4363" width="21" style="37" customWidth="1"/>
    <col min="4364" max="4364" width="22.140625" style="37" customWidth="1"/>
    <col min="4365" max="4365" width="21.7109375" style="37" customWidth="1"/>
    <col min="4366" max="4366" width="21.140625" style="37" customWidth="1"/>
    <col min="4367" max="4367" width="20.7109375" style="37" customWidth="1"/>
    <col min="4368" max="4369" width="19.42578125" style="37" customWidth="1"/>
    <col min="4370" max="4370" width="21.42578125" style="37" customWidth="1"/>
    <col min="4371" max="4385" width="19.42578125" style="37" customWidth="1"/>
    <col min="4386" max="4386" width="21.7109375" style="37" customWidth="1"/>
    <col min="4387" max="4397" width="19.42578125" style="37" customWidth="1"/>
    <col min="4398" max="4398" width="20.85546875" style="37" customWidth="1"/>
    <col min="4399" max="4401" width="20" style="37" customWidth="1"/>
    <col min="4402" max="4402" width="20.85546875" style="37" customWidth="1"/>
    <col min="4403" max="4405" width="20" style="37" customWidth="1"/>
    <col min="4406" max="4406" width="20.85546875" style="37" customWidth="1"/>
    <col min="4407" max="4409" width="20" style="37" customWidth="1"/>
    <col min="4410" max="4410" width="20.85546875" style="37" customWidth="1"/>
    <col min="4411" max="4413" width="20" style="37" customWidth="1"/>
    <col min="4414" max="4414" width="20.85546875" style="37" customWidth="1"/>
    <col min="4415" max="4417" width="20" style="37" customWidth="1"/>
    <col min="4418" max="4418" width="20.85546875" style="37" customWidth="1"/>
    <col min="4419" max="4421" width="20" style="37" customWidth="1"/>
    <col min="4422" max="4422" width="20.85546875" style="37" customWidth="1"/>
    <col min="4423" max="4425" width="20" style="37" customWidth="1"/>
    <col min="4426" max="4426" width="20.85546875" style="37" customWidth="1"/>
    <col min="4427" max="4429" width="20" style="37" customWidth="1"/>
    <col min="4430" max="4430" width="20.28515625" style="37" customWidth="1"/>
    <col min="4431" max="4431" width="25.42578125" style="37" customWidth="1"/>
    <col min="4432" max="4432" width="18" style="37" customWidth="1"/>
    <col min="4433" max="4433" width="19.140625" style="37" customWidth="1"/>
    <col min="4434" max="4434" width="21.85546875" style="37" customWidth="1"/>
    <col min="4435" max="4436" width="25.28515625" style="37" customWidth="1"/>
    <col min="4437" max="4437" width="24.42578125" style="37" customWidth="1"/>
    <col min="4438" max="4438" width="36.42578125" style="37" customWidth="1"/>
    <col min="4439" max="4439" width="11.42578125" style="37"/>
    <col min="4440" max="4440" width="19.7109375" style="37" bestFit="1" customWidth="1"/>
    <col min="4441" max="4563" width="11.42578125" style="37"/>
    <col min="4564" max="4564" width="54.140625" style="37" customWidth="1"/>
    <col min="4565" max="4565" width="22.85546875" style="37" customWidth="1"/>
    <col min="4566" max="4569" width="20.28515625" style="37" customWidth="1"/>
    <col min="4570" max="4577" width="18.28515625" style="37" customWidth="1"/>
    <col min="4578" max="4581" width="20.5703125" style="37" customWidth="1"/>
    <col min="4582" max="4582" width="20.28515625" style="37" customWidth="1"/>
    <col min="4583" max="4583" width="25.42578125" style="37" customWidth="1"/>
    <col min="4584" max="4584" width="18" style="37" customWidth="1"/>
    <col min="4585" max="4586" width="19.140625" style="37" customWidth="1"/>
    <col min="4587" max="4587" width="18" style="37" customWidth="1"/>
    <col min="4588" max="4589" width="20.140625" style="37" customWidth="1"/>
    <col min="4590" max="4591" width="18.42578125" style="37" customWidth="1"/>
    <col min="4592" max="4592" width="17.28515625" style="37" customWidth="1"/>
    <col min="4593" max="4593" width="17.140625" style="37" customWidth="1"/>
    <col min="4594" max="4594" width="20.42578125" style="37" customWidth="1"/>
    <col min="4595" max="4597" width="17.140625" style="37" customWidth="1"/>
    <col min="4598" max="4598" width="19.7109375" style="37" customWidth="1"/>
    <col min="4599" max="4601" width="19" style="37" customWidth="1"/>
    <col min="4602" max="4602" width="21" style="37" customWidth="1"/>
    <col min="4603" max="4605" width="19.42578125" style="37" customWidth="1"/>
    <col min="4606" max="4606" width="21" style="37" customWidth="1"/>
    <col min="4607" max="4609" width="19.42578125" style="37" customWidth="1"/>
    <col min="4610" max="4610" width="21" style="37" customWidth="1"/>
    <col min="4611" max="4617" width="19.42578125" style="37" customWidth="1"/>
    <col min="4618" max="4618" width="21.42578125" style="37" customWidth="1"/>
    <col min="4619" max="4619" width="21" style="37" customWidth="1"/>
    <col min="4620" max="4620" width="22.140625" style="37" customWidth="1"/>
    <col min="4621" max="4621" width="21.7109375" style="37" customWidth="1"/>
    <col min="4622" max="4622" width="21.140625" style="37" customWidth="1"/>
    <col min="4623" max="4623" width="20.7109375" style="37" customWidth="1"/>
    <col min="4624" max="4625" width="19.42578125" style="37" customWidth="1"/>
    <col min="4626" max="4626" width="21.42578125" style="37" customWidth="1"/>
    <col min="4627" max="4641" width="19.42578125" style="37" customWidth="1"/>
    <col min="4642" max="4642" width="21.7109375" style="37" customWidth="1"/>
    <col min="4643" max="4653" width="19.42578125" style="37" customWidth="1"/>
    <col min="4654" max="4654" width="20.85546875" style="37" customWidth="1"/>
    <col min="4655" max="4657" width="20" style="37" customWidth="1"/>
    <col min="4658" max="4658" width="20.85546875" style="37" customWidth="1"/>
    <col min="4659" max="4661" width="20" style="37" customWidth="1"/>
    <col min="4662" max="4662" width="20.85546875" style="37" customWidth="1"/>
    <col min="4663" max="4665" width="20" style="37" customWidth="1"/>
    <col min="4666" max="4666" width="20.85546875" style="37" customWidth="1"/>
    <col min="4667" max="4669" width="20" style="37" customWidth="1"/>
    <col min="4670" max="4670" width="20.85546875" style="37" customWidth="1"/>
    <col min="4671" max="4673" width="20" style="37" customWidth="1"/>
    <col min="4674" max="4674" width="20.85546875" style="37" customWidth="1"/>
    <col min="4675" max="4677" width="20" style="37" customWidth="1"/>
    <col min="4678" max="4678" width="20.85546875" style="37" customWidth="1"/>
    <col min="4679" max="4681" width="20" style="37" customWidth="1"/>
    <col min="4682" max="4682" width="20.85546875" style="37" customWidth="1"/>
    <col min="4683" max="4685" width="20" style="37" customWidth="1"/>
    <col min="4686" max="4686" width="20.28515625" style="37" customWidth="1"/>
    <col min="4687" max="4687" width="25.42578125" style="37" customWidth="1"/>
    <col min="4688" max="4688" width="18" style="37" customWidth="1"/>
    <col min="4689" max="4689" width="19.140625" style="37" customWidth="1"/>
    <col min="4690" max="4690" width="21.85546875" style="37" customWidth="1"/>
    <col min="4691" max="4692" width="25.28515625" style="37" customWidth="1"/>
    <col min="4693" max="4693" width="24.42578125" style="37" customWidth="1"/>
    <col min="4694" max="4694" width="36.42578125" style="37" customWidth="1"/>
    <col min="4695" max="4695" width="11.42578125" style="37"/>
    <col min="4696" max="4696" width="19.7109375" style="37" bestFit="1" customWidth="1"/>
    <col min="4697" max="4819" width="11.42578125" style="37"/>
    <col min="4820" max="4820" width="54.140625" style="37" customWidth="1"/>
    <col min="4821" max="4821" width="22.85546875" style="37" customWidth="1"/>
    <col min="4822" max="4825" width="20.28515625" style="37" customWidth="1"/>
    <col min="4826" max="4833" width="18.28515625" style="37" customWidth="1"/>
    <col min="4834" max="4837" width="20.5703125" style="37" customWidth="1"/>
    <col min="4838" max="4838" width="20.28515625" style="37" customWidth="1"/>
    <col min="4839" max="4839" width="25.42578125" style="37" customWidth="1"/>
    <col min="4840" max="4840" width="18" style="37" customWidth="1"/>
    <col min="4841" max="4842" width="19.140625" style="37" customWidth="1"/>
    <col min="4843" max="4843" width="18" style="37" customWidth="1"/>
    <col min="4844" max="4845" width="20.140625" style="37" customWidth="1"/>
    <col min="4846" max="4847" width="18.42578125" style="37" customWidth="1"/>
    <col min="4848" max="4848" width="17.28515625" style="37" customWidth="1"/>
    <col min="4849" max="4849" width="17.140625" style="37" customWidth="1"/>
    <col min="4850" max="4850" width="20.42578125" style="37" customWidth="1"/>
    <col min="4851" max="4853" width="17.140625" style="37" customWidth="1"/>
    <col min="4854" max="4854" width="19.7109375" style="37" customWidth="1"/>
    <col min="4855" max="4857" width="19" style="37" customWidth="1"/>
    <col min="4858" max="4858" width="21" style="37" customWidth="1"/>
    <col min="4859" max="4861" width="19.42578125" style="37" customWidth="1"/>
    <col min="4862" max="4862" width="21" style="37" customWidth="1"/>
    <col min="4863" max="4865" width="19.42578125" style="37" customWidth="1"/>
    <col min="4866" max="4866" width="21" style="37" customWidth="1"/>
    <col min="4867" max="4873" width="19.42578125" style="37" customWidth="1"/>
    <col min="4874" max="4874" width="21.42578125" style="37" customWidth="1"/>
    <col min="4875" max="4875" width="21" style="37" customWidth="1"/>
    <col min="4876" max="4876" width="22.140625" style="37" customWidth="1"/>
    <col min="4877" max="4877" width="21.7109375" style="37" customWidth="1"/>
    <col min="4878" max="4878" width="21.140625" style="37" customWidth="1"/>
    <col min="4879" max="4879" width="20.7109375" style="37" customWidth="1"/>
    <col min="4880" max="4881" width="19.42578125" style="37" customWidth="1"/>
    <col min="4882" max="4882" width="21.42578125" style="37" customWidth="1"/>
    <col min="4883" max="4897" width="19.42578125" style="37" customWidth="1"/>
    <col min="4898" max="4898" width="21.7109375" style="37" customWidth="1"/>
    <col min="4899" max="4909" width="19.42578125" style="37" customWidth="1"/>
    <col min="4910" max="4910" width="20.85546875" style="37" customWidth="1"/>
    <col min="4911" max="4913" width="20" style="37" customWidth="1"/>
    <col min="4914" max="4914" width="20.85546875" style="37" customWidth="1"/>
    <col min="4915" max="4917" width="20" style="37" customWidth="1"/>
    <col min="4918" max="4918" width="20.85546875" style="37" customWidth="1"/>
    <col min="4919" max="4921" width="20" style="37" customWidth="1"/>
    <col min="4922" max="4922" width="20.85546875" style="37" customWidth="1"/>
    <col min="4923" max="4925" width="20" style="37" customWidth="1"/>
    <col min="4926" max="4926" width="20.85546875" style="37" customWidth="1"/>
    <col min="4927" max="4929" width="20" style="37" customWidth="1"/>
    <col min="4930" max="4930" width="20.85546875" style="37" customWidth="1"/>
    <col min="4931" max="4933" width="20" style="37" customWidth="1"/>
    <col min="4934" max="4934" width="20.85546875" style="37" customWidth="1"/>
    <col min="4935" max="4937" width="20" style="37" customWidth="1"/>
    <col min="4938" max="4938" width="20.85546875" style="37" customWidth="1"/>
    <col min="4939" max="4941" width="20" style="37" customWidth="1"/>
    <col min="4942" max="4942" width="20.28515625" style="37" customWidth="1"/>
    <col min="4943" max="4943" width="25.42578125" style="37" customWidth="1"/>
    <col min="4944" max="4944" width="18" style="37" customWidth="1"/>
    <col min="4945" max="4945" width="19.140625" style="37" customWidth="1"/>
    <col min="4946" max="4946" width="21.85546875" style="37" customWidth="1"/>
    <col min="4947" max="4948" width="25.28515625" style="37" customWidth="1"/>
    <col min="4949" max="4949" width="24.42578125" style="37" customWidth="1"/>
    <col min="4950" max="4950" width="36.42578125" style="37" customWidth="1"/>
    <col min="4951" max="4951" width="11.42578125" style="37"/>
    <col min="4952" max="4952" width="19.7109375" style="37" bestFit="1" customWidth="1"/>
    <col min="4953" max="5075" width="11.42578125" style="37"/>
    <col min="5076" max="5076" width="54.140625" style="37" customWidth="1"/>
    <col min="5077" max="5077" width="22.85546875" style="37" customWidth="1"/>
    <col min="5078" max="5081" width="20.28515625" style="37" customWidth="1"/>
    <col min="5082" max="5089" width="18.28515625" style="37" customWidth="1"/>
    <col min="5090" max="5093" width="20.5703125" style="37" customWidth="1"/>
    <col min="5094" max="5094" width="20.28515625" style="37" customWidth="1"/>
    <col min="5095" max="5095" width="25.42578125" style="37" customWidth="1"/>
    <col min="5096" max="5096" width="18" style="37" customWidth="1"/>
    <col min="5097" max="5098" width="19.140625" style="37" customWidth="1"/>
    <col min="5099" max="5099" width="18" style="37" customWidth="1"/>
    <col min="5100" max="5101" width="20.140625" style="37" customWidth="1"/>
    <col min="5102" max="5103" width="18.42578125" style="37" customWidth="1"/>
    <col min="5104" max="5104" width="17.28515625" style="37" customWidth="1"/>
    <col min="5105" max="5105" width="17.140625" style="37" customWidth="1"/>
    <col min="5106" max="5106" width="20.42578125" style="37" customWidth="1"/>
    <col min="5107" max="5109" width="17.140625" style="37" customWidth="1"/>
    <col min="5110" max="5110" width="19.7109375" style="37" customWidth="1"/>
    <col min="5111" max="5113" width="19" style="37" customWidth="1"/>
    <col min="5114" max="5114" width="21" style="37" customWidth="1"/>
    <col min="5115" max="5117" width="19.42578125" style="37" customWidth="1"/>
    <col min="5118" max="5118" width="21" style="37" customWidth="1"/>
    <col min="5119" max="5121" width="19.42578125" style="37" customWidth="1"/>
    <col min="5122" max="5122" width="21" style="37" customWidth="1"/>
    <col min="5123" max="5129" width="19.42578125" style="37" customWidth="1"/>
    <col min="5130" max="5130" width="21.42578125" style="37" customWidth="1"/>
    <col min="5131" max="5131" width="21" style="37" customWidth="1"/>
    <col min="5132" max="5132" width="22.140625" style="37" customWidth="1"/>
    <col min="5133" max="5133" width="21.7109375" style="37" customWidth="1"/>
    <col min="5134" max="5134" width="21.140625" style="37" customWidth="1"/>
    <col min="5135" max="5135" width="20.7109375" style="37" customWidth="1"/>
    <col min="5136" max="5137" width="19.42578125" style="37" customWidth="1"/>
    <col min="5138" max="5138" width="21.42578125" style="37" customWidth="1"/>
    <col min="5139" max="5153" width="19.42578125" style="37" customWidth="1"/>
    <col min="5154" max="5154" width="21.7109375" style="37" customWidth="1"/>
    <col min="5155" max="5165" width="19.42578125" style="37" customWidth="1"/>
    <col min="5166" max="5166" width="20.85546875" style="37" customWidth="1"/>
    <col min="5167" max="5169" width="20" style="37" customWidth="1"/>
    <col min="5170" max="5170" width="20.85546875" style="37" customWidth="1"/>
    <col min="5171" max="5173" width="20" style="37" customWidth="1"/>
    <col min="5174" max="5174" width="20.85546875" style="37" customWidth="1"/>
    <col min="5175" max="5177" width="20" style="37" customWidth="1"/>
    <col min="5178" max="5178" width="20.85546875" style="37" customWidth="1"/>
    <col min="5179" max="5181" width="20" style="37" customWidth="1"/>
    <col min="5182" max="5182" width="20.85546875" style="37" customWidth="1"/>
    <col min="5183" max="5185" width="20" style="37" customWidth="1"/>
    <col min="5186" max="5186" width="20.85546875" style="37" customWidth="1"/>
    <col min="5187" max="5189" width="20" style="37" customWidth="1"/>
    <col min="5190" max="5190" width="20.85546875" style="37" customWidth="1"/>
    <col min="5191" max="5193" width="20" style="37" customWidth="1"/>
    <col min="5194" max="5194" width="20.85546875" style="37" customWidth="1"/>
    <col min="5195" max="5197" width="20" style="37" customWidth="1"/>
    <col min="5198" max="5198" width="20.28515625" style="37" customWidth="1"/>
    <col min="5199" max="5199" width="25.42578125" style="37" customWidth="1"/>
    <col min="5200" max="5200" width="18" style="37" customWidth="1"/>
    <col min="5201" max="5201" width="19.140625" style="37" customWidth="1"/>
    <col min="5202" max="5202" width="21.85546875" style="37" customWidth="1"/>
    <col min="5203" max="5204" width="25.28515625" style="37" customWidth="1"/>
    <col min="5205" max="5205" width="24.42578125" style="37" customWidth="1"/>
    <col min="5206" max="5206" width="36.42578125" style="37" customWidth="1"/>
    <col min="5207" max="5207" width="11.42578125" style="37"/>
    <col min="5208" max="5208" width="19.7109375" style="37" bestFit="1" customWidth="1"/>
    <col min="5209" max="5331" width="11.42578125" style="37"/>
    <col min="5332" max="5332" width="54.140625" style="37" customWidth="1"/>
    <col min="5333" max="5333" width="22.85546875" style="37" customWidth="1"/>
    <col min="5334" max="5337" width="20.28515625" style="37" customWidth="1"/>
    <col min="5338" max="5345" width="18.28515625" style="37" customWidth="1"/>
    <col min="5346" max="5349" width="20.5703125" style="37" customWidth="1"/>
    <col min="5350" max="5350" width="20.28515625" style="37" customWidth="1"/>
    <col min="5351" max="5351" width="25.42578125" style="37" customWidth="1"/>
    <col min="5352" max="5352" width="18" style="37" customWidth="1"/>
    <col min="5353" max="5354" width="19.140625" style="37" customWidth="1"/>
    <col min="5355" max="5355" width="18" style="37" customWidth="1"/>
    <col min="5356" max="5357" width="20.140625" style="37" customWidth="1"/>
    <col min="5358" max="5359" width="18.42578125" style="37" customWidth="1"/>
    <col min="5360" max="5360" width="17.28515625" style="37" customWidth="1"/>
    <col min="5361" max="5361" width="17.140625" style="37" customWidth="1"/>
    <col min="5362" max="5362" width="20.42578125" style="37" customWidth="1"/>
    <col min="5363" max="5365" width="17.140625" style="37" customWidth="1"/>
    <col min="5366" max="5366" width="19.7109375" style="37" customWidth="1"/>
    <col min="5367" max="5369" width="19" style="37" customWidth="1"/>
    <col min="5370" max="5370" width="21" style="37" customWidth="1"/>
    <col min="5371" max="5373" width="19.42578125" style="37" customWidth="1"/>
    <col min="5374" max="5374" width="21" style="37" customWidth="1"/>
    <col min="5375" max="5377" width="19.42578125" style="37" customWidth="1"/>
    <col min="5378" max="5378" width="21" style="37" customWidth="1"/>
    <col min="5379" max="5385" width="19.42578125" style="37" customWidth="1"/>
    <col min="5386" max="5386" width="21.42578125" style="37" customWidth="1"/>
    <col min="5387" max="5387" width="21" style="37" customWidth="1"/>
    <col min="5388" max="5388" width="22.140625" style="37" customWidth="1"/>
    <col min="5389" max="5389" width="21.7109375" style="37" customWidth="1"/>
    <col min="5390" max="5390" width="21.140625" style="37" customWidth="1"/>
    <col min="5391" max="5391" width="20.7109375" style="37" customWidth="1"/>
    <col min="5392" max="5393" width="19.42578125" style="37" customWidth="1"/>
    <col min="5394" max="5394" width="21.42578125" style="37" customWidth="1"/>
    <col min="5395" max="5409" width="19.42578125" style="37" customWidth="1"/>
    <col min="5410" max="5410" width="21.7109375" style="37" customWidth="1"/>
    <col min="5411" max="5421" width="19.42578125" style="37" customWidth="1"/>
    <col min="5422" max="5422" width="20.85546875" style="37" customWidth="1"/>
    <col min="5423" max="5425" width="20" style="37" customWidth="1"/>
    <col min="5426" max="5426" width="20.85546875" style="37" customWidth="1"/>
    <col min="5427" max="5429" width="20" style="37" customWidth="1"/>
    <col min="5430" max="5430" width="20.85546875" style="37" customWidth="1"/>
    <col min="5431" max="5433" width="20" style="37" customWidth="1"/>
    <col min="5434" max="5434" width="20.85546875" style="37" customWidth="1"/>
    <col min="5435" max="5437" width="20" style="37" customWidth="1"/>
    <col min="5438" max="5438" width="20.85546875" style="37" customWidth="1"/>
    <col min="5439" max="5441" width="20" style="37" customWidth="1"/>
    <col min="5442" max="5442" width="20.85546875" style="37" customWidth="1"/>
    <col min="5443" max="5445" width="20" style="37" customWidth="1"/>
    <col min="5446" max="5446" width="20.85546875" style="37" customWidth="1"/>
    <col min="5447" max="5449" width="20" style="37" customWidth="1"/>
    <col min="5450" max="5450" width="20.85546875" style="37" customWidth="1"/>
    <col min="5451" max="5453" width="20" style="37" customWidth="1"/>
    <col min="5454" max="5454" width="20.28515625" style="37" customWidth="1"/>
    <col min="5455" max="5455" width="25.42578125" style="37" customWidth="1"/>
    <col min="5456" max="5456" width="18" style="37" customWidth="1"/>
    <col min="5457" max="5457" width="19.140625" style="37" customWidth="1"/>
    <col min="5458" max="5458" width="21.85546875" style="37" customWidth="1"/>
    <col min="5459" max="5460" width="25.28515625" style="37" customWidth="1"/>
    <col min="5461" max="5461" width="24.42578125" style="37" customWidth="1"/>
    <col min="5462" max="5462" width="36.42578125" style="37" customWidth="1"/>
    <col min="5463" max="5463" width="11.42578125" style="37"/>
    <col min="5464" max="5464" width="19.7109375" style="37" bestFit="1" customWidth="1"/>
    <col min="5465" max="5587" width="11.42578125" style="37"/>
    <col min="5588" max="5588" width="54.140625" style="37" customWidth="1"/>
    <col min="5589" max="5589" width="22.85546875" style="37" customWidth="1"/>
    <col min="5590" max="5593" width="20.28515625" style="37" customWidth="1"/>
    <col min="5594" max="5601" width="18.28515625" style="37" customWidth="1"/>
    <col min="5602" max="5605" width="20.5703125" style="37" customWidth="1"/>
    <col min="5606" max="5606" width="20.28515625" style="37" customWidth="1"/>
    <col min="5607" max="5607" width="25.42578125" style="37" customWidth="1"/>
    <col min="5608" max="5608" width="18" style="37" customWidth="1"/>
    <col min="5609" max="5610" width="19.140625" style="37" customWidth="1"/>
    <col min="5611" max="5611" width="18" style="37" customWidth="1"/>
    <col min="5612" max="5613" width="20.140625" style="37" customWidth="1"/>
    <col min="5614" max="5615" width="18.42578125" style="37" customWidth="1"/>
    <col min="5616" max="5616" width="17.28515625" style="37" customWidth="1"/>
    <col min="5617" max="5617" width="17.140625" style="37" customWidth="1"/>
    <col min="5618" max="5618" width="20.42578125" style="37" customWidth="1"/>
    <col min="5619" max="5621" width="17.140625" style="37" customWidth="1"/>
    <col min="5622" max="5622" width="19.7109375" style="37" customWidth="1"/>
    <col min="5623" max="5625" width="19" style="37" customWidth="1"/>
    <col min="5626" max="5626" width="21" style="37" customWidth="1"/>
    <col min="5627" max="5629" width="19.42578125" style="37" customWidth="1"/>
    <col min="5630" max="5630" width="21" style="37" customWidth="1"/>
    <col min="5631" max="5633" width="19.42578125" style="37" customWidth="1"/>
    <col min="5634" max="5634" width="21" style="37" customWidth="1"/>
    <col min="5635" max="5641" width="19.42578125" style="37" customWidth="1"/>
    <col min="5642" max="5642" width="21.42578125" style="37" customWidth="1"/>
    <col min="5643" max="5643" width="21" style="37" customWidth="1"/>
    <col min="5644" max="5644" width="22.140625" style="37" customWidth="1"/>
    <col min="5645" max="5645" width="21.7109375" style="37" customWidth="1"/>
    <col min="5646" max="5646" width="21.140625" style="37" customWidth="1"/>
    <col min="5647" max="5647" width="20.7109375" style="37" customWidth="1"/>
    <col min="5648" max="5649" width="19.42578125" style="37" customWidth="1"/>
    <col min="5650" max="5650" width="21.42578125" style="37" customWidth="1"/>
    <col min="5651" max="5665" width="19.42578125" style="37" customWidth="1"/>
    <col min="5666" max="5666" width="21.7109375" style="37" customWidth="1"/>
    <col min="5667" max="5677" width="19.42578125" style="37" customWidth="1"/>
    <col min="5678" max="5678" width="20.85546875" style="37" customWidth="1"/>
    <col min="5679" max="5681" width="20" style="37" customWidth="1"/>
    <col min="5682" max="5682" width="20.85546875" style="37" customWidth="1"/>
    <col min="5683" max="5685" width="20" style="37" customWidth="1"/>
    <col min="5686" max="5686" width="20.85546875" style="37" customWidth="1"/>
    <col min="5687" max="5689" width="20" style="37" customWidth="1"/>
    <col min="5690" max="5690" width="20.85546875" style="37" customWidth="1"/>
    <col min="5691" max="5693" width="20" style="37" customWidth="1"/>
    <col min="5694" max="5694" width="20.85546875" style="37" customWidth="1"/>
    <col min="5695" max="5697" width="20" style="37" customWidth="1"/>
    <col min="5698" max="5698" width="20.85546875" style="37" customWidth="1"/>
    <col min="5699" max="5701" width="20" style="37" customWidth="1"/>
    <col min="5702" max="5702" width="20.85546875" style="37" customWidth="1"/>
    <col min="5703" max="5705" width="20" style="37" customWidth="1"/>
    <col min="5706" max="5706" width="20.85546875" style="37" customWidth="1"/>
    <col min="5707" max="5709" width="20" style="37" customWidth="1"/>
    <col min="5710" max="5710" width="20.28515625" style="37" customWidth="1"/>
    <col min="5711" max="5711" width="25.42578125" style="37" customWidth="1"/>
    <col min="5712" max="5712" width="18" style="37" customWidth="1"/>
    <col min="5713" max="5713" width="19.140625" style="37" customWidth="1"/>
    <col min="5714" max="5714" width="21.85546875" style="37" customWidth="1"/>
    <col min="5715" max="5716" width="25.28515625" style="37" customWidth="1"/>
    <col min="5717" max="5717" width="24.42578125" style="37" customWidth="1"/>
    <col min="5718" max="5718" width="36.42578125" style="37" customWidth="1"/>
    <col min="5719" max="5719" width="11.42578125" style="37"/>
    <col min="5720" max="5720" width="19.7109375" style="37" bestFit="1" customWidth="1"/>
    <col min="5721" max="5843" width="11.42578125" style="37"/>
    <col min="5844" max="5844" width="54.140625" style="37" customWidth="1"/>
    <col min="5845" max="5845" width="22.85546875" style="37" customWidth="1"/>
    <col min="5846" max="5849" width="20.28515625" style="37" customWidth="1"/>
    <col min="5850" max="5857" width="18.28515625" style="37" customWidth="1"/>
    <col min="5858" max="5861" width="20.5703125" style="37" customWidth="1"/>
    <col min="5862" max="5862" width="20.28515625" style="37" customWidth="1"/>
    <col min="5863" max="5863" width="25.42578125" style="37" customWidth="1"/>
    <col min="5864" max="5864" width="18" style="37" customWidth="1"/>
    <col min="5865" max="5866" width="19.140625" style="37" customWidth="1"/>
    <col min="5867" max="5867" width="18" style="37" customWidth="1"/>
    <col min="5868" max="5869" width="20.140625" style="37" customWidth="1"/>
    <col min="5870" max="5871" width="18.42578125" style="37" customWidth="1"/>
    <col min="5872" max="5872" width="17.28515625" style="37" customWidth="1"/>
    <col min="5873" max="5873" width="17.140625" style="37" customWidth="1"/>
    <col min="5874" max="5874" width="20.42578125" style="37" customWidth="1"/>
    <col min="5875" max="5877" width="17.140625" style="37" customWidth="1"/>
    <col min="5878" max="5878" width="19.7109375" style="37" customWidth="1"/>
    <col min="5879" max="5881" width="19" style="37" customWidth="1"/>
    <col min="5882" max="5882" width="21" style="37" customWidth="1"/>
    <col min="5883" max="5885" width="19.42578125" style="37" customWidth="1"/>
    <col min="5886" max="5886" width="21" style="37" customWidth="1"/>
    <col min="5887" max="5889" width="19.42578125" style="37" customWidth="1"/>
    <col min="5890" max="5890" width="21" style="37" customWidth="1"/>
    <col min="5891" max="5897" width="19.42578125" style="37" customWidth="1"/>
    <col min="5898" max="5898" width="21.42578125" style="37" customWidth="1"/>
    <col min="5899" max="5899" width="21" style="37" customWidth="1"/>
    <col min="5900" max="5900" width="22.140625" style="37" customWidth="1"/>
    <col min="5901" max="5901" width="21.7109375" style="37" customWidth="1"/>
    <col min="5902" max="5902" width="21.140625" style="37" customWidth="1"/>
    <col min="5903" max="5903" width="20.7109375" style="37" customWidth="1"/>
    <col min="5904" max="5905" width="19.42578125" style="37" customWidth="1"/>
    <col min="5906" max="5906" width="21.42578125" style="37" customWidth="1"/>
    <col min="5907" max="5921" width="19.42578125" style="37" customWidth="1"/>
    <col min="5922" max="5922" width="21.7109375" style="37" customWidth="1"/>
    <col min="5923" max="5933" width="19.42578125" style="37" customWidth="1"/>
    <col min="5934" max="5934" width="20.85546875" style="37" customWidth="1"/>
    <col min="5935" max="5937" width="20" style="37" customWidth="1"/>
    <col min="5938" max="5938" width="20.85546875" style="37" customWidth="1"/>
    <col min="5939" max="5941" width="20" style="37" customWidth="1"/>
    <col min="5942" max="5942" width="20.85546875" style="37" customWidth="1"/>
    <col min="5943" max="5945" width="20" style="37" customWidth="1"/>
    <col min="5946" max="5946" width="20.85546875" style="37" customWidth="1"/>
    <col min="5947" max="5949" width="20" style="37" customWidth="1"/>
    <col min="5950" max="5950" width="20.85546875" style="37" customWidth="1"/>
    <col min="5951" max="5953" width="20" style="37" customWidth="1"/>
    <col min="5954" max="5954" width="20.85546875" style="37" customWidth="1"/>
    <col min="5955" max="5957" width="20" style="37" customWidth="1"/>
    <col min="5958" max="5958" width="20.85546875" style="37" customWidth="1"/>
    <col min="5959" max="5961" width="20" style="37" customWidth="1"/>
    <col min="5962" max="5962" width="20.85546875" style="37" customWidth="1"/>
    <col min="5963" max="5965" width="20" style="37" customWidth="1"/>
    <col min="5966" max="5966" width="20.28515625" style="37" customWidth="1"/>
    <col min="5967" max="5967" width="25.42578125" style="37" customWidth="1"/>
    <col min="5968" max="5968" width="18" style="37" customWidth="1"/>
    <col min="5969" max="5969" width="19.140625" style="37" customWidth="1"/>
    <col min="5970" max="5970" width="21.85546875" style="37" customWidth="1"/>
    <col min="5971" max="5972" width="25.28515625" style="37" customWidth="1"/>
    <col min="5973" max="5973" width="24.42578125" style="37" customWidth="1"/>
    <col min="5974" max="5974" width="36.42578125" style="37" customWidth="1"/>
    <col min="5975" max="5975" width="11.42578125" style="37"/>
    <col min="5976" max="5976" width="19.7109375" style="37" bestFit="1" customWidth="1"/>
    <col min="5977" max="6099" width="11.42578125" style="37"/>
    <col min="6100" max="6100" width="54.140625" style="37" customWidth="1"/>
    <col min="6101" max="6101" width="22.85546875" style="37" customWidth="1"/>
    <col min="6102" max="6105" width="20.28515625" style="37" customWidth="1"/>
    <col min="6106" max="6113" width="18.28515625" style="37" customWidth="1"/>
    <col min="6114" max="6117" width="20.5703125" style="37" customWidth="1"/>
    <col min="6118" max="6118" width="20.28515625" style="37" customWidth="1"/>
    <col min="6119" max="6119" width="25.42578125" style="37" customWidth="1"/>
    <col min="6120" max="6120" width="18" style="37" customWidth="1"/>
    <col min="6121" max="6122" width="19.140625" style="37" customWidth="1"/>
    <col min="6123" max="6123" width="18" style="37" customWidth="1"/>
    <col min="6124" max="6125" width="20.140625" style="37" customWidth="1"/>
    <col min="6126" max="6127" width="18.42578125" style="37" customWidth="1"/>
    <col min="6128" max="6128" width="17.28515625" style="37" customWidth="1"/>
    <col min="6129" max="6129" width="17.140625" style="37" customWidth="1"/>
    <col min="6130" max="6130" width="20.42578125" style="37" customWidth="1"/>
    <col min="6131" max="6133" width="17.140625" style="37" customWidth="1"/>
    <col min="6134" max="6134" width="19.7109375" style="37" customWidth="1"/>
    <col min="6135" max="6137" width="19" style="37" customWidth="1"/>
    <col min="6138" max="6138" width="21" style="37" customWidth="1"/>
    <col min="6139" max="6141" width="19.42578125" style="37" customWidth="1"/>
    <col min="6142" max="6142" width="21" style="37" customWidth="1"/>
    <col min="6143" max="6145" width="19.42578125" style="37" customWidth="1"/>
    <col min="6146" max="6146" width="21" style="37" customWidth="1"/>
    <col min="6147" max="6153" width="19.42578125" style="37" customWidth="1"/>
    <col min="6154" max="6154" width="21.42578125" style="37" customWidth="1"/>
    <col min="6155" max="6155" width="21" style="37" customWidth="1"/>
    <col min="6156" max="6156" width="22.140625" style="37" customWidth="1"/>
    <col min="6157" max="6157" width="21.7109375" style="37" customWidth="1"/>
    <col min="6158" max="6158" width="21.140625" style="37" customWidth="1"/>
    <col min="6159" max="6159" width="20.7109375" style="37" customWidth="1"/>
    <col min="6160" max="6161" width="19.42578125" style="37" customWidth="1"/>
    <col min="6162" max="6162" width="21.42578125" style="37" customWidth="1"/>
    <col min="6163" max="6177" width="19.42578125" style="37" customWidth="1"/>
    <col min="6178" max="6178" width="21.7109375" style="37" customWidth="1"/>
    <col min="6179" max="6189" width="19.42578125" style="37" customWidth="1"/>
    <col min="6190" max="6190" width="20.85546875" style="37" customWidth="1"/>
    <col min="6191" max="6193" width="20" style="37" customWidth="1"/>
    <col min="6194" max="6194" width="20.85546875" style="37" customWidth="1"/>
    <col min="6195" max="6197" width="20" style="37" customWidth="1"/>
    <col min="6198" max="6198" width="20.85546875" style="37" customWidth="1"/>
    <col min="6199" max="6201" width="20" style="37" customWidth="1"/>
    <col min="6202" max="6202" width="20.85546875" style="37" customWidth="1"/>
    <col min="6203" max="6205" width="20" style="37" customWidth="1"/>
    <col min="6206" max="6206" width="20.85546875" style="37" customWidth="1"/>
    <col min="6207" max="6209" width="20" style="37" customWidth="1"/>
    <col min="6210" max="6210" width="20.85546875" style="37" customWidth="1"/>
    <col min="6211" max="6213" width="20" style="37" customWidth="1"/>
    <col min="6214" max="6214" width="20.85546875" style="37" customWidth="1"/>
    <col min="6215" max="6217" width="20" style="37" customWidth="1"/>
    <col min="6218" max="6218" width="20.85546875" style="37" customWidth="1"/>
    <col min="6219" max="6221" width="20" style="37" customWidth="1"/>
    <col min="6222" max="6222" width="20.28515625" style="37" customWidth="1"/>
    <col min="6223" max="6223" width="25.42578125" style="37" customWidth="1"/>
    <col min="6224" max="6224" width="18" style="37" customWidth="1"/>
    <col min="6225" max="6225" width="19.140625" style="37" customWidth="1"/>
    <col min="6226" max="6226" width="21.85546875" style="37" customWidth="1"/>
    <col min="6227" max="6228" width="25.28515625" style="37" customWidth="1"/>
    <col min="6229" max="6229" width="24.42578125" style="37" customWidth="1"/>
    <col min="6230" max="6230" width="36.42578125" style="37" customWidth="1"/>
    <col min="6231" max="6231" width="11.42578125" style="37"/>
    <col min="6232" max="6232" width="19.7109375" style="37" bestFit="1" customWidth="1"/>
    <col min="6233" max="6355" width="11.42578125" style="37"/>
    <col min="6356" max="6356" width="54.140625" style="37" customWidth="1"/>
    <col min="6357" max="6357" width="22.85546875" style="37" customWidth="1"/>
    <col min="6358" max="6361" width="20.28515625" style="37" customWidth="1"/>
    <col min="6362" max="6369" width="18.28515625" style="37" customWidth="1"/>
    <col min="6370" max="6373" width="20.5703125" style="37" customWidth="1"/>
    <col min="6374" max="6374" width="20.28515625" style="37" customWidth="1"/>
    <col min="6375" max="6375" width="25.42578125" style="37" customWidth="1"/>
    <col min="6376" max="6376" width="18" style="37" customWidth="1"/>
    <col min="6377" max="6378" width="19.140625" style="37" customWidth="1"/>
    <col min="6379" max="6379" width="18" style="37" customWidth="1"/>
    <col min="6380" max="6381" width="20.140625" style="37" customWidth="1"/>
    <col min="6382" max="6383" width="18.42578125" style="37" customWidth="1"/>
    <col min="6384" max="6384" width="17.28515625" style="37" customWidth="1"/>
    <col min="6385" max="6385" width="17.140625" style="37" customWidth="1"/>
    <col min="6386" max="6386" width="20.42578125" style="37" customWidth="1"/>
    <col min="6387" max="6389" width="17.140625" style="37" customWidth="1"/>
    <col min="6390" max="6390" width="19.7109375" style="37" customWidth="1"/>
    <col min="6391" max="6393" width="19" style="37" customWidth="1"/>
    <col min="6394" max="6394" width="21" style="37" customWidth="1"/>
    <col min="6395" max="6397" width="19.42578125" style="37" customWidth="1"/>
    <col min="6398" max="6398" width="21" style="37" customWidth="1"/>
    <col min="6399" max="6401" width="19.42578125" style="37" customWidth="1"/>
    <col min="6402" max="6402" width="21" style="37" customWidth="1"/>
    <col min="6403" max="6409" width="19.42578125" style="37" customWidth="1"/>
    <col min="6410" max="6410" width="21.42578125" style="37" customWidth="1"/>
    <col min="6411" max="6411" width="21" style="37" customWidth="1"/>
    <col min="6412" max="6412" width="22.140625" style="37" customWidth="1"/>
    <col min="6413" max="6413" width="21.7109375" style="37" customWidth="1"/>
    <col min="6414" max="6414" width="21.140625" style="37" customWidth="1"/>
    <col min="6415" max="6415" width="20.7109375" style="37" customWidth="1"/>
    <col min="6416" max="6417" width="19.42578125" style="37" customWidth="1"/>
    <col min="6418" max="6418" width="21.42578125" style="37" customWidth="1"/>
    <col min="6419" max="6433" width="19.42578125" style="37" customWidth="1"/>
    <col min="6434" max="6434" width="21.7109375" style="37" customWidth="1"/>
    <col min="6435" max="6445" width="19.42578125" style="37" customWidth="1"/>
    <col min="6446" max="6446" width="20.85546875" style="37" customWidth="1"/>
    <col min="6447" max="6449" width="20" style="37" customWidth="1"/>
    <col min="6450" max="6450" width="20.85546875" style="37" customWidth="1"/>
    <col min="6451" max="6453" width="20" style="37" customWidth="1"/>
    <col min="6454" max="6454" width="20.85546875" style="37" customWidth="1"/>
    <col min="6455" max="6457" width="20" style="37" customWidth="1"/>
    <col min="6458" max="6458" width="20.85546875" style="37" customWidth="1"/>
    <col min="6459" max="6461" width="20" style="37" customWidth="1"/>
    <col min="6462" max="6462" width="20.85546875" style="37" customWidth="1"/>
    <col min="6463" max="6465" width="20" style="37" customWidth="1"/>
    <col min="6466" max="6466" width="20.85546875" style="37" customWidth="1"/>
    <col min="6467" max="6469" width="20" style="37" customWidth="1"/>
    <col min="6470" max="6470" width="20.85546875" style="37" customWidth="1"/>
    <col min="6471" max="6473" width="20" style="37" customWidth="1"/>
    <col min="6474" max="6474" width="20.85546875" style="37" customWidth="1"/>
    <col min="6475" max="6477" width="20" style="37" customWidth="1"/>
    <col min="6478" max="6478" width="20.28515625" style="37" customWidth="1"/>
    <col min="6479" max="6479" width="25.42578125" style="37" customWidth="1"/>
    <col min="6480" max="6480" width="18" style="37" customWidth="1"/>
    <col min="6481" max="6481" width="19.140625" style="37" customWidth="1"/>
    <col min="6482" max="6482" width="21.85546875" style="37" customWidth="1"/>
    <col min="6483" max="6484" width="25.28515625" style="37" customWidth="1"/>
    <col min="6485" max="6485" width="24.42578125" style="37" customWidth="1"/>
    <col min="6486" max="6486" width="36.42578125" style="37" customWidth="1"/>
    <col min="6487" max="6487" width="11.42578125" style="37"/>
    <col min="6488" max="6488" width="19.7109375" style="37" bestFit="1" customWidth="1"/>
    <col min="6489" max="6611" width="11.42578125" style="37"/>
    <col min="6612" max="6612" width="54.140625" style="37" customWidth="1"/>
    <col min="6613" max="6613" width="22.85546875" style="37" customWidth="1"/>
    <col min="6614" max="6617" width="20.28515625" style="37" customWidth="1"/>
    <col min="6618" max="6625" width="18.28515625" style="37" customWidth="1"/>
    <col min="6626" max="6629" width="20.5703125" style="37" customWidth="1"/>
    <col min="6630" max="6630" width="20.28515625" style="37" customWidth="1"/>
    <col min="6631" max="6631" width="25.42578125" style="37" customWidth="1"/>
    <col min="6632" max="6632" width="18" style="37" customWidth="1"/>
    <col min="6633" max="6634" width="19.140625" style="37" customWidth="1"/>
    <col min="6635" max="6635" width="18" style="37" customWidth="1"/>
    <col min="6636" max="6637" width="20.140625" style="37" customWidth="1"/>
    <col min="6638" max="6639" width="18.42578125" style="37" customWidth="1"/>
    <col min="6640" max="6640" width="17.28515625" style="37" customWidth="1"/>
    <col min="6641" max="6641" width="17.140625" style="37" customWidth="1"/>
    <col min="6642" max="6642" width="20.42578125" style="37" customWidth="1"/>
    <col min="6643" max="6645" width="17.140625" style="37" customWidth="1"/>
    <col min="6646" max="6646" width="19.7109375" style="37" customWidth="1"/>
    <col min="6647" max="6649" width="19" style="37" customWidth="1"/>
    <col min="6650" max="6650" width="21" style="37" customWidth="1"/>
    <col min="6651" max="6653" width="19.42578125" style="37" customWidth="1"/>
    <col min="6654" max="6654" width="21" style="37" customWidth="1"/>
    <col min="6655" max="6657" width="19.42578125" style="37" customWidth="1"/>
    <col min="6658" max="6658" width="21" style="37" customWidth="1"/>
    <col min="6659" max="6665" width="19.42578125" style="37" customWidth="1"/>
    <col min="6666" max="6666" width="21.42578125" style="37" customWidth="1"/>
    <col min="6667" max="6667" width="21" style="37" customWidth="1"/>
    <col min="6668" max="6668" width="22.140625" style="37" customWidth="1"/>
    <col min="6669" max="6669" width="21.7109375" style="37" customWidth="1"/>
    <col min="6670" max="6670" width="21.140625" style="37" customWidth="1"/>
    <col min="6671" max="6671" width="20.7109375" style="37" customWidth="1"/>
    <col min="6672" max="6673" width="19.42578125" style="37" customWidth="1"/>
    <col min="6674" max="6674" width="21.42578125" style="37" customWidth="1"/>
    <col min="6675" max="6689" width="19.42578125" style="37" customWidth="1"/>
    <col min="6690" max="6690" width="21.7109375" style="37" customWidth="1"/>
    <col min="6691" max="6701" width="19.42578125" style="37" customWidth="1"/>
    <col min="6702" max="6702" width="20.85546875" style="37" customWidth="1"/>
    <col min="6703" max="6705" width="20" style="37" customWidth="1"/>
    <col min="6706" max="6706" width="20.85546875" style="37" customWidth="1"/>
    <col min="6707" max="6709" width="20" style="37" customWidth="1"/>
    <col min="6710" max="6710" width="20.85546875" style="37" customWidth="1"/>
    <col min="6711" max="6713" width="20" style="37" customWidth="1"/>
    <col min="6714" max="6714" width="20.85546875" style="37" customWidth="1"/>
    <col min="6715" max="6717" width="20" style="37" customWidth="1"/>
    <col min="6718" max="6718" width="20.85546875" style="37" customWidth="1"/>
    <col min="6719" max="6721" width="20" style="37" customWidth="1"/>
    <col min="6722" max="6722" width="20.85546875" style="37" customWidth="1"/>
    <col min="6723" max="6725" width="20" style="37" customWidth="1"/>
    <col min="6726" max="6726" width="20.85546875" style="37" customWidth="1"/>
    <col min="6727" max="6729" width="20" style="37" customWidth="1"/>
    <col min="6730" max="6730" width="20.85546875" style="37" customWidth="1"/>
    <col min="6731" max="6733" width="20" style="37" customWidth="1"/>
    <col min="6734" max="6734" width="20.28515625" style="37" customWidth="1"/>
    <col min="6735" max="6735" width="25.42578125" style="37" customWidth="1"/>
    <col min="6736" max="6736" width="18" style="37" customWidth="1"/>
    <col min="6737" max="6737" width="19.140625" style="37" customWidth="1"/>
    <col min="6738" max="6738" width="21.85546875" style="37" customWidth="1"/>
    <col min="6739" max="6740" width="25.28515625" style="37" customWidth="1"/>
    <col min="6741" max="6741" width="24.42578125" style="37" customWidth="1"/>
    <col min="6742" max="6742" width="36.42578125" style="37" customWidth="1"/>
    <col min="6743" max="6743" width="11.42578125" style="37"/>
    <col min="6744" max="6744" width="19.7109375" style="37" bestFit="1" customWidth="1"/>
    <col min="6745" max="6867" width="11.42578125" style="37"/>
    <col min="6868" max="6868" width="54.140625" style="37" customWidth="1"/>
    <col min="6869" max="6869" width="22.85546875" style="37" customWidth="1"/>
    <col min="6870" max="6873" width="20.28515625" style="37" customWidth="1"/>
    <col min="6874" max="6881" width="18.28515625" style="37" customWidth="1"/>
    <col min="6882" max="6885" width="20.5703125" style="37" customWidth="1"/>
    <col min="6886" max="6886" width="20.28515625" style="37" customWidth="1"/>
    <col min="6887" max="6887" width="25.42578125" style="37" customWidth="1"/>
    <col min="6888" max="6888" width="18" style="37" customWidth="1"/>
    <col min="6889" max="6890" width="19.140625" style="37" customWidth="1"/>
    <col min="6891" max="6891" width="18" style="37" customWidth="1"/>
    <col min="6892" max="6893" width="20.140625" style="37" customWidth="1"/>
    <col min="6894" max="6895" width="18.42578125" style="37" customWidth="1"/>
    <col min="6896" max="6896" width="17.28515625" style="37" customWidth="1"/>
    <col min="6897" max="6897" width="17.140625" style="37" customWidth="1"/>
    <col min="6898" max="6898" width="20.42578125" style="37" customWidth="1"/>
    <col min="6899" max="6901" width="17.140625" style="37" customWidth="1"/>
    <col min="6902" max="6902" width="19.7109375" style="37" customWidth="1"/>
    <col min="6903" max="6905" width="19" style="37" customWidth="1"/>
    <col min="6906" max="6906" width="21" style="37" customWidth="1"/>
    <col min="6907" max="6909" width="19.42578125" style="37" customWidth="1"/>
    <col min="6910" max="6910" width="21" style="37" customWidth="1"/>
    <col min="6911" max="6913" width="19.42578125" style="37" customWidth="1"/>
    <col min="6914" max="6914" width="21" style="37" customWidth="1"/>
    <col min="6915" max="6921" width="19.42578125" style="37" customWidth="1"/>
    <col min="6922" max="6922" width="21.42578125" style="37" customWidth="1"/>
    <col min="6923" max="6923" width="21" style="37" customWidth="1"/>
    <col min="6924" max="6924" width="22.140625" style="37" customWidth="1"/>
    <col min="6925" max="6925" width="21.7109375" style="37" customWidth="1"/>
    <col min="6926" max="6926" width="21.140625" style="37" customWidth="1"/>
    <col min="6927" max="6927" width="20.7109375" style="37" customWidth="1"/>
    <col min="6928" max="6929" width="19.42578125" style="37" customWidth="1"/>
    <col min="6930" max="6930" width="21.42578125" style="37" customWidth="1"/>
    <col min="6931" max="6945" width="19.42578125" style="37" customWidth="1"/>
    <col min="6946" max="6946" width="21.7109375" style="37" customWidth="1"/>
    <col min="6947" max="6957" width="19.42578125" style="37" customWidth="1"/>
    <col min="6958" max="6958" width="20.85546875" style="37" customWidth="1"/>
    <col min="6959" max="6961" width="20" style="37" customWidth="1"/>
    <col min="6962" max="6962" width="20.85546875" style="37" customWidth="1"/>
    <col min="6963" max="6965" width="20" style="37" customWidth="1"/>
    <col min="6966" max="6966" width="20.85546875" style="37" customWidth="1"/>
    <col min="6967" max="6969" width="20" style="37" customWidth="1"/>
    <col min="6970" max="6970" width="20.85546875" style="37" customWidth="1"/>
    <col min="6971" max="6973" width="20" style="37" customWidth="1"/>
    <col min="6974" max="6974" width="20.85546875" style="37" customWidth="1"/>
    <col min="6975" max="6977" width="20" style="37" customWidth="1"/>
    <col min="6978" max="6978" width="20.85546875" style="37" customWidth="1"/>
    <col min="6979" max="6981" width="20" style="37" customWidth="1"/>
    <col min="6982" max="6982" width="20.85546875" style="37" customWidth="1"/>
    <col min="6983" max="6985" width="20" style="37" customWidth="1"/>
    <col min="6986" max="6986" width="20.85546875" style="37" customWidth="1"/>
    <col min="6987" max="6989" width="20" style="37" customWidth="1"/>
    <col min="6990" max="6990" width="20.28515625" style="37" customWidth="1"/>
    <col min="6991" max="6991" width="25.42578125" style="37" customWidth="1"/>
    <col min="6992" max="6992" width="18" style="37" customWidth="1"/>
    <col min="6993" max="6993" width="19.140625" style="37" customWidth="1"/>
    <col min="6994" max="6994" width="21.85546875" style="37" customWidth="1"/>
    <col min="6995" max="6996" width="25.28515625" style="37" customWidth="1"/>
    <col min="6997" max="6997" width="24.42578125" style="37" customWidth="1"/>
    <col min="6998" max="6998" width="36.42578125" style="37" customWidth="1"/>
    <col min="6999" max="6999" width="11.42578125" style="37"/>
    <col min="7000" max="7000" width="19.7109375" style="37" bestFit="1" customWidth="1"/>
    <col min="7001" max="7123" width="11.42578125" style="37"/>
    <col min="7124" max="7124" width="54.140625" style="37" customWidth="1"/>
    <col min="7125" max="7125" width="22.85546875" style="37" customWidth="1"/>
    <col min="7126" max="7129" width="20.28515625" style="37" customWidth="1"/>
    <col min="7130" max="7137" width="18.28515625" style="37" customWidth="1"/>
    <col min="7138" max="7141" width="20.5703125" style="37" customWidth="1"/>
    <col min="7142" max="7142" width="20.28515625" style="37" customWidth="1"/>
    <col min="7143" max="7143" width="25.42578125" style="37" customWidth="1"/>
    <col min="7144" max="7144" width="18" style="37" customWidth="1"/>
    <col min="7145" max="7146" width="19.140625" style="37" customWidth="1"/>
    <col min="7147" max="7147" width="18" style="37" customWidth="1"/>
    <col min="7148" max="7149" width="20.140625" style="37" customWidth="1"/>
    <col min="7150" max="7151" width="18.42578125" style="37" customWidth="1"/>
    <col min="7152" max="7152" width="17.28515625" style="37" customWidth="1"/>
    <col min="7153" max="7153" width="17.140625" style="37" customWidth="1"/>
    <col min="7154" max="7154" width="20.42578125" style="37" customWidth="1"/>
    <col min="7155" max="7157" width="17.140625" style="37" customWidth="1"/>
    <col min="7158" max="7158" width="19.7109375" style="37" customWidth="1"/>
    <col min="7159" max="7161" width="19" style="37" customWidth="1"/>
    <col min="7162" max="7162" width="21" style="37" customWidth="1"/>
    <col min="7163" max="7165" width="19.42578125" style="37" customWidth="1"/>
    <col min="7166" max="7166" width="21" style="37" customWidth="1"/>
    <col min="7167" max="7169" width="19.42578125" style="37" customWidth="1"/>
    <col min="7170" max="7170" width="21" style="37" customWidth="1"/>
    <col min="7171" max="7177" width="19.42578125" style="37" customWidth="1"/>
    <col min="7178" max="7178" width="21.42578125" style="37" customWidth="1"/>
    <col min="7179" max="7179" width="21" style="37" customWidth="1"/>
    <col min="7180" max="7180" width="22.140625" style="37" customWidth="1"/>
    <col min="7181" max="7181" width="21.7109375" style="37" customWidth="1"/>
    <col min="7182" max="7182" width="21.140625" style="37" customWidth="1"/>
    <col min="7183" max="7183" width="20.7109375" style="37" customWidth="1"/>
    <col min="7184" max="7185" width="19.42578125" style="37" customWidth="1"/>
    <col min="7186" max="7186" width="21.42578125" style="37" customWidth="1"/>
    <col min="7187" max="7201" width="19.42578125" style="37" customWidth="1"/>
    <col min="7202" max="7202" width="21.7109375" style="37" customWidth="1"/>
    <col min="7203" max="7213" width="19.42578125" style="37" customWidth="1"/>
    <col min="7214" max="7214" width="20.85546875" style="37" customWidth="1"/>
    <col min="7215" max="7217" width="20" style="37" customWidth="1"/>
    <col min="7218" max="7218" width="20.85546875" style="37" customWidth="1"/>
    <col min="7219" max="7221" width="20" style="37" customWidth="1"/>
    <col min="7222" max="7222" width="20.85546875" style="37" customWidth="1"/>
    <col min="7223" max="7225" width="20" style="37" customWidth="1"/>
    <col min="7226" max="7226" width="20.85546875" style="37" customWidth="1"/>
    <col min="7227" max="7229" width="20" style="37" customWidth="1"/>
    <col min="7230" max="7230" width="20.85546875" style="37" customWidth="1"/>
    <col min="7231" max="7233" width="20" style="37" customWidth="1"/>
    <col min="7234" max="7234" width="20.85546875" style="37" customWidth="1"/>
    <col min="7235" max="7237" width="20" style="37" customWidth="1"/>
    <col min="7238" max="7238" width="20.85546875" style="37" customWidth="1"/>
    <col min="7239" max="7241" width="20" style="37" customWidth="1"/>
    <col min="7242" max="7242" width="20.85546875" style="37" customWidth="1"/>
    <col min="7243" max="7245" width="20" style="37" customWidth="1"/>
    <col min="7246" max="7246" width="20.28515625" style="37" customWidth="1"/>
    <col min="7247" max="7247" width="25.42578125" style="37" customWidth="1"/>
    <col min="7248" max="7248" width="18" style="37" customWidth="1"/>
    <col min="7249" max="7249" width="19.140625" style="37" customWidth="1"/>
    <col min="7250" max="7250" width="21.85546875" style="37" customWidth="1"/>
    <col min="7251" max="7252" width="25.28515625" style="37" customWidth="1"/>
    <col min="7253" max="7253" width="24.42578125" style="37" customWidth="1"/>
    <col min="7254" max="7254" width="36.42578125" style="37" customWidth="1"/>
    <col min="7255" max="7255" width="11.42578125" style="37"/>
    <col min="7256" max="7256" width="19.7109375" style="37" bestFit="1" customWidth="1"/>
    <col min="7257" max="7379" width="11.42578125" style="37"/>
    <col min="7380" max="7380" width="54.140625" style="37" customWidth="1"/>
    <col min="7381" max="7381" width="22.85546875" style="37" customWidth="1"/>
    <col min="7382" max="7385" width="20.28515625" style="37" customWidth="1"/>
    <col min="7386" max="7393" width="18.28515625" style="37" customWidth="1"/>
    <col min="7394" max="7397" width="20.5703125" style="37" customWidth="1"/>
    <col min="7398" max="7398" width="20.28515625" style="37" customWidth="1"/>
    <col min="7399" max="7399" width="25.42578125" style="37" customWidth="1"/>
    <col min="7400" max="7400" width="18" style="37" customWidth="1"/>
    <col min="7401" max="7402" width="19.140625" style="37" customWidth="1"/>
    <col min="7403" max="7403" width="18" style="37" customWidth="1"/>
    <col min="7404" max="7405" width="20.140625" style="37" customWidth="1"/>
    <col min="7406" max="7407" width="18.42578125" style="37" customWidth="1"/>
    <col min="7408" max="7408" width="17.28515625" style="37" customWidth="1"/>
    <col min="7409" max="7409" width="17.140625" style="37" customWidth="1"/>
    <col min="7410" max="7410" width="20.42578125" style="37" customWidth="1"/>
    <col min="7411" max="7413" width="17.140625" style="37" customWidth="1"/>
    <col min="7414" max="7414" width="19.7109375" style="37" customWidth="1"/>
    <col min="7415" max="7417" width="19" style="37" customWidth="1"/>
    <col min="7418" max="7418" width="21" style="37" customWidth="1"/>
    <col min="7419" max="7421" width="19.42578125" style="37" customWidth="1"/>
    <col min="7422" max="7422" width="21" style="37" customWidth="1"/>
    <col min="7423" max="7425" width="19.42578125" style="37" customWidth="1"/>
    <col min="7426" max="7426" width="21" style="37" customWidth="1"/>
    <col min="7427" max="7433" width="19.42578125" style="37" customWidth="1"/>
    <col min="7434" max="7434" width="21.42578125" style="37" customWidth="1"/>
    <col min="7435" max="7435" width="21" style="37" customWidth="1"/>
    <col min="7436" max="7436" width="22.140625" style="37" customWidth="1"/>
    <col min="7437" max="7437" width="21.7109375" style="37" customWidth="1"/>
    <col min="7438" max="7438" width="21.140625" style="37" customWidth="1"/>
    <col min="7439" max="7439" width="20.7109375" style="37" customWidth="1"/>
    <col min="7440" max="7441" width="19.42578125" style="37" customWidth="1"/>
    <col min="7442" max="7442" width="21.42578125" style="37" customWidth="1"/>
    <col min="7443" max="7457" width="19.42578125" style="37" customWidth="1"/>
    <col min="7458" max="7458" width="21.7109375" style="37" customWidth="1"/>
    <col min="7459" max="7469" width="19.42578125" style="37" customWidth="1"/>
    <col min="7470" max="7470" width="20.85546875" style="37" customWidth="1"/>
    <col min="7471" max="7473" width="20" style="37" customWidth="1"/>
    <col min="7474" max="7474" width="20.85546875" style="37" customWidth="1"/>
    <col min="7475" max="7477" width="20" style="37" customWidth="1"/>
    <col min="7478" max="7478" width="20.85546875" style="37" customWidth="1"/>
    <col min="7479" max="7481" width="20" style="37" customWidth="1"/>
    <col min="7482" max="7482" width="20.85546875" style="37" customWidth="1"/>
    <col min="7483" max="7485" width="20" style="37" customWidth="1"/>
    <col min="7486" max="7486" width="20.85546875" style="37" customWidth="1"/>
    <col min="7487" max="7489" width="20" style="37" customWidth="1"/>
    <col min="7490" max="7490" width="20.85546875" style="37" customWidth="1"/>
    <col min="7491" max="7493" width="20" style="37" customWidth="1"/>
    <col min="7494" max="7494" width="20.85546875" style="37" customWidth="1"/>
    <col min="7495" max="7497" width="20" style="37" customWidth="1"/>
    <col min="7498" max="7498" width="20.85546875" style="37" customWidth="1"/>
    <col min="7499" max="7501" width="20" style="37" customWidth="1"/>
    <col min="7502" max="7502" width="20.28515625" style="37" customWidth="1"/>
    <col min="7503" max="7503" width="25.42578125" style="37" customWidth="1"/>
    <col min="7504" max="7504" width="18" style="37" customWidth="1"/>
    <col min="7505" max="7505" width="19.140625" style="37" customWidth="1"/>
    <col min="7506" max="7506" width="21.85546875" style="37" customWidth="1"/>
    <col min="7507" max="7508" width="25.28515625" style="37" customWidth="1"/>
    <col min="7509" max="7509" width="24.42578125" style="37" customWidth="1"/>
    <col min="7510" max="7510" width="36.42578125" style="37" customWidth="1"/>
    <col min="7511" max="7511" width="11.42578125" style="37"/>
    <col min="7512" max="7512" width="19.7109375" style="37" bestFit="1" customWidth="1"/>
    <col min="7513" max="7635" width="11.42578125" style="37"/>
    <col min="7636" max="7636" width="54.140625" style="37" customWidth="1"/>
    <col min="7637" max="7637" width="22.85546875" style="37" customWidth="1"/>
    <col min="7638" max="7641" width="20.28515625" style="37" customWidth="1"/>
    <col min="7642" max="7649" width="18.28515625" style="37" customWidth="1"/>
    <col min="7650" max="7653" width="20.5703125" style="37" customWidth="1"/>
    <col min="7654" max="7654" width="20.28515625" style="37" customWidth="1"/>
    <col min="7655" max="7655" width="25.42578125" style="37" customWidth="1"/>
    <col min="7656" max="7656" width="18" style="37" customWidth="1"/>
    <col min="7657" max="7658" width="19.140625" style="37" customWidth="1"/>
    <col min="7659" max="7659" width="18" style="37" customWidth="1"/>
    <col min="7660" max="7661" width="20.140625" style="37" customWidth="1"/>
    <col min="7662" max="7663" width="18.42578125" style="37" customWidth="1"/>
    <col min="7664" max="7664" width="17.28515625" style="37" customWidth="1"/>
    <col min="7665" max="7665" width="17.140625" style="37" customWidth="1"/>
    <col min="7666" max="7666" width="20.42578125" style="37" customWidth="1"/>
    <col min="7667" max="7669" width="17.140625" style="37" customWidth="1"/>
    <col min="7670" max="7670" width="19.7109375" style="37" customWidth="1"/>
    <col min="7671" max="7673" width="19" style="37" customWidth="1"/>
    <col min="7674" max="7674" width="21" style="37" customWidth="1"/>
    <col min="7675" max="7677" width="19.42578125" style="37" customWidth="1"/>
    <col min="7678" max="7678" width="21" style="37" customWidth="1"/>
    <col min="7679" max="7681" width="19.42578125" style="37" customWidth="1"/>
    <col min="7682" max="7682" width="21" style="37" customWidth="1"/>
    <col min="7683" max="7689" width="19.42578125" style="37" customWidth="1"/>
    <col min="7690" max="7690" width="21.42578125" style="37" customWidth="1"/>
    <col min="7691" max="7691" width="21" style="37" customWidth="1"/>
    <col min="7692" max="7692" width="22.140625" style="37" customWidth="1"/>
    <col min="7693" max="7693" width="21.7109375" style="37" customWidth="1"/>
    <col min="7694" max="7694" width="21.140625" style="37" customWidth="1"/>
    <col min="7695" max="7695" width="20.7109375" style="37" customWidth="1"/>
    <col min="7696" max="7697" width="19.42578125" style="37" customWidth="1"/>
    <col min="7698" max="7698" width="21.42578125" style="37" customWidth="1"/>
    <col min="7699" max="7713" width="19.42578125" style="37" customWidth="1"/>
    <col min="7714" max="7714" width="21.7109375" style="37" customWidth="1"/>
    <col min="7715" max="7725" width="19.42578125" style="37" customWidth="1"/>
    <col min="7726" max="7726" width="20.85546875" style="37" customWidth="1"/>
    <col min="7727" max="7729" width="20" style="37" customWidth="1"/>
    <col min="7730" max="7730" width="20.85546875" style="37" customWidth="1"/>
    <col min="7731" max="7733" width="20" style="37" customWidth="1"/>
    <col min="7734" max="7734" width="20.85546875" style="37" customWidth="1"/>
    <col min="7735" max="7737" width="20" style="37" customWidth="1"/>
    <col min="7738" max="7738" width="20.85546875" style="37" customWidth="1"/>
    <col min="7739" max="7741" width="20" style="37" customWidth="1"/>
    <col min="7742" max="7742" width="20.85546875" style="37" customWidth="1"/>
    <col min="7743" max="7745" width="20" style="37" customWidth="1"/>
    <col min="7746" max="7746" width="20.85546875" style="37" customWidth="1"/>
    <col min="7747" max="7749" width="20" style="37" customWidth="1"/>
    <col min="7750" max="7750" width="20.85546875" style="37" customWidth="1"/>
    <col min="7751" max="7753" width="20" style="37" customWidth="1"/>
    <col min="7754" max="7754" width="20.85546875" style="37" customWidth="1"/>
    <col min="7755" max="7757" width="20" style="37" customWidth="1"/>
    <col min="7758" max="7758" width="20.28515625" style="37" customWidth="1"/>
    <col min="7759" max="7759" width="25.42578125" style="37" customWidth="1"/>
    <col min="7760" max="7760" width="18" style="37" customWidth="1"/>
    <col min="7761" max="7761" width="19.140625" style="37" customWidth="1"/>
    <col min="7762" max="7762" width="21.85546875" style="37" customWidth="1"/>
    <col min="7763" max="7764" width="25.28515625" style="37" customWidth="1"/>
    <col min="7765" max="7765" width="24.42578125" style="37" customWidth="1"/>
    <col min="7766" max="7766" width="36.42578125" style="37" customWidth="1"/>
    <col min="7767" max="7767" width="11.42578125" style="37"/>
    <col min="7768" max="7768" width="19.7109375" style="37" bestFit="1" customWidth="1"/>
    <col min="7769" max="7891" width="11.42578125" style="37"/>
    <col min="7892" max="7892" width="54.140625" style="37" customWidth="1"/>
    <col min="7893" max="7893" width="22.85546875" style="37" customWidth="1"/>
    <col min="7894" max="7897" width="20.28515625" style="37" customWidth="1"/>
    <col min="7898" max="7905" width="18.28515625" style="37" customWidth="1"/>
    <col min="7906" max="7909" width="20.5703125" style="37" customWidth="1"/>
    <col min="7910" max="7910" width="20.28515625" style="37" customWidth="1"/>
    <col min="7911" max="7911" width="25.42578125" style="37" customWidth="1"/>
    <col min="7912" max="7912" width="18" style="37" customWidth="1"/>
    <col min="7913" max="7914" width="19.140625" style="37" customWidth="1"/>
    <col min="7915" max="7915" width="18" style="37" customWidth="1"/>
    <col min="7916" max="7917" width="20.140625" style="37" customWidth="1"/>
    <col min="7918" max="7919" width="18.42578125" style="37" customWidth="1"/>
    <col min="7920" max="7920" width="17.28515625" style="37" customWidth="1"/>
    <col min="7921" max="7921" width="17.140625" style="37" customWidth="1"/>
    <col min="7922" max="7922" width="20.42578125" style="37" customWidth="1"/>
    <col min="7923" max="7925" width="17.140625" style="37" customWidth="1"/>
    <col min="7926" max="7926" width="19.7109375" style="37" customWidth="1"/>
    <col min="7927" max="7929" width="19" style="37" customWidth="1"/>
    <col min="7930" max="7930" width="21" style="37" customWidth="1"/>
    <col min="7931" max="7933" width="19.42578125" style="37" customWidth="1"/>
    <col min="7934" max="7934" width="21" style="37" customWidth="1"/>
    <col min="7935" max="7937" width="19.42578125" style="37" customWidth="1"/>
    <col min="7938" max="7938" width="21" style="37" customWidth="1"/>
    <col min="7939" max="7945" width="19.42578125" style="37" customWidth="1"/>
    <col min="7946" max="7946" width="21.42578125" style="37" customWidth="1"/>
    <col min="7947" max="7947" width="21" style="37" customWidth="1"/>
    <col min="7948" max="7948" width="22.140625" style="37" customWidth="1"/>
    <col min="7949" max="7949" width="21.7109375" style="37" customWidth="1"/>
    <col min="7950" max="7950" width="21.140625" style="37" customWidth="1"/>
    <col min="7951" max="7951" width="20.7109375" style="37" customWidth="1"/>
    <col min="7952" max="7953" width="19.42578125" style="37" customWidth="1"/>
    <col min="7954" max="7954" width="21.42578125" style="37" customWidth="1"/>
    <col min="7955" max="7969" width="19.42578125" style="37" customWidth="1"/>
    <col min="7970" max="7970" width="21.7109375" style="37" customWidth="1"/>
    <col min="7971" max="7981" width="19.42578125" style="37" customWidth="1"/>
    <col min="7982" max="7982" width="20.85546875" style="37" customWidth="1"/>
    <col min="7983" max="7985" width="20" style="37" customWidth="1"/>
    <col min="7986" max="7986" width="20.85546875" style="37" customWidth="1"/>
    <col min="7987" max="7989" width="20" style="37" customWidth="1"/>
    <col min="7990" max="7990" width="20.85546875" style="37" customWidth="1"/>
    <col min="7991" max="7993" width="20" style="37" customWidth="1"/>
    <col min="7994" max="7994" width="20.85546875" style="37" customWidth="1"/>
    <col min="7995" max="7997" width="20" style="37" customWidth="1"/>
    <col min="7998" max="7998" width="20.85546875" style="37" customWidth="1"/>
    <col min="7999" max="8001" width="20" style="37" customWidth="1"/>
    <col min="8002" max="8002" width="20.85546875" style="37" customWidth="1"/>
    <col min="8003" max="8005" width="20" style="37" customWidth="1"/>
    <col min="8006" max="8006" width="20.85546875" style="37" customWidth="1"/>
    <col min="8007" max="8009" width="20" style="37" customWidth="1"/>
    <col min="8010" max="8010" width="20.85546875" style="37" customWidth="1"/>
    <col min="8011" max="8013" width="20" style="37" customWidth="1"/>
    <col min="8014" max="8014" width="20.28515625" style="37" customWidth="1"/>
    <col min="8015" max="8015" width="25.42578125" style="37" customWidth="1"/>
    <col min="8016" max="8016" width="18" style="37" customWidth="1"/>
    <col min="8017" max="8017" width="19.140625" style="37" customWidth="1"/>
    <col min="8018" max="8018" width="21.85546875" style="37" customWidth="1"/>
    <col min="8019" max="8020" width="25.28515625" style="37" customWidth="1"/>
    <col min="8021" max="8021" width="24.42578125" style="37" customWidth="1"/>
    <col min="8022" max="8022" width="36.42578125" style="37" customWidth="1"/>
    <col min="8023" max="8023" width="11.42578125" style="37"/>
    <col min="8024" max="8024" width="19.7109375" style="37" bestFit="1" customWidth="1"/>
    <col min="8025" max="8147" width="11.42578125" style="37"/>
    <col min="8148" max="8148" width="54.140625" style="37" customWidth="1"/>
    <col min="8149" max="8149" width="22.85546875" style="37" customWidth="1"/>
    <col min="8150" max="8153" width="20.28515625" style="37" customWidth="1"/>
    <col min="8154" max="8161" width="18.28515625" style="37" customWidth="1"/>
    <col min="8162" max="8165" width="20.5703125" style="37" customWidth="1"/>
    <col min="8166" max="8166" width="20.28515625" style="37" customWidth="1"/>
    <col min="8167" max="8167" width="25.42578125" style="37" customWidth="1"/>
    <col min="8168" max="8168" width="18" style="37" customWidth="1"/>
    <col min="8169" max="8170" width="19.140625" style="37" customWidth="1"/>
    <col min="8171" max="8171" width="18" style="37" customWidth="1"/>
    <col min="8172" max="8173" width="20.140625" style="37" customWidth="1"/>
    <col min="8174" max="8175" width="18.42578125" style="37" customWidth="1"/>
    <col min="8176" max="8176" width="17.28515625" style="37" customWidth="1"/>
    <col min="8177" max="8177" width="17.140625" style="37" customWidth="1"/>
    <col min="8178" max="8178" width="20.42578125" style="37" customWidth="1"/>
    <col min="8179" max="8181" width="17.140625" style="37" customWidth="1"/>
    <col min="8182" max="8182" width="19.7109375" style="37" customWidth="1"/>
    <col min="8183" max="8185" width="19" style="37" customWidth="1"/>
    <col min="8186" max="8186" width="21" style="37" customWidth="1"/>
    <col min="8187" max="8189" width="19.42578125" style="37" customWidth="1"/>
    <col min="8190" max="8190" width="21" style="37" customWidth="1"/>
    <col min="8191" max="8193" width="19.42578125" style="37" customWidth="1"/>
    <col min="8194" max="8194" width="21" style="37" customWidth="1"/>
    <col min="8195" max="8201" width="19.42578125" style="37" customWidth="1"/>
    <col min="8202" max="8202" width="21.42578125" style="37" customWidth="1"/>
    <col min="8203" max="8203" width="21" style="37" customWidth="1"/>
    <col min="8204" max="8204" width="22.140625" style="37" customWidth="1"/>
    <col min="8205" max="8205" width="21.7109375" style="37" customWidth="1"/>
    <col min="8206" max="8206" width="21.140625" style="37" customWidth="1"/>
    <col min="8207" max="8207" width="20.7109375" style="37" customWidth="1"/>
    <col min="8208" max="8209" width="19.42578125" style="37" customWidth="1"/>
    <col min="8210" max="8210" width="21.42578125" style="37" customWidth="1"/>
    <col min="8211" max="8225" width="19.42578125" style="37" customWidth="1"/>
    <col min="8226" max="8226" width="21.7109375" style="37" customWidth="1"/>
    <col min="8227" max="8237" width="19.42578125" style="37" customWidth="1"/>
    <col min="8238" max="8238" width="20.85546875" style="37" customWidth="1"/>
    <col min="8239" max="8241" width="20" style="37" customWidth="1"/>
    <col min="8242" max="8242" width="20.85546875" style="37" customWidth="1"/>
    <col min="8243" max="8245" width="20" style="37" customWidth="1"/>
    <col min="8246" max="8246" width="20.85546875" style="37" customWidth="1"/>
    <col min="8247" max="8249" width="20" style="37" customWidth="1"/>
    <col min="8250" max="8250" width="20.85546875" style="37" customWidth="1"/>
    <col min="8251" max="8253" width="20" style="37" customWidth="1"/>
    <col min="8254" max="8254" width="20.85546875" style="37" customWidth="1"/>
    <col min="8255" max="8257" width="20" style="37" customWidth="1"/>
    <col min="8258" max="8258" width="20.85546875" style="37" customWidth="1"/>
    <col min="8259" max="8261" width="20" style="37" customWidth="1"/>
    <col min="8262" max="8262" width="20.85546875" style="37" customWidth="1"/>
    <col min="8263" max="8265" width="20" style="37" customWidth="1"/>
    <col min="8266" max="8266" width="20.85546875" style="37" customWidth="1"/>
    <col min="8267" max="8269" width="20" style="37" customWidth="1"/>
    <col min="8270" max="8270" width="20.28515625" style="37" customWidth="1"/>
    <col min="8271" max="8271" width="25.42578125" style="37" customWidth="1"/>
    <col min="8272" max="8272" width="18" style="37" customWidth="1"/>
    <col min="8273" max="8273" width="19.140625" style="37" customWidth="1"/>
    <col min="8274" max="8274" width="21.85546875" style="37" customWidth="1"/>
    <col min="8275" max="8276" width="25.28515625" style="37" customWidth="1"/>
    <col min="8277" max="8277" width="24.42578125" style="37" customWidth="1"/>
    <col min="8278" max="8278" width="36.42578125" style="37" customWidth="1"/>
    <col min="8279" max="8279" width="11.42578125" style="37"/>
    <col min="8280" max="8280" width="19.7109375" style="37" bestFit="1" customWidth="1"/>
    <col min="8281" max="8403" width="11.42578125" style="37"/>
    <col min="8404" max="8404" width="54.140625" style="37" customWidth="1"/>
    <col min="8405" max="8405" width="22.85546875" style="37" customWidth="1"/>
    <col min="8406" max="8409" width="20.28515625" style="37" customWidth="1"/>
    <col min="8410" max="8417" width="18.28515625" style="37" customWidth="1"/>
    <col min="8418" max="8421" width="20.5703125" style="37" customWidth="1"/>
    <col min="8422" max="8422" width="20.28515625" style="37" customWidth="1"/>
    <col min="8423" max="8423" width="25.42578125" style="37" customWidth="1"/>
    <col min="8424" max="8424" width="18" style="37" customWidth="1"/>
    <col min="8425" max="8426" width="19.140625" style="37" customWidth="1"/>
    <col min="8427" max="8427" width="18" style="37" customWidth="1"/>
    <col min="8428" max="8429" width="20.140625" style="37" customWidth="1"/>
    <col min="8430" max="8431" width="18.42578125" style="37" customWidth="1"/>
    <col min="8432" max="8432" width="17.28515625" style="37" customWidth="1"/>
    <col min="8433" max="8433" width="17.140625" style="37" customWidth="1"/>
    <col min="8434" max="8434" width="20.42578125" style="37" customWidth="1"/>
    <col min="8435" max="8437" width="17.140625" style="37" customWidth="1"/>
    <col min="8438" max="8438" width="19.7109375" style="37" customWidth="1"/>
    <col min="8439" max="8441" width="19" style="37" customWidth="1"/>
    <col min="8442" max="8442" width="21" style="37" customWidth="1"/>
    <col min="8443" max="8445" width="19.42578125" style="37" customWidth="1"/>
    <col min="8446" max="8446" width="21" style="37" customWidth="1"/>
    <col min="8447" max="8449" width="19.42578125" style="37" customWidth="1"/>
    <col min="8450" max="8450" width="21" style="37" customWidth="1"/>
    <col min="8451" max="8457" width="19.42578125" style="37" customWidth="1"/>
    <col min="8458" max="8458" width="21.42578125" style="37" customWidth="1"/>
    <col min="8459" max="8459" width="21" style="37" customWidth="1"/>
    <col min="8460" max="8460" width="22.140625" style="37" customWidth="1"/>
    <col min="8461" max="8461" width="21.7109375" style="37" customWidth="1"/>
    <col min="8462" max="8462" width="21.140625" style="37" customWidth="1"/>
    <col min="8463" max="8463" width="20.7109375" style="37" customWidth="1"/>
    <col min="8464" max="8465" width="19.42578125" style="37" customWidth="1"/>
    <col min="8466" max="8466" width="21.42578125" style="37" customWidth="1"/>
    <col min="8467" max="8481" width="19.42578125" style="37" customWidth="1"/>
    <col min="8482" max="8482" width="21.7109375" style="37" customWidth="1"/>
    <col min="8483" max="8493" width="19.42578125" style="37" customWidth="1"/>
    <col min="8494" max="8494" width="20.85546875" style="37" customWidth="1"/>
    <col min="8495" max="8497" width="20" style="37" customWidth="1"/>
    <col min="8498" max="8498" width="20.85546875" style="37" customWidth="1"/>
    <col min="8499" max="8501" width="20" style="37" customWidth="1"/>
    <col min="8502" max="8502" width="20.85546875" style="37" customWidth="1"/>
    <col min="8503" max="8505" width="20" style="37" customWidth="1"/>
    <col min="8506" max="8506" width="20.85546875" style="37" customWidth="1"/>
    <col min="8507" max="8509" width="20" style="37" customWidth="1"/>
    <col min="8510" max="8510" width="20.85546875" style="37" customWidth="1"/>
    <col min="8511" max="8513" width="20" style="37" customWidth="1"/>
    <col min="8514" max="8514" width="20.85546875" style="37" customWidth="1"/>
    <col min="8515" max="8517" width="20" style="37" customWidth="1"/>
    <col min="8518" max="8518" width="20.85546875" style="37" customWidth="1"/>
    <col min="8519" max="8521" width="20" style="37" customWidth="1"/>
    <col min="8522" max="8522" width="20.85546875" style="37" customWidth="1"/>
    <col min="8523" max="8525" width="20" style="37" customWidth="1"/>
    <col min="8526" max="8526" width="20.28515625" style="37" customWidth="1"/>
    <col min="8527" max="8527" width="25.42578125" style="37" customWidth="1"/>
    <col min="8528" max="8528" width="18" style="37" customWidth="1"/>
    <col min="8529" max="8529" width="19.140625" style="37" customWidth="1"/>
    <col min="8530" max="8530" width="21.85546875" style="37" customWidth="1"/>
    <col min="8531" max="8532" width="25.28515625" style="37" customWidth="1"/>
    <col min="8533" max="8533" width="24.42578125" style="37" customWidth="1"/>
    <col min="8534" max="8534" width="36.42578125" style="37" customWidth="1"/>
    <col min="8535" max="8535" width="11.42578125" style="37"/>
    <col min="8536" max="8536" width="19.7109375" style="37" bestFit="1" customWidth="1"/>
    <col min="8537" max="8659" width="11.42578125" style="37"/>
    <col min="8660" max="8660" width="54.140625" style="37" customWidth="1"/>
    <col min="8661" max="8661" width="22.85546875" style="37" customWidth="1"/>
    <col min="8662" max="8665" width="20.28515625" style="37" customWidth="1"/>
    <col min="8666" max="8673" width="18.28515625" style="37" customWidth="1"/>
    <col min="8674" max="8677" width="20.5703125" style="37" customWidth="1"/>
    <col min="8678" max="8678" width="20.28515625" style="37" customWidth="1"/>
    <col min="8679" max="8679" width="25.42578125" style="37" customWidth="1"/>
    <col min="8680" max="8680" width="18" style="37" customWidth="1"/>
    <col min="8681" max="8682" width="19.140625" style="37" customWidth="1"/>
    <col min="8683" max="8683" width="18" style="37" customWidth="1"/>
    <col min="8684" max="8685" width="20.140625" style="37" customWidth="1"/>
    <col min="8686" max="8687" width="18.42578125" style="37" customWidth="1"/>
    <col min="8688" max="8688" width="17.28515625" style="37" customWidth="1"/>
    <col min="8689" max="8689" width="17.140625" style="37" customWidth="1"/>
    <col min="8690" max="8690" width="20.42578125" style="37" customWidth="1"/>
    <col min="8691" max="8693" width="17.140625" style="37" customWidth="1"/>
    <col min="8694" max="8694" width="19.7109375" style="37" customWidth="1"/>
    <col min="8695" max="8697" width="19" style="37" customWidth="1"/>
    <col min="8698" max="8698" width="21" style="37" customWidth="1"/>
    <col min="8699" max="8701" width="19.42578125" style="37" customWidth="1"/>
    <col min="8702" max="8702" width="21" style="37" customWidth="1"/>
    <col min="8703" max="8705" width="19.42578125" style="37" customWidth="1"/>
    <col min="8706" max="8706" width="21" style="37" customWidth="1"/>
    <col min="8707" max="8713" width="19.42578125" style="37" customWidth="1"/>
    <col min="8714" max="8714" width="21.42578125" style="37" customWidth="1"/>
    <col min="8715" max="8715" width="21" style="37" customWidth="1"/>
    <col min="8716" max="8716" width="22.140625" style="37" customWidth="1"/>
    <col min="8717" max="8717" width="21.7109375" style="37" customWidth="1"/>
    <col min="8718" max="8718" width="21.140625" style="37" customWidth="1"/>
    <col min="8719" max="8719" width="20.7109375" style="37" customWidth="1"/>
    <col min="8720" max="8721" width="19.42578125" style="37" customWidth="1"/>
    <col min="8722" max="8722" width="21.42578125" style="37" customWidth="1"/>
    <col min="8723" max="8737" width="19.42578125" style="37" customWidth="1"/>
    <col min="8738" max="8738" width="21.7109375" style="37" customWidth="1"/>
    <col min="8739" max="8749" width="19.42578125" style="37" customWidth="1"/>
    <col min="8750" max="8750" width="20.85546875" style="37" customWidth="1"/>
    <col min="8751" max="8753" width="20" style="37" customWidth="1"/>
    <col min="8754" max="8754" width="20.85546875" style="37" customWidth="1"/>
    <col min="8755" max="8757" width="20" style="37" customWidth="1"/>
    <col min="8758" max="8758" width="20.85546875" style="37" customWidth="1"/>
    <col min="8759" max="8761" width="20" style="37" customWidth="1"/>
    <col min="8762" max="8762" width="20.85546875" style="37" customWidth="1"/>
    <col min="8763" max="8765" width="20" style="37" customWidth="1"/>
    <col min="8766" max="8766" width="20.85546875" style="37" customWidth="1"/>
    <col min="8767" max="8769" width="20" style="37" customWidth="1"/>
    <col min="8770" max="8770" width="20.85546875" style="37" customWidth="1"/>
    <col min="8771" max="8773" width="20" style="37" customWidth="1"/>
    <col min="8774" max="8774" width="20.85546875" style="37" customWidth="1"/>
    <col min="8775" max="8777" width="20" style="37" customWidth="1"/>
    <col min="8778" max="8778" width="20.85546875" style="37" customWidth="1"/>
    <col min="8779" max="8781" width="20" style="37" customWidth="1"/>
    <col min="8782" max="8782" width="20.28515625" style="37" customWidth="1"/>
    <col min="8783" max="8783" width="25.42578125" style="37" customWidth="1"/>
    <col min="8784" max="8784" width="18" style="37" customWidth="1"/>
    <col min="8785" max="8785" width="19.140625" style="37" customWidth="1"/>
    <col min="8786" max="8786" width="21.85546875" style="37" customWidth="1"/>
    <col min="8787" max="8788" width="25.28515625" style="37" customWidth="1"/>
    <col min="8789" max="8789" width="24.42578125" style="37" customWidth="1"/>
    <col min="8790" max="8790" width="36.42578125" style="37" customWidth="1"/>
    <col min="8791" max="8791" width="11.42578125" style="37"/>
    <col min="8792" max="8792" width="19.7109375" style="37" bestFit="1" customWidth="1"/>
    <col min="8793" max="8915" width="11.42578125" style="37"/>
    <col min="8916" max="8916" width="54.140625" style="37" customWidth="1"/>
    <col min="8917" max="8917" width="22.85546875" style="37" customWidth="1"/>
    <col min="8918" max="8921" width="20.28515625" style="37" customWidth="1"/>
    <col min="8922" max="8929" width="18.28515625" style="37" customWidth="1"/>
    <col min="8930" max="8933" width="20.5703125" style="37" customWidth="1"/>
    <col min="8934" max="8934" width="20.28515625" style="37" customWidth="1"/>
    <col min="8935" max="8935" width="25.42578125" style="37" customWidth="1"/>
    <col min="8936" max="8936" width="18" style="37" customWidth="1"/>
    <col min="8937" max="8938" width="19.140625" style="37" customWidth="1"/>
    <col min="8939" max="8939" width="18" style="37" customWidth="1"/>
    <col min="8940" max="8941" width="20.140625" style="37" customWidth="1"/>
    <col min="8942" max="8943" width="18.42578125" style="37" customWidth="1"/>
    <col min="8944" max="8944" width="17.28515625" style="37" customWidth="1"/>
    <col min="8945" max="8945" width="17.140625" style="37" customWidth="1"/>
    <col min="8946" max="8946" width="20.42578125" style="37" customWidth="1"/>
    <col min="8947" max="8949" width="17.140625" style="37" customWidth="1"/>
    <col min="8950" max="8950" width="19.7109375" style="37" customWidth="1"/>
    <col min="8951" max="8953" width="19" style="37" customWidth="1"/>
    <col min="8954" max="8954" width="21" style="37" customWidth="1"/>
    <col min="8955" max="8957" width="19.42578125" style="37" customWidth="1"/>
    <col min="8958" max="8958" width="21" style="37" customWidth="1"/>
    <col min="8959" max="8961" width="19.42578125" style="37" customWidth="1"/>
    <col min="8962" max="8962" width="21" style="37" customWidth="1"/>
    <col min="8963" max="8969" width="19.42578125" style="37" customWidth="1"/>
    <col min="8970" max="8970" width="21.42578125" style="37" customWidth="1"/>
    <col min="8971" max="8971" width="21" style="37" customWidth="1"/>
    <col min="8972" max="8972" width="22.140625" style="37" customWidth="1"/>
    <col min="8973" max="8973" width="21.7109375" style="37" customWidth="1"/>
    <col min="8974" max="8974" width="21.140625" style="37" customWidth="1"/>
    <col min="8975" max="8975" width="20.7109375" style="37" customWidth="1"/>
    <col min="8976" max="8977" width="19.42578125" style="37" customWidth="1"/>
    <col min="8978" max="8978" width="21.42578125" style="37" customWidth="1"/>
    <col min="8979" max="8993" width="19.42578125" style="37" customWidth="1"/>
    <col min="8994" max="8994" width="21.7109375" style="37" customWidth="1"/>
    <col min="8995" max="9005" width="19.42578125" style="37" customWidth="1"/>
    <col min="9006" max="9006" width="20.85546875" style="37" customWidth="1"/>
    <col min="9007" max="9009" width="20" style="37" customWidth="1"/>
    <col min="9010" max="9010" width="20.85546875" style="37" customWidth="1"/>
    <col min="9011" max="9013" width="20" style="37" customWidth="1"/>
    <col min="9014" max="9014" width="20.85546875" style="37" customWidth="1"/>
    <col min="9015" max="9017" width="20" style="37" customWidth="1"/>
    <col min="9018" max="9018" width="20.85546875" style="37" customWidth="1"/>
    <col min="9019" max="9021" width="20" style="37" customWidth="1"/>
    <col min="9022" max="9022" width="20.85546875" style="37" customWidth="1"/>
    <col min="9023" max="9025" width="20" style="37" customWidth="1"/>
    <col min="9026" max="9026" width="20.85546875" style="37" customWidth="1"/>
    <col min="9027" max="9029" width="20" style="37" customWidth="1"/>
    <col min="9030" max="9030" width="20.85546875" style="37" customWidth="1"/>
    <col min="9031" max="9033" width="20" style="37" customWidth="1"/>
    <col min="9034" max="9034" width="20.85546875" style="37" customWidth="1"/>
    <col min="9035" max="9037" width="20" style="37" customWidth="1"/>
    <col min="9038" max="9038" width="20.28515625" style="37" customWidth="1"/>
    <col min="9039" max="9039" width="25.42578125" style="37" customWidth="1"/>
    <col min="9040" max="9040" width="18" style="37" customWidth="1"/>
    <col min="9041" max="9041" width="19.140625" style="37" customWidth="1"/>
    <col min="9042" max="9042" width="21.85546875" style="37" customWidth="1"/>
    <col min="9043" max="9044" width="25.28515625" style="37" customWidth="1"/>
    <col min="9045" max="9045" width="24.42578125" style="37" customWidth="1"/>
    <col min="9046" max="9046" width="36.42578125" style="37" customWidth="1"/>
    <col min="9047" max="9047" width="11.42578125" style="37"/>
    <col min="9048" max="9048" width="19.7109375" style="37" bestFit="1" customWidth="1"/>
    <col min="9049" max="9171" width="11.42578125" style="37"/>
    <col min="9172" max="9172" width="54.140625" style="37" customWidth="1"/>
    <col min="9173" max="9173" width="22.85546875" style="37" customWidth="1"/>
    <col min="9174" max="9177" width="20.28515625" style="37" customWidth="1"/>
    <col min="9178" max="9185" width="18.28515625" style="37" customWidth="1"/>
    <col min="9186" max="9189" width="20.5703125" style="37" customWidth="1"/>
    <col min="9190" max="9190" width="20.28515625" style="37" customWidth="1"/>
    <col min="9191" max="9191" width="25.42578125" style="37" customWidth="1"/>
    <col min="9192" max="9192" width="18" style="37" customWidth="1"/>
    <col min="9193" max="9194" width="19.140625" style="37" customWidth="1"/>
    <col min="9195" max="9195" width="18" style="37" customWidth="1"/>
    <col min="9196" max="9197" width="20.140625" style="37" customWidth="1"/>
    <col min="9198" max="9199" width="18.42578125" style="37" customWidth="1"/>
    <col min="9200" max="9200" width="17.28515625" style="37" customWidth="1"/>
    <col min="9201" max="9201" width="17.140625" style="37" customWidth="1"/>
    <col min="9202" max="9202" width="20.42578125" style="37" customWidth="1"/>
    <col min="9203" max="9205" width="17.140625" style="37" customWidth="1"/>
    <col min="9206" max="9206" width="19.7109375" style="37" customWidth="1"/>
    <col min="9207" max="9209" width="19" style="37" customWidth="1"/>
    <col min="9210" max="9210" width="21" style="37" customWidth="1"/>
    <col min="9211" max="9213" width="19.42578125" style="37" customWidth="1"/>
    <col min="9214" max="9214" width="21" style="37" customWidth="1"/>
    <col min="9215" max="9217" width="19.42578125" style="37" customWidth="1"/>
    <col min="9218" max="9218" width="21" style="37" customWidth="1"/>
    <col min="9219" max="9225" width="19.42578125" style="37" customWidth="1"/>
    <col min="9226" max="9226" width="21.42578125" style="37" customWidth="1"/>
    <col min="9227" max="9227" width="21" style="37" customWidth="1"/>
    <col min="9228" max="9228" width="22.140625" style="37" customWidth="1"/>
    <col min="9229" max="9229" width="21.7109375" style="37" customWidth="1"/>
    <col min="9230" max="9230" width="21.140625" style="37" customWidth="1"/>
    <col min="9231" max="9231" width="20.7109375" style="37" customWidth="1"/>
    <col min="9232" max="9233" width="19.42578125" style="37" customWidth="1"/>
    <col min="9234" max="9234" width="21.42578125" style="37" customWidth="1"/>
    <col min="9235" max="9249" width="19.42578125" style="37" customWidth="1"/>
    <col min="9250" max="9250" width="21.7109375" style="37" customWidth="1"/>
    <col min="9251" max="9261" width="19.42578125" style="37" customWidth="1"/>
    <col min="9262" max="9262" width="20.85546875" style="37" customWidth="1"/>
    <col min="9263" max="9265" width="20" style="37" customWidth="1"/>
    <col min="9266" max="9266" width="20.85546875" style="37" customWidth="1"/>
    <col min="9267" max="9269" width="20" style="37" customWidth="1"/>
    <col min="9270" max="9270" width="20.85546875" style="37" customWidth="1"/>
    <col min="9271" max="9273" width="20" style="37" customWidth="1"/>
    <col min="9274" max="9274" width="20.85546875" style="37" customWidth="1"/>
    <col min="9275" max="9277" width="20" style="37" customWidth="1"/>
    <col min="9278" max="9278" width="20.85546875" style="37" customWidth="1"/>
    <col min="9279" max="9281" width="20" style="37" customWidth="1"/>
    <col min="9282" max="9282" width="20.85546875" style="37" customWidth="1"/>
    <col min="9283" max="9285" width="20" style="37" customWidth="1"/>
    <col min="9286" max="9286" width="20.85546875" style="37" customWidth="1"/>
    <col min="9287" max="9289" width="20" style="37" customWidth="1"/>
    <col min="9290" max="9290" width="20.85546875" style="37" customWidth="1"/>
    <col min="9291" max="9293" width="20" style="37" customWidth="1"/>
    <col min="9294" max="9294" width="20.28515625" style="37" customWidth="1"/>
    <col min="9295" max="9295" width="25.42578125" style="37" customWidth="1"/>
    <col min="9296" max="9296" width="18" style="37" customWidth="1"/>
    <col min="9297" max="9297" width="19.140625" style="37" customWidth="1"/>
    <col min="9298" max="9298" width="21.85546875" style="37" customWidth="1"/>
    <col min="9299" max="9300" width="25.28515625" style="37" customWidth="1"/>
    <col min="9301" max="9301" width="24.42578125" style="37" customWidth="1"/>
    <col min="9302" max="9302" width="36.42578125" style="37" customWidth="1"/>
    <col min="9303" max="9303" width="11.42578125" style="37"/>
    <col min="9304" max="9304" width="19.7109375" style="37" bestFit="1" customWidth="1"/>
    <col min="9305" max="9427" width="11.42578125" style="37"/>
    <col min="9428" max="9428" width="54.140625" style="37" customWidth="1"/>
    <col min="9429" max="9429" width="22.85546875" style="37" customWidth="1"/>
    <col min="9430" max="9433" width="20.28515625" style="37" customWidth="1"/>
    <col min="9434" max="9441" width="18.28515625" style="37" customWidth="1"/>
    <col min="9442" max="9445" width="20.5703125" style="37" customWidth="1"/>
    <col min="9446" max="9446" width="20.28515625" style="37" customWidth="1"/>
    <col min="9447" max="9447" width="25.42578125" style="37" customWidth="1"/>
    <col min="9448" max="9448" width="18" style="37" customWidth="1"/>
    <col min="9449" max="9450" width="19.140625" style="37" customWidth="1"/>
    <col min="9451" max="9451" width="18" style="37" customWidth="1"/>
    <col min="9452" max="9453" width="20.140625" style="37" customWidth="1"/>
    <col min="9454" max="9455" width="18.42578125" style="37" customWidth="1"/>
    <col min="9456" max="9456" width="17.28515625" style="37" customWidth="1"/>
    <col min="9457" max="9457" width="17.140625" style="37" customWidth="1"/>
    <col min="9458" max="9458" width="20.42578125" style="37" customWidth="1"/>
    <col min="9459" max="9461" width="17.140625" style="37" customWidth="1"/>
    <col min="9462" max="9462" width="19.7109375" style="37" customWidth="1"/>
    <col min="9463" max="9465" width="19" style="37" customWidth="1"/>
    <col min="9466" max="9466" width="21" style="37" customWidth="1"/>
    <col min="9467" max="9469" width="19.42578125" style="37" customWidth="1"/>
    <col min="9470" max="9470" width="21" style="37" customWidth="1"/>
    <col min="9471" max="9473" width="19.42578125" style="37" customWidth="1"/>
    <col min="9474" max="9474" width="21" style="37" customWidth="1"/>
    <col min="9475" max="9481" width="19.42578125" style="37" customWidth="1"/>
    <col min="9482" max="9482" width="21.42578125" style="37" customWidth="1"/>
    <col min="9483" max="9483" width="21" style="37" customWidth="1"/>
    <col min="9484" max="9484" width="22.140625" style="37" customWidth="1"/>
    <col min="9485" max="9485" width="21.7109375" style="37" customWidth="1"/>
    <col min="9486" max="9486" width="21.140625" style="37" customWidth="1"/>
    <col min="9487" max="9487" width="20.7109375" style="37" customWidth="1"/>
    <col min="9488" max="9489" width="19.42578125" style="37" customWidth="1"/>
    <col min="9490" max="9490" width="21.42578125" style="37" customWidth="1"/>
    <col min="9491" max="9505" width="19.42578125" style="37" customWidth="1"/>
    <col min="9506" max="9506" width="21.7109375" style="37" customWidth="1"/>
    <col min="9507" max="9517" width="19.42578125" style="37" customWidth="1"/>
    <col min="9518" max="9518" width="20.85546875" style="37" customWidth="1"/>
    <col min="9519" max="9521" width="20" style="37" customWidth="1"/>
    <col min="9522" max="9522" width="20.85546875" style="37" customWidth="1"/>
    <col min="9523" max="9525" width="20" style="37" customWidth="1"/>
    <col min="9526" max="9526" width="20.85546875" style="37" customWidth="1"/>
    <col min="9527" max="9529" width="20" style="37" customWidth="1"/>
    <col min="9530" max="9530" width="20.85546875" style="37" customWidth="1"/>
    <col min="9531" max="9533" width="20" style="37" customWidth="1"/>
    <col min="9534" max="9534" width="20.85546875" style="37" customWidth="1"/>
    <col min="9535" max="9537" width="20" style="37" customWidth="1"/>
    <col min="9538" max="9538" width="20.85546875" style="37" customWidth="1"/>
    <col min="9539" max="9541" width="20" style="37" customWidth="1"/>
    <col min="9542" max="9542" width="20.85546875" style="37" customWidth="1"/>
    <col min="9543" max="9545" width="20" style="37" customWidth="1"/>
    <col min="9546" max="9546" width="20.85546875" style="37" customWidth="1"/>
    <col min="9547" max="9549" width="20" style="37" customWidth="1"/>
    <col min="9550" max="9550" width="20.28515625" style="37" customWidth="1"/>
    <col min="9551" max="9551" width="25.42578125" style="37" customWidth="1"/>
    <col min="9552" max="9552" width="18" style="37" customWidth="1"/>
    <col min="9553" max="9553" width="19.140625" style="37" customWidth="1"/>
    <col min="9554" max="9554" width="21.85546875" style="37" customWidth="1"/>
    <col min="9555" max="9556" width="25.28515625" style="37" customWidth="1"/>
    <col min="9557" max="9557" width="24.42578125" style="37" customWidth="1"/>
    <col min="9558" max="9558" width="36.42578125" style="37" customWidth="1"/>
    <col min="9559" max="9559" width="11.42578125" style="37"/>
    <col min="9560" max="9560" width="19.7109375" style="37" bestFit="1" customWidth="1"/>
    <col min="9561" max="9683" width="11.42578125" style="37"/>
    <col min="9684" max="9684" width="54.140625" style="37" customWidth="1"/>
    <col min="9685" max="9685" width="22.85546875" style="37" customWidth="1"/>
    <col min="9686" max="9689" width="20.28515625" style="37" customWidth="1"/>
    <col min="9690" max="9697" width="18.28515625" style="37" customWidth="1"/>
    <col min="9698" max="9701" width="20.5703125" style="37" customWidth="1"/>
    <col min="9702" max="9702" width="20.28515625" style="37" customWidth="1"/>
    <col min="9703" max="9703" width="25.42578125" style="37" customWidth="1"/>
    <col min="9704" max="9704" width="18" style="37" customWidth="1"/>
    <col min="9705" max="9706" width="19.140625" style="37" customWidth="1"/>
    <col min="9707" max="9707" width="18" style="37" customWidth="1"/>
    <col min="9708" max="9709" width="20.140625" style="37" customWidth="1"/>
    <col min="9710" max="9711" width="18.42578125" style="37" customWidth="1"/>
    <col min="9712" max="9712" width="17.28515625" style="37" customWidth="1"/>
    <col min="9713" max="9713" width="17.140625" style="37" customWidth="1"/>
    <col min="9714" max="9714" width="20.42578125" style="37" customWidth="1"/>
    <col min="9715" max="9717" width="17.140625" style="37" customWidth="1"/>
    <col min="9718" max="9718" width="19.7109375" style="37" customWidth="1"/>
    <col min="9719" max="9721" width="19" style="37" customWidth="1"/>
    <col min="9722" max="9722" width="21" style="37" customWidth="1"/>
    <col min="9723" max="9725" width="19.42578125" style="37" customWidth="1"/>
    <col min="9726" max="9726" width="21" style="37" customWidth="1"/>
    <col min="9727" max="9729" width="19.42578125" style="37" customWidth="1"/>
    <col min="9730" max="9730" width="21" style="37" customWidth="1"/>
    <col min="9731" max="9737" width="19.42578125" style="37" customWidth="1"/>
    <col min="9738" max="9738" width="21.42578125" style="37" customWidth="1"/>
    <col min="9739" max="9739" width="21" style="37" customWidth="1"/>
    <col min="9740" max="9740" width="22.140625" style="37" customWidth="1"/>
    <col min="9741" max="9741" width="21.7109375" style="37" customWidth="1"/>
    <col min="9742" max="9742" width="21.140625" style="37" customWidth="1"/>
    <col min="9743" max="9743" width="20.7109375" style="37" customWidth="1"/>
    <col min="9744" max="9745" width="19.42578125" style="37" customWidth="1"/>
    <col min="9746" max="9746" width="21.42578125" style="37" customWidth="1"/>
    <col min="9747" max="9761" width="19.42578125" style="37" customWidth="1"/>
    <col min="9762" max="9762" width="21.7109375" style="37" customWidth="1"/>
    <col min="9763" max="9773" width="19.42578125" style="37" customWidth="1"/>
    <col min="9774" max="9774" width="20.85546875" style="37" customWidth="1"/>
    <col min="9775" max="9777" width="20" style="37" customWidth="1"/>
    <col min="9778" max="9778" width="20.85546875" style="37" customWidth="1"/>
    <col min="9779" max="9781" width="20" style="37" customWidth="1"/>
    <col min="9782" max="9782" width="20.85546875" style="37" customWidth="1"/>
    <col min="9783" max="9785" width="20" style="37" customWidth="1"/>
    <col min="9786" max="9786" width="20.85546875" style="37" customWidth="1"/>
    <col min="9787" max="9789" width="20" style="37" customWidth="1"/>
    <col min="9790" max="9790" width="20.85546875" style="37" customWidth="1"/>
    <col min="9791" max="9793" width="20" style="37" customWidth="1"/>
    <col min="9794" max="9794" width="20.85546875" style="37" customWidth="1"/>
    <col min="9795" max="9797" width="20" style="37" customWidth="1"/>
    <col min="9798" max="9798" width="20.85546875" style="37" customWidth="1"/>
    <col min="9799" max="9801" width="20" style="37" customWidth="1"/>
    <col min="9802" max="9802" width="20.85546875" style="37" customWidth="1"/>
    <col min="9803" max="9805" width="20" style="37" customWidth="1"/>
    <col min="9806" max="9806" width="20.28515625" style="37" customWidth="1"/>
    <col min="9807" max="9807" width="25.42578125" style="37" customWidth="1"/>
    <col min="9808" max="9808" width="18" style="37" customWidth="1"/>
    <col min="9809" max="9809" width="19.140625" style="37" customWidth="1"/>
    <col min="9810" max="9810" width="21.85546875" style="37" customWidth="1"/>
    <col min="9811" max="9812" width="25.28515625" style="37" customWidth="1"/>
    <col min="9813" max="9813" width="24.42578125" style="37" customWidth="1"/>
    <col min="9814" max="9814" width="36.42578125" style="37" customWidth="1"/>
    <col min="9815" max="9815" width="11.42578125" style="37"/>
    <col min="9816" max="9816" width="19.7109375" style="37" bestFit="1" customWidth="1"/>
    <col min="9817" max="9939" width="11.42578125" style="37"/>
    <col min="9940" max="9940" width="54.140625" style="37" customWidth="1"/>
    <col min="9941" max="9941" width="22.85546875" style="37" customWidth="1"/>
    <col min="9942" max="9945" width="20.28515625" style="37" customWidth="1"/>
    <col min="9946" max="9953" width="18.28515625" style="37" customWidth="1"/>
    <col min="9954" max="9957" width="20.5703125" style="37" customWidth="1"/>
    <col min="9958" max="9958" width="20.28515625" style="37" customWidth="1"/>
    <col min="9959" max="9959" width="25.42578125" style="37" customWidth="1"/>
    <col min="9960" max="9960" width="18" style="37" customWidth="1"/>
    <col min="9961" max="9962" width="19.140625" style="37" customWidth="1"/>
    <col min="9963" max="9963" width="18" style="37" customWidth="1"/>
    <col min="9964" max="9965" width="20.140625" style="37" customWidth="1"/>
    <col min="9966" max="9967" width="18.42578125" style="37" customWidth="1"/>
    <col min="9968" max="9968" width="17.28515625" style="37" customWidth="1"/>
    <col min="9969" max="9969" width="17.140625" style="37" customWidth="1"/>
    <col min="9970" max="9970" width="20.42578125" style="37" customWidth="1"/>
    <col min="9971" max="9973" width="17.140625" style="37" customWidth="1"/>
    <col min="9974" max="9974" width="19.7109375" style="37" customWidth="1"/>
    <col min="9975" max="9977" width="19" style="37" customWidth="1"/>
    <col min="9978" max="9978" width="21" style="37" customWidth="1"/>
    <col min="9979" max="9981" width="19.42578125" style="37" customWidth="1"/>
    <col min="9982" max="9982" width="21" style="37" customWidth="1"/>
    <col min="9983" max="9985" width="19.42578125" style="37" customWidth="1"/>
    <col min="9986" max="9986" width="21" style="37" customWidth="1"/>
    <col min="9987" max="9993" width="19.42578125" style="37" customWidth="1"/>
    <col min="9994" max="9994" width="21.42578125" style="37" customWidth="1"/>
    <col min="9995" max="9995" width="21" style="37" customWidth="1"/>
    <col min="9996" max="9996" width="22.140625" style="37" customWidth="1"/>
    <col min="9997" max="9997" width="21.7109375" style="37" customWidth="1"/>
    <col min="9998" max="9998" width="21.140625" style="37" customWidth="1"/>
    <col min="9999" max="9999" width="20.7109375" style="37" customWidth="1"/>
    <col min="10000" max="10001" width="19.42578125" style="37" customWidth="1"/>
    <col min="10002" max="10002" width="21.42578125" style="37" customWidth="1"/>
    <col min="10003" max="10017" width="19.42578125" style="37" customWidth="1"/>
    <col min="10018" max="10018" width="21.7109375" style="37" customWidth="1"/>
    <col min="10019" max="10029" width="19.42578125" style="37" customWidth="1"/>
    <col min="10030" max="10030" width="20.85546875" style="37" customWidth="1"/>
    <col min="10031" max="10033" width="20" style="37" customWidth="1"/>
    <col min="10034" max="10034" width="20.85546875" style="37" customWidth="1"/>
    <col min="10035" max="10037" width="20" style="37" customWidth="1"/>
    <col min="10038" max="10038" width="20.85546875" style="37" customWidth="1"/>
    <col min="10039" max="10041" width="20" style="37" customWidth="1"/>
    <col min="10042" max="10042" width="20.85546875" style="37" customWidth="1"/>
    <col min="10043" max="10045" width="20" style="37" customWidth="1"/>
    <col min="10046" max="10046" width="20.85546875" style="37" customWidth="1"/>
    <col min="10047" max="10049" width="20" style="37" customWidth="1"/>
    <col min="10050" max="10050" width="20.85546875" style="37" customWidth="1"/>
    <col min="10051" max="10053" width="20" style="37" customWidth="1"/>
    <col min="10054" max="10054" width="20.85546875" style="37" customWidth="1"/>
    <col min="10055" max="10057" width="20" style="37" customWidth="1"/>
    <col min="10058" max="10058" width="20.85546875" style="37" customWidth="1"/>
    <col min="10059" max="10061" width="20" style="37" customWidth="1"/>
    <col min="10062" max="10062" width="20.28515625" style="37" customWidth="1"/>
    <col min="10063" max="10063" width="25.42578125" style="37" customWidth="1"/>
    <col min="10064" max="10064" width="18" style="37" customWidth="1"/>
    <col min="10065" max="10065" width="19.140625" style="37" customWidth="1"/>
    <col min="10066" max="10066" width="21.85546875" style="37" customWidth="1"/>
    <col min="10067" max="10068" width="25.28515625" style="37" customWidth="1"/>
    <col min="10069" max="10069" width="24.42578125" style="37" customWidth="1"/>
    <col min="10070" max="10070" width="36.42578125" style="37" customWidth="1"/>
    <col min="10071" max="10071" width="11.42578125" style="37"/>
    <col min="10072" max="10072" width="19.7109375" style="37" bestFit="1" customWidth="1"/>
    <col min="10073" max="10195" width="11.42578125" style="37"/>
    <col min="10196" max="10196" width="54.140625" style="37" customWidth="1"/>
    <col min="10197" max="10197" width="22.85546875" style="37" customWidth="1"/>
    <col min="10198" max="10201" width="20.28515625" style="37" customWidth="1"/>
    <col min="10202" max="10209" width="18.28515625" style="37" customWidth="1"/>
    <col min="10210" max="10213" width="20.5703125" style="37" customWidth="1"/>
    <col min="10214" max="10214" width="20.28515625" style="37" customWidth="1"/>
    <col min="10215" max="10215" width="25.42578125" style="37" customWidth="1"/>
    <col min="10216" max="10216" width="18" style="37" customWidth="1"/>
    <col min="10217" max="10218" width="19.140625" style="37" customWidth="1"/>
    <col min="10219" max="10219" width="18" style="37" customWidth="1"/>
    <col min="10220" max="10221" width="20.140625" style="37" customWidth="1"/>
    <col min="10222" max="10223" width="18.42578125" style="37" customWidth="1"/>
    <col min="10224" max="10224" width="17.28515625" style="37" customWidth="1"/>
    <col min="10225" max="10225" width="17.140625" style="37" customWidth="1"/>
    <col min="10226" max="10226" width="20.42578125" style="37" customWidth="1"/>
    <col min="10227" max="10229" width="17.140625" style="37" customWidth="1"/>
    <col min="10230" max="10230" width="19.7109375" style="37" customWidth="1"/>
    <col min="10231" max="10233" width="19" style="37" customWidth="1"/>
    <col min="10234" max="10234" width="21" style="37" customWidth="1"/>
    <col min="10235" max="10237" width="19.42578125" style="37" customWidth="1"/>
    <col min="10238" max="10238" width="21" style="37" customWidth="1"/>
    <col min="10239" max="10241" width="19.42578125" style="37" customWidth="1"/>
    <col min="10242" max="10242" width="21" style="37" customWidth="1"/>
    <col min="10243" max="10249" width="19.42578125" style="37" customWidth="1"/>
    <col min="10250" max="10250" width="21.42578125" style="37" customWidth="1"/>
    <col min="10251" max="10251" width="21" style="37" customWidth="1"/>
    <col min="10252" max="10252" width="22.140625" style="37" customWidth="1"/>
    <col min="10253" max="10253" width="21.7109375" style="37" customWidth="1"/>
    <col min="10254" max="10254" width="21.140625" style="37" customWidth="1"/>
    <col min="10255" max="10255" width="20.7109375" style="37" customWidth="1"/>
    <col min="10256" max="10257" width="19.42578125" style="37" customWidth="1"/>
    <col min="10258" max="10258" width="21.42578125" style="37" customWidth="1"/>
    <col min="10259" max="10273" width="19.42578125" style="37" customWidth="1"/>
    <col min="10274" max="10274" width="21.7109375" style="37" customWidth="1"/>
    <col min="10275" max="10285" width="19.42578125" style="37" customWidth="1"/>
    <col min="10286" max="10286" width="20.85546875" style="37" customWidth="1"/>
    <col min="10287" max="10289" width="20" style="37" customWidth="1"/>
    <col min="10290" max="10290" width="20.85546875" style="37" customWidth="1"/>
    <col min="10291" max="10293" width="20" style="37" customWidth="1"/>
    <col min="10294" max="10294" width="20.85546875" style="37" customWidth="1"/>
    <col min="10295" max="10297" width="20" style="37" customWidth="1"/>
    <col min="10298" max="10298" width="20.85546875" style="37" customWidth="1"/>
    <col min="10299" max="10301" width="20" style="37" customWidth="1"/>
    <col min="10302" max="10302" width="20.85546875" style="37" customWidth="1"/>
    <col min="10303" max="10305" width="20" style="37" customWidth="1"/>
    <col min="10306" max="10306" width="20.85546875" style="37" customWidth="1"/>
    <col min="10307" max="10309" width="20" style="37" customWidth="1"/>
    <col min="10310" max="10310" width="20.85546875" style="37" customWidth="1"/>
    <col min="10311" max="10313" width="20" style="37" customWidth="1"/>
    <col min="10314" max="10314" width="20.85546875" style="37" customWidth="1"/>
    <col min="10315" max="10317" width="20" style="37" customWidth="1"/>
    <col min="10318" max="10318" width="20.28515625" style="37" customWidth="1"/>
    <col min="10319" max="10319" width="25.42578125" style="37" customWidth="1"/>
    <col min="10320" max="10320" width="18" style="37" customWidth="1"/>
    <col min="10321" max="10321" width="19.140625" style="37" customWidth="1"/>
    <col min="10322" max="10322" width="21.85546875" style="37" customWidth="1"/>
    <col min="10323" max="10324" width="25.28515625" style="37" customWidth="1"/>
    <col min="10325" max="10325" width="24.42578125" style="37" customWidth="1"/>
    <col min="10326" max="10326" width="36.42578125" style="37" customWidth="1"/>
    <col min="10327" max="10327" width="11.42578125" style="37"/>
    <col min="10328" max="10328" width="19.7109375" style="37" bestFit="1" customWidth="1"/>
    <col min="10329" max="10451" width="11.42578125" style="37"/>
    <col min="10452" max="10452" width="54.140625" style="37" customWidth="1"/>
    <col min="10453" max="10453" width="22.85546875" style="37" customWidth="1"/>
    <col min="10454" max="10457" width="20.28515625" style="37" customWidth="1"/>
    <col min="10458" max="10465" width="18.28515625" style="37" customWidth="1"/>
    <col min="10466" max="10469" width="20.5703125" style="37" customWidth="1"/>
    <col min="10470" max="10470" width="20.28515625" style="37" customWidth="1"/>
    <col min="10471" max="10471" width="25.42578125" style="37" customWidth="1"/>
    <col min="10472" max="10472" width="18" style="37" customWidth="1"/>
    <col min="10473" max="10474" width="19.140625" style="37" customWidth="1"/>
    <col min="10475" max="10475" width="18" style="37" customWidth="1"/>
    <col min="10476" max="10477" width="20.140625" style="37" customWidth="1"/>
    <col min="10478" max="10479" width="18.42578125" style="37" customWidth="1"/>
    <col min="10480" max="10480" width="17.28515625" style="37" customWidth="1"/>
    <col min="10481" max="10481" width="17.140625" style="37" customWidth="1"/>
    <col min="10482" max="10482" width="20.42578125" style="37" customWidth="1"/>
    <col min="10483" max="10485" width="17.140625" style="37" customWidth="1"/>
    <col min="10486" max="10486" width="19.7109375" style="37" customWidth="1"/>
    <col min="10487" max="10489" width="19" style="37" customWidth="1"/>
    <col min="10490" max="10490" width="21" style="37" customWidth="1"/>
    <col min="10491" max="10493" width="19.42578125" style="37" customWidth="1"/>
    <col min="10494" max="10494" width="21" style="37" customWidth="1"/>
    <col min="10495" max="10497" width="19.42578125" style="37" customWidth="1"/>
    <col min="10498" max="10498" width="21" style="37" customWidth="1"/>
    <col min="10499" max="10505" width="19.42578125" style="37" customWidth="1"/>
    <col min="10506" max="10506" width="21.42578125" style="37" customWidth="1"/>
    <col min="10507" max="10507" width="21" style="37" customWidth="1"/>
    <col min="10508" max="10508" width="22.140625" style="37" customWidth="1"/>
    <col min="10509" max="10509" width="21.7109375" style="37" customWidth="1"/>
    <col min="10510" max="10510" width="21.140625" style="37" customWidth="1"/>
    <col min="10511" max="10511" width="20.7109375" style="37" customWidth="1"/>
    <col min="10512" max="10513" width="19.42578125" style="37" customWidth="1"/>
    <col min="10514" max="10514" width="21.42578125" style="37" customWidth="1"/>
    <col min="10515" max="10529" width="19.42578125" style="37" customWidth="1"/>
    <col min="10530" max="10530" width="21.7109375" style="37" customWidth="1"/>
    <col min="10531" max="10541" width="19.42578125" style="37" customWidth="1"/>
    <col min="10542" max="10542" width="20.85546875" style="37" customWidth="1"/>
    <col min="10543" max="10545" width="20" style="37" customWidth="1"/>
    <col min="10546" max="10546" width="20.85546875" style="37" customWidth="1"/>
    <col min="10547" max="10549" width="20" style="37" customWidth="1"/>
    <col min="10550" max="10550" width="20.85546875" style="37" customWidth="1"/>
    <col min="10551" max="10553" width="20" style="37" customWidth="1"/>
    <col min="10554" max="10554" width="20.85546875" style="37" customWidth="1"/>
    <col min="10555" max="10557" width="20" style="37" customWidth="1"/>
    <col min="10558" max="10558" width="20.85546875" style="37" customWidth="1"/>
    <col min="10559" max="10561" width="20" style="37" customWidth="1"/>
    <col min="10562" max="10562" width="20.85546875" style="37" customWidth="1"/>
    <col min="10563" max="10565" width="20" style="37" customWidth="1"/>
    <col min="10566" max="10566" width="20.85546875" style="37" customWidth="1"/>
    <col min="10567" max="10569" width="20" style="37" customWidth="1"/>
    <col min="10570" max="10570" width="20.85546875" style="37" customWidth="1"/>
    <col min="10571" max="10573" width="20" style="37" customWidth="1"/>
    <col min="10574" max="10574" width="20.28515625" style="37" customWidth="1"/>
    <col min="10575" max="10575" width="25.42578125" style="37" customWidth="1"/>
    <col min="10576" max="10576" width="18" style="37" customWidth="1"/>
    <col min="10577" max="10577" width="19.140625" style="37" customWidth="1"/>
    <col min="10578" max="10578" width="21.85546875" style="37" customWidth="1"/>
    <col min="10579" max="10580" width="25.28515625" style="37" customWidth="1"/>
    <col min="10581" max="10581" width="24.42578125" style="37" customWidth="1"/>
    <col min="10582" max="10582" width="36.42578125" style="37" customWidth="1"/>
    <col min="10583" max="10583" width="11.42578125" style="37"/>
    <col min="10584" max="10584" width="19.7109375" style="37" bestFit="1" customWidth="1"/>
    <col min="10585" max="10707" width="11.42578125" style="37"/>
    <col min="10708" max="10708" width="54.140625" style="37" customWidth="1"/>
    <col min="10709" max="10709" width="22.85546875" style="37" customWidth="1"/>
    <col min="10710" max="10713" width="20.28515625" style="37" customWidth="1"/>
    <col min="10714" max="10721" width="18.28515625" style="37" customWidth="1"/>
    <col min="10722" max="10725" width="20.5703125" style="37" customWidth="1"/>
    <col min="10726" max="10726" width="20.28515625" style="37" customWidth="1"/>
    <col min="10727" max="10727" width="25.42578125" style="37" customWidth="1"/>
    <col min="10728" max="10728" width="18" style="37" customWidth="1"/>
    <col min="10729" max="10730" width="19.140625" style="37" customWidth="1"/>
    <col min="10731" max="10731" width="18" style="37" customWidth="1"/>
    <col min="10732" max="10733" width="20.140625" style="37" customWidth="1"/>
    <col min="10734" max="10735" width="18.42578125" style="37" customWidth="1"/>
    <col min="10736" max="10736" width="17.28515625" style="37" customWidth="1"/>
    <col min="10737" max="10737" width="17.140625" style="37" customWidth="1"/>
    <col min="10738" max="10738" width="20.42578125" style="37" customWidth="1"/>
    <col min="10739" max="10741" width="17.140625" style="37" customWidth="1"/>
    <col min="10742" max="10742" width="19.7109375" style="37" customWidth="1"/>
    <col min="10743" max="10745" width="19" style="37" customWidth="1"/>
    <col min="10746" max="10746" width="21" style="37" customWidth="1"/>
    <col min="10747" max="10749" width="19.42578125" style="37" customWidth="1"/>
    <col min="10750" max="10750" width="21" style="37" customWidth="1"/>
    <col min="10751" max="10753" width="19.42578125" style="37" customWidth="1"/>
    <col min="10754" max="10754" width="21" style="37" customWidth="1"/>
    <col min="10755" max="10761" width="19.42578125" style="37" customWidth="1"/>
    <col min="10762" max="10762" width="21.42578125" style="37" customWidth="1"/>
    <col min="10763" max="10763" width="21" style="37" customWidth="1"/>
    <col min="10764" max="10764" width="22.140625" style="37" customWidth="1"/>
    <col min="10765" max="10765" width="21.7109375" style="37" customWidth="1"/>
    <col min="10766" max="10766" width="21.140625" style="37" customWidth="1"/>
    <col min="10767" max="10767" width="20.7109375" style="37" customWidth="1"/>
    <col min="10768" max="10769" width="19.42578125" style="37" customWidth="1"/>
    <col min="10770" max="10770" width="21.42578125" style="37" customWidth="1"/>
    <col min="10771" max="10785" width="19.42578125" style="37" customWidth="1"/>
    <col min="10786" max="10786" width="21.7109375" style="37" customWidth="1"/>
    <col min="10787" max="10797" width="19.42578125" style="37" customWidth="1"/>
    <col min="10798" max="10798" width="20.85546875" style="37" customWidth="1"/>
    <col min="10799" max="10801" width="20" style="37" customWidth="1"/>
    <col min="10802" max="10802" width="20.85546875" style="37" customWidth="1"/>
    <col min="10803" max="10805" width="20" style="37" customWidth="1"/>
    <col min="10806" max="10806" width="20.85546875" style="37" customWidth="1"/>
    <col min="10807" max="10809" width="20" style="37" customWidth="1"/>
    <col min="10810" max="10810" width="20.85546875" style="37" customWidth="1"/>
    <col min="10811" max="10813" width="20" style="37" customWidth="1"/>
    <col min="10814" max="10814" width="20.85546875" style="37" customWidth="1"/>
    <col min="10815" max="10817" width="20" style="37" customWidth="1"/>
    <col min="10818" max="10818" width="20.85546875" style="37" customWidth="1"/>
    <col min="10819" max="10821" width="20" style="37" customWidth="1"/>
    <col min="10822" max="10822" width="20.85546875" style="37" customWidth="1"/>
    <col min="10823" max="10825" width="20" style="37" customWidth="1"/>
    <col min="10826" max="10826" width="20.85546875" style="37" customWidth="1"/>
    <col min="10827" max="10829" width="20" style="37" customWidth="1"/>
    <col min="10830" max="10830" width="20.28515625" style="37" customWidth="1"/>
    <col min="10831" max="10831" width="25.42578125" style="37" customWidth="1"/>
    <col min="10832" max="10832" width="18" style="37" customWidth="1"/>
    <col min="10833" max="10833" width="19.140625" style="37" customWidth="1"/>
    <col min="10834" max="10834" width="21.85546875" style="37" customWidth="1"/>
    <col min="10835" max="10836" width="25.28515625" style="37" customWidth="1"/>
    <col min="10837" max="10837" width="24.42578125" style="37" customWidth="1"/>
    <col min="10838" max="10838" width="36.42578125" style="37" customWidth="1"/>
    <col min="10839" max="10839" width="11.42578125" style="37"/>
    <col min="10840" max="10840" width="19.7109375" style="37" bestFit="1" customWidth="1"/>
    <col min="10841" max="10963" width="11.42578125" style="37"/>
    <col min="10964" max="10964" width="54.140625" style="37" customWidth="1"/>
    <col min="10965" max="10965" width="22.85546875" style="37" customWidth="1"/>
    <col min="10966" max="10969" width="20.28515625" style="37" customWidth="1"/>
    <col min="10970" max="10977" width="18.28515625" style="37" customWidth="1"/>
    <col min="10978" max="10981" width="20.5703125" style="37" customWidth="1"/>
    <col min="10982" max="10982" width="20.28515625" style="37" customWidth="1"/>
    <col min="10983" max="10983" width="25.42578125" style="37" customWidth="1"/>
    <col min="10984" max="10984" width="18" style="37" customWidth="1"/>
    <col min="10985" max="10986" width="19.140625" style="37" customWidth="1"/>
    <col min="10987" max="10987" width="18" style="37" customWidth="1"/>
    <col min="10988" max="10989" width="20.140625" style="37" customWidth="1"/>
    <col min="10990" max="10991" width="18.42578125" style="37" customWidth="1"/>
    <col min="10992" max="10992" width="17.28515625" style="37" customWidth="1"/>
    <col min="10993" max="10993" width="17.140625" style="37" customWidth="1"/>
    <col min="10994" max="10994" width="20.42578125" style="37" customWidth="1"/>
    <col min="10995" max="10997" width="17.140625" style="37" customWidth="1"/>
    <col min="10998" max="10998" width="19.7109375" style="37" customWidth="1"/>
    <col min="10999" max="11001" width="19" style="37" customWidth="1"/>
    <col min="11002" max="11002" width="21" style="37" customWidth="1"/>
    <col min="11003" max="11005" width="19.42578125" style="37" customWidth="1"/>
    <col min="11006" max="11006" width="21" style="37" customWidth="1"/>
    <col min="11007" max="11009" width="19.42578125" style="37" customWidth="1"/>
    <col min="11010" max="11010" width="21" style="37" customWidth="1"/>
    <col min="11011" max="11017" width="19.42578125" style="37" customWidth="1"/>
    <col min="11018" max="11018" width="21.42578125" style="37" customWidth="1"/>
    <col min="11019" max="11019" width="21" style="37" customWidth="1"/>
    <col min="11020" max="11020" width="22.140625" style="37" customWidth="1"/>
    <col min="11021" max="11021" width="21.7109375" style="37" customWidth="1"/>
    <col min="11022" max="11022" width="21.140625" style="37" customWidth="1"/>
    <col min="11023" max="11023" width="20.7109375" style="37" customWidth="1"/>
    <col min="11024" max="11025" width="19.42578125" style="37" customWidth="1"/>
    <col min="11026" max="11026" width="21.42578125" style="37" customWidth="1"/>
    <col min="11027" max="11041" width="19.42578125" style="37" customWidth="1"/>
    <col min="11042" max="11042" width="21.7109375" style="37" customWidth="1"/>
    <col min="11043" max="11053" width="19.42578125" style="37" customWidth="1"/>
    <col min="11054" max="11054" width="20.85546875" style="37" customWidth="1"/>
    <col min="11055" max="11057" width="20" style="37" customWidth="1"/>
    <col min="11058" max="11058" width="20.85546875" style="37" customWidth="1"/>
    <col min="11059" max="11061" width="20" style="37" customWidth="1"/>
    <col min="11062" max="11062" width="20.85546875" style="37" customWidth="1"/>
    <col min="11063" max="11065" width="20" style="37" customWidth="1"/>
    <col min="11066" max="11066" width="20.85546875" style="37" customWidth="1"/>
    <col min="11067" max="11069" width="20" style="37" customWidth="1"/>
    <col min="11070" max="11070" width="20.85546875" style="37" customWidth="1"/>
    <col min="11071" max="11073" width="20" style="37" customWidth="1"/>
    <col min="11074" max="11074" width="20.85546875" style="37" customWidth="1"/>
    <col min="11075" max="11077" width="20" style="37" customWidth="1"/>
    <col min="11078" max="11078" width="20.85546875" style="37" customWidth="1"/>
    <col min="11079" max="11081" width="20" style="37" customWidth="1"/>
    <col min="11082" max="11082" width="20.85546875" style="37" customWidth="1"/>
    <col min="11083" max="11085" width="20" style="37" customWidth="1"/>
    <col min="11086" max="11086" width="20.28515625" style="37" customWidth="1"/>
    <col min="11087" max="11087" width="25.42578125" style="37" customWidth="1"/>
    <col min="11088" max="11088" width="18" style="37" customWidth="1"/>
    <col min="11089" max="11089" width="19.140625" style="37" customWidth="1"/>
    <col min="11090" max="11090" width="21.85546875" style="37" customWidth="1"/>
    <col min="11091" max="11092" width="25.28515625" style="37" customWidth="1"/>
    <col min="11093" max="11093" width="24.42578125" style="37" customWidth="1"/>
    <col min="11094" max="11094" width="36.42578125" style="37" customWidth="1"/>
    <col min="11095" max="11095" width="11.42578125" style="37"/>
    <col min="11096" max="11096" width="19.7109375" style="37" bestFit="1" customWidth="1"/>
    <col min="11097" max="11219" width="11.42578125" style="37"/>
    <col min="11220" max="11220" width="54.140625" style="37" customWidth="1"/>
    <col min="11221" max="11221" width="22.85546875" style="37" customWidth="1"/>
    <col min="11222" max="11225" width="20.28515625" style="37" customWidth="1"/>
    <col min="11226" max="11233" width="18.28515625" style="37" customWidth="1"/>
    <col min="11234" max="11237" width="20.5703125" style="37" customWidth="1"/>
    <col min="11238" max="11238" width="20.28515625" style="37" customWidth="1"/>
    <col min="11239" max="11239" width="25.42578125" style="37" customWidth="1"/>
    <col min="11240" max="11240" width="18" style="37" customWidth="1"/>
    <col min="11241" max="11242" width="19.140625" style="37" customWidth="1"/>
    <col min="11243" max="11243" width="18" style="37" customWidth="1"/>
    <col min="11244" max="11245" width="20.140625" style="37" customWidth="1"/>
    <col min="11246" max="11247" width="18.42578125" style="37" customWidth="1"/>
    <col min="11248" max="11248" width="17.28515625" style="37" customWidth="1"/>
    <col min="11249" max="11249" width="17.140625" style="37" customWidth="1"/>
    <col min="11250" max="11250" width="20.42578125" style="37" customWidth="1"/>
    <col min="11251" max="11253" width="17.140625" style="37" customWidth="1"/>
    <col min="11254" max="11254" width="19.7109375" style="37" customWidth="1"/>
    <col min="11255" max="11257" width="19" style="37" customWidth="1"/>
    <col min="11258" max="11258" width="21" style="37" customWidth="1"/>
    <col min="11259" max="11261" width="19.42578125" style="37" customWidth="1"/>
    <col min="11262" max="11262" width="21" style="37" customWidth="1"/>
    <col min="11263" max="11265" width="19.42578125" style="37" customWidth="1"/>
    <col min="11266" max="11266" width="21" style="37" customWidth="1"/>
    <col min="11267" max="11273" width="19.42578125" style="37" customWidth="1"/>
    <col min="11274" max="11274" width="21.42578125" style="37" customWidth="1"/>
    <col min="11275" max="11275" width="21" style="37" customWidth="1"/>
    <col min="11276" max="11276" width="22.140625" style="37" customWidth="1"/>
    <col min="11277" max="11277" width="21.7109375" style="37" customWidth="1"/>
    <col min="11278" max="11278" width="21.140625" style="37" customWidth="1"/>
    <col min="11279" max="11279" width="20.7109375" style="37" customWidth="1"/>
    <col min="11280" max="11281" width="19.42578125" style="37" customWidth="1"/>
    <col min="11282" max="11282" width="21.42578125" style="37" customWidth="1"/>
    <col min="11283" max="11297" width="19.42578125" style="37" customWidth="1"/>
    <col min="11298" max="11298" width="21.7109375" style="37" customWidth="1"/>
    <col min="11299" max="11309" width="19.42578125" style="37" customWidth="1"/>
    <col min="11310" max="11310" width="20.85546875" style="37" customWidth="1"/>
    <col min="11311" max="11313" width="20" style="37" customWidth="1"/>
    <col min="11314" max="11314" width="20.85546875" style="37" customWidth="1"/>
    <col min="11315" max="11317" width="20" style="37" customWidth="1"/>
    <col min="11318" max="11318" width="20.85546875" style="37" customWidth="1"/>
    <col min="11319" max="11321" width="20" style="37" customWidth="1"/>
    <col min="11322" max="11322" width="20.85546875" style="37" customWidth="1"/>
    <col min="11323" max="11325" width="20" style="37" customWidth="1"/>
    <col min="11326" max="11326" width="20.85546875" style="37" customWidth="1"/>
    <col min="11327" max="11329" width="20" style="37" customWidth="1"/>
    <col min="11330" max="11330" width="20.85546875" style="37" customWidth="1"/>
    <col min="11331" max="11333" width="20" style="37" customWidth="1"/>
    <col min="11334" max="11334" width="20.85546875" style="37" customWidth="1"/>
    <col min="11335" max="11337" width="20" style="37" customWidth="1"/>
    <col min="11338" max="11338" width="20.85546875" style="37" customWidth="1"/>
    <col min="11339" max="11341" width="20" style="37" customWidth="1"/>
    <col min="11342" max="11342" width="20.28515625" style="37" customWidth="1"/>
    <col min="11343" max="11343" width="25.42578125" style="37" customWidth="1"/>
    <col min="11344" max="11344" width="18" style="37" customWidth="1"/>
    <col min="11345" max="11345" width="19.140625" style="37" customWidth="1"/>
    <col min="11346" max="11346" width="21.85546875" style="37" customWidth="1"/>
    <col min="11347" max="11348" width="25.28515625" style="37" customWidth="1"/>
    <col min="11349" max="11349" width="24.42578125" style="37" customWidth="1"/>
    <col min="11350" max="11350" width="36.42578125" style="37" customWidth="1"/>
    <col min="11351" max="11351" width="11.42578125" style="37"/>
    <col min="11352" max="11352" width="19.7109375" style="37" bestFit="1" customWidth="1"/>
    <col min="11353" max="11475" width="11.42578125" style="37"/>
    <col min="11476" max="11476" width="54.140625" style="37" customWidth="1"/>
    <col min="11477" max="11477" width="22.85546875" style="37" customWidth="1"/>
    <col min="11478" max="11481" width="20.28515625" style="37" customWidth="1"/>
    <col min="11482" max="11489" width="18.28515625" style="37" customWidth="1"/>
    <col min="11490" max="11493" width="20.5703125" style="37" customWidth="1"/>
    <col min="11494" max="11494" width="20.28515625" style="37" customWidth="1"/>
    <col min="11495" max="11495" width="25.42578125" style="37" customWidth="1"/>
    <col min="11496" max="11496" width="18" style="37" customWidth="1"/>
    <col min="11497" max="11498" width="19.140625" style="37" customWidth="1"/>
    <col min="11499" max="11499" width="18" style="37" customWidth="1"/>
    <col min="11500" max="11501" width="20.140625" style="37" customWidth="1"/>
    <col min="11502" max="11503" width="18.42578125" style="37" customWidth="1"/>
    <col min="11504" max="11504" width="17.28515625" style="37" customWidth="1"/>
    <col min="11505" max="11505" width="17.140625" style="37" customWidth="1"/>
    <col min="11506" max="11506" width="20.42578125" style="37" customWidth="1"/>
    <col min="11507" max="11509" width="17.140625" style="37" customWidth="1"/>
    <col min="11510" max="11510" width="19.7109375" style="37" customWidth="1"/>
    <col min="11511" max="11513" width="19" style="37" customWidth="1"/>
    <col min="11514" max="11514" width="21" style="37" customWidth="1"/>
    <col min="11515" max="11517" width="19.42578125" style="37" customWidth="1"/>
    <col min="11518" max="11518" width="21" style="37" customWidth="1"/>
    <col min="11519" max="11521" width="19.42578125" style="37" customWidth="1"/>
    <col min="11522" max="11522" width="21" style="37" customWidth="1"/>
    <col min="11523" max="11529" width="19.42578125" style="37" customWidth="1"/>
    <col min="11530" max="11530" width="21.42578125" style="37" customWidth="1"/>
    <col min="11531" max="11531" width="21" style="37" customWidth="1"/>
    <col min="11532" max="11532" width="22.140625" style="37" customWidth="1"/>
    <col min="11533" max="11533" width="21.7109375" style="37" customWidth="1"/>
    <col min="11534" max="11534" width="21.140625" style="37" customWidth="1"/>
    <col min="11535" max="11535" width="20.7109375" style="37" customWidth="1"/>
    <col min="11536" max="11537" width="19.42578125" style="37" customWidth="1"/>
    <col min="11538" max="11538" width="21.42578125" style="37" customWidth="1"/>
    <col min="11539" max="11553" width="19.42578125" style="37" customWidth="1"/>
    <col min="11554" max="11554" width="21.7109375" style="37" customWidth="1"/>
    <col min="11555" max="11565" width="19.42578125" style="37" customWidth="1"/>
    <col min="11566" max="11566" width="20.85546875" style="37" customWidth="1"/>
    <col min="11567" max="11569" width="20" style="37" customWidth="1"/>
    <col min="11570" max="11570" width="20.85546875" style="37" customWidth="1"/>
    <col min="11571" max="11573" width="20" style="37" customWidth="1"/>
    <col min="11574" max="11574" width="20.85546875" style="37" customWidth="1"/>
    <col min="11575" max="11577" width="20" style="37" customWidth="1"/>
    <col min="11578" max="11578" width="20.85546875" style="37" customWidth="1"/>
    <col min="11579" max="11581" width="20" style="37" customWidth="1"/>
    <col min="11582" max="11582" width="20.85546875" style="37" customWidth="1"/>
    <col min="11583" max="11585" width="20" style="37" customWidth="1"/>
    <col min="11586" max="11586" width="20.85546875" style="37" customWidth="1"/>
    <col min="11587" max="11589" width="20" style="37" customWidth="1"/>
    <col min="11590" max="11590" width="20.85546875" style="37" customWidth="1"/>
    <col min="11591" max="11593" width="20" style="37" customWidth="1"/>
    <col min="11594" max="11594" width="20.85546875" style="37" customWidth="1"/>
    <col min="11595" max="11597" width="20" style="37" customWidth="1"/>
    <col min="11598" max="11598" width="20.28515625" style="37" customWidth="1"/>
    <col min="11599" max="11599" width="25.42578125" style="37" customWidth="1"/>
    <col min="11600" max="11600" width="18" style="37" customWidth="1"/>
    <col min="11601" max="11601" width="19.140625" style="37" customWidth="1"/>
    <col min="11602" max="11602" width="21.85546875" style="37" customWidth="1"/>
    <col min="11603" max="11604" width="25.28515625" style="37" customWidth="1"/>
    <col min="11605" max="11605" width="24.42578125" style="37" customWidth="1"/>
    <col min="11606" max="11606" width="36.42578125" style="37" customWidth="1"/>
    <col min="11607" max="11607" width="11.42578125" style="37"/>
    <col min="11608" max="11608" width="19.7109375" style="37" bestFit="1" customWidth="1"/>
    <col min="11609" max="11731" width="11.42578125" style="37"/>
    <col min="11732" max="11732" width="54.140625" style="37" customWidth="1"/>
    <col min="11733" max="11733" width="22.85546875" style="37" customWidth="1"/>
    <col min="11734" max="11737" width="20.28515625" style="37" customWidth="1"/>
    <col min="11738" max="11745" width="18.28515625" style="37" customWidth="1"/>
    <col min="11746" max="11749" width="20.5703125" style="37" customWidth="1"/>
    <col min="11750" max="11750" width="20.28515625" style="37" customWidth="1"/>
    <col min="11751" max="11751" width="25.42578125" style="37" customWidth="1"/>
    <col min="11752" max="11752" width="18" style="37" customWidth="1"/>
    <col min="11753" max="11754" width="19.140625" style="37" customWidth="1"/>
    <col min="11755" max="11755" width="18" style="37" customWidth="1"/>
    <col min="11756" max="11757" width="20.140625" style="37" customWidth="1"/>
    <col min="11758" max="11759" width="18.42578125" style="37" customWidth="1"/>
    <col min="11760" max="11760" width="17.28515625" style="37" customWidth="1"/>
    <col min="11761" max="11761" width="17.140625" style="37" customWidth="1"/>
    <col min="11762" max="11762" width="20.42578125" style="37" customWidth="1"/>
    <col min="11763" max="11765" width="17.140625" style="37" customWidth="1"/>
    <col min="11766" max="11766" width="19.7109375" style="37" customWidth="1"/>
    <col min="11767" max="11769" width="19" style="37" customWidth="1"/>
    <col min="11770" max="11770" width="21" style="37" customWidth="1"/>
    <col min="11771" max="11773" width="19.42578125" style="37" customWidth="1"/>
    <col min="11774" max="11774" width="21" style="37" customWidth="1"/>
    <col min="11775" max="11777" width="19.42578125" style="37" customWidth="1"/>
    <col min="11778" max="11778" width="21" style="37" customWidth="1"/>
    <col min="11779" max="11785" width="19.42578125" style="37" customWidth="1"/>
    <col min="11786" max="11786" width="21.42578125" style="37" customWidth="1"/>
    <col min="11787" max="11787" width="21" style="37" customWidth="1"/>
    <col min="11788" max="11788" width="22.140625" style="37" customWidth="1"/>
    <col min="11789" max="11789" width="21.7109375" style="37" customWidth="1"/>
    <col min="11790" max="11790" width="21.140625" style="37" customWidth="1"/>
    <col min="11791" max="11791" width="20.7109375" style="37" customWidth="1"/>
    <col min="11792" max="11793" width="19.42578125" style="37" customWidth="1"/>
    <col min="11794" max="11794" width="21.42578125" style="37" customWidth="1"/>
    <col min="11795" max="11809" width="19.42578125" style="37" customWidth="1"/>
    <col min="11810" max="11810" width="21.7109375" style="37" customWidth="1"/>
    <col min="11811" max="11821" width="19.42578125" style="37" customWidth="1"/>
    <col min="11822" max="11822" width="20.85546875" style="37" customWidth="1"/>
    <col min="11823" max="11825" width="20" style="37" customWidth="1"/>
    <col min="11826" max="11826" width="20.85546875" style="37" customWidth="1"/>
    <col min="11827" max="11829" width="20" style="37" customWidth="1"/>
    <col min="11830" max="11830" width="20.85546875" style="37" customWidth="1"/>
    <col min="11831" max="11833" width="20" style="37" customWidth="1"/>
    <col min="11834" max="11834" width="20.85546875" style="37" customWidth="1"/>
    <col min="11835" max="11837" width="20" style="37" customWidth="1"/>
    <col min="11838" max="11838" width="20.85546875" style="37" customWidth="1"/>
    <col min="11839" max="11841" width="20" style="37" customWidth="1"/>
    <col min="11842" max="11842" width="20.85546875" style="37" customWidth="1"/>
    <col min="11843" max="11845" width="20" style="37" customWidth="1"/>
    <col min="11846" max="11846" width="20.85546875" style="37" customWidth="1"/>
    <col min="11847" max="11849" width="20" style="37" customWidth="1"/>
    <col min="11850" max="11850" width="20.85546875" style="37" customWidth="1"/>
    <col min="11851" max="11853" width="20" style="37" customWidth="1"/>
    <col min="11854" max="11854" width="20.28515625" style="37" customWidth="1"/>
    <col min="11855" max="11855" width="25.42578125" style="37" customWidth="1"/>
    <col min="11856" max="11856" width="18" style="37" customWidth="1"/>
    <col min="11857" max="11857" width="19.140625" style="37" customWidth="1"/>
    <col min="11858" max="11858" width="21.85546875" style="37" customWidth="1"/>
    <col min="11859" max="11860" width="25.28515625" style="37" customWidth="1"/>
    <col min="11861" max="11861" width="24.42578125" style="37" customWidth="1"/>
    <col min="11862" max="11862" width="36.42578125" style="37" customWidth="1"/>
    <col min="11863" max="11863" width="11.42578125" style="37"/>
    <col min="11864" max="11864" width="19.7109375" style="37" bestFit="1" customWidth="1"/>
    <col min="11865" max="11987" width="11.42578125" style="37"/>
    <col min="11988" max="11988" width="54.140625" style="37" customWidth="1"/>
    <col min="11989" max="11989" width="22.85546875" style="37" customWidth="1"/>
    <col min="11990" max="11993" width="20.28515625" style="37" customWidth="1"/>
    <col min="11994" max="12001" width="18.28515625" style="37" customWidth="1"/>
    <col min="12002" max="12005" width="20.5703125" style="37" customWidth="1"/>
    <col min="12006" max="12006" width="20.28515625" style="37" customWidth="1"/>
    <col min="12007" max="12007" width="25.42578125" style="37" customWidth="1"/>
    <col min="12008" max="12008" width="18" style="37" customWidth="1"/>
    <col min="12009" max="12010" width="19.140625" style="37" customWidth="1"/>
    <col min="12011" max="12011" width="18" style="37" customWidth="1"/>
    <col min="12012" max="12013" width="20.140625" style="37" customWidth="1"/>
    <col min="12014" max="12015" width="18.42578125" style="37" customWidth="1"/>
    <col min="12016" max="12016" width="17.28515625" style="37" customWidth="1"/>
    <col min="12017" max="12017" width="17.140625" style="37" customWidth="1"/>
    <col min="12018" max="12018" width="20.42578125" style="37" customWidth="1"/>
    <col min="12019" max="12021" width="17.140625" style="37" customWidth="1"/>
    <col min="12022" max="12022" width="19.7109375" style="37" customWidth="1"/>
    <col min="12023" max="12025" width="19" style="37" customWidth="1"/>
    <col min="12026" max="12026" width="21" style="37" customWidth="1"/>
    <col min="12027" max="12029" width="19.42578125" style="37" customWidth="1"/>
    <col min="12030" max="12030" width="21" style="37" customWidth="1"/>
    <col min="12031" max="12033" width="19.42578125" style="37" customWidth="1"/>
    <col min="12034" max="12034" width="21" style="37" customWidth="1"/>
    <col min="12035" max="12041" width="19.42578125" style="37" customWidth="1"/>
    <col min="12042" max="12042" width="21.42578125" style="37" customWidth="1"/>
    <col min="12043" max="12043" width="21" style="37" customWidth="1"/>
    <col min="12044" max="12044" width="22.140625" style="37" customWidth="1"/>
    <col min="12045" max="12045" width="21.7109375" style="37" customWidth="1"/>
    <col min="12046" max="12046" width="21.140625" style="37" customWidth="1"/>
    <col min="12047" max="12047" width="20.7109375" style="37" customWidth="1"/>
    <col min="12048" max="12049" width="19.42578125" style="37" customWidth="1"/>
    <col min="12050" max="12050" width="21.42578125" style="37" customWidth="1"/>
    <col min="12051" max="12065" width="19.42578125" style="37" customWidth="1"/>
    <col min="12066" max="12066" width="21.7109375" style="37" customWidth="1"/>
    <col min="12067" max="12077" width="19.42578125" style="37" customWidth="1"/>
    <col min="12078" max="12078" width="20.85546875" style="37" customWidth="1"/>
    <col min="12079" max="12081" width="20" style="37" customWidth="1"/>
    <col min="12082" max="12082" width="20.85546875" style="37" customWidth="1"/>
    <col min="12083" max="12085" width="20" style="37" customWidth="1"/>
    <col min="12086" max="12086" width="20.85546875" style="37" customWidth="1"/>
    <col min="12087" max="12089" width="20" style="37" customWidth="1"/>
    <col min="12090" max="12090" width="20.85546875" style="37" customWidth="1"/>
    <col min="12091" max="12093" width="20" style="37" customWidth="1"/>
    <col min="12094" max="12094" width="20.85546875" style="37" customWidth="1"/>
    <col min="12095" max="12097" width="20" style="37" customWidth="1"/>
    <col min="12098" max="12098" width="20.85546875" style="37" customWidth="1"/>
    <col min="12099" max="12101" width="20" style="37" customWidth="1"/>
    <col min="12102" max="12102" width="20.85546875" style="37" customWidth="1"/>
    <col min="12103" max="12105" width="20" style="37" customWidth="1"/>
    <col min="12106" max="12106" width="20.85546875" style="37" customWidth="1"/>
    <col min="12107" max="12109" width="20" style="37" customWidth="1"/>
    <col min="12110" max="12110" width="20.28515625" style="37" customWidth="1"/>
    <col min="12111" max="12111" width="25.42578125" style="37" customWidth="1"/>
    <col min="12112" max="12112" width="18" style="37" customWidth="1"/>
    <col min="12113" max="12113" width="19.140625" style="37" customWidth="1"/>
    <col min="12114" max="12114" width="21.85546875" style="37" customWidth="1"/>
    <col min="12115" max="12116" width="25.28515625" style="37" customWidth="1"/>
    <col min="12117" max="12117" width="24.42578125" style="37" customWidth="1"/>
    <col min="12118" max="12118" width="36.42578125" style="37" customWidth="1"/>
    <col min="12119" max="12119" width="11.42578125" style="37"/>
    <col min="12120" max="12120" width="19.7109375" style="37" bestFit="1" customWidth="1"/>
    <col min="12121" max="12243" width="11.42578125" style="37"/>
    <col min="12244" max="12244" width="54.140625" style="37" customWidth="1"/>
    <col min="12245" max="12245" width="22.85546875" style="37" customWidth="1"/>
    <col min="12246" max="12249" width="20.28515625" style="37" customWidth="1"/>
    <col min="12250" max="12257" width="18.28515625" style="37" customWidth="1"/>
    <col min="12258" max="12261" width="20.5703125" style="37" customWidth="1"/>
    <col min="12262" max="12262" width="20.28515625" style="37" customWidth="1"/>
    <col min="12263" max="12263" width="25.42578125" style="37" customWidth="1"/>
    <col min="12264" max="12264" width="18" style="37" customWidth="1"/>
    <col min="12265" max="12266" width="19.140625" style="37" customWidth="1"/>
    <col min="12267" max="12267" width="18" style="37" customWidth="1"/>
    <col min="12268" max="12269" width="20.140625" style="37" customWidth="1"/>
    <col min="12270" max="12271" width="18.42578125" style="37" customWidth="1"/>
    <col min="12272" max="12272" width="17.28515625" style="37" customWidth="1"/>
    <col min="12273" max="12273" width="17.140625" style="37" customWidth="1"/>
    <col min="12274" max="12274" width="20.42578125" style="37" customWidth="1"/>
    <col min="12275" max="12277" width="17.140625" style="37" customWidth="1"/>
    <col min="12278" max="12278" width="19.7109375" style="37" customWidth="1"/>
    <col min="12279" max="12281" width="19" style="37" customWidth="1"/>
    <col min="12282" max="12282" width="21" style="37" customWidth="1"/>
    <col min="12283" max="12285" width="19.42578125" style="37" customWidth="1"/>
    <col min="12286" max="12286" width="21" style="37" customWidth="1"/>
    <col min="12287" max="12289" width="19.42578125" style="37" customWidth="1"/>
    <col min="12290" max="12290" width="21" style="37" customWidth="1"/>
    <col min="12291" max="12297" width="19.42578125" style="37" customWidth="1"/>
    <col min="12298" max="12298" width="21.42578125" style="37" customWidth="1"/>
    <col min="12299" max="12299" width="21" style="37" customWidth="1"/>
    <col min="12300" max="12300" width="22.140625" style="37" customWidth="1"/>
    <col min="12301" max="12301" width="21.7109375" style="37" customWidth="1"/>
    <col min="12302" max="12302" width="21.140625" style="37" customWidth="1"/>
    <col min="12303" max="12303" width="20.7109375" style="37" customWidth="1"/>
    <col min="12304" max="12305" width="19.42578125" style="37" customWidth="1"/>
    <col min="12306" max="12306" width="21.42578125" style="37" customWidth="1"/>
    <col min="12307" max="12321" width="19.42578125" style="37" customWidth="1"/>
    <col min="12322" max="12322" width="21.7109375" style="37" customWidth="1"/>
    <col min="12323" max="12333" width="19.42578125" style="37" customWidth="1"/>
    <col min="12334" max="12334" width="20.85546875" style="37" customWidth="1"/>
    <col min="12335" max="12337" width="20" style="37" customWidth="1"/>
    <col min="12338" max="12338" width="20.85546875" style="37" customWidth="1"/>
    <col min="12339" max="12341" width="20" style="37" customWidth="1"/>
    <col min="12342" max="12342" width="20.85546875" style="37" customWidth="1"/>
    <col min="12343" max="12345" width="20" style="37" customWidth="1"/>
    <col min="12346" max="12346" width="20.85546875" style="37" customWidth="1"/>
    <col min="12347" max="12349" width="20" style="37" customWidth="1"/>
    <col min="12350" max="12350" width="20.85546875" style="37" customWidth="1"/>
    <col min="12351" max="12353" width="20" style="37" customWidth="1"/>
    <col min="12354" max="12354" width="20.85546875" style="37" customWidth="1"/>
    <col min="12355" max="12357" width="20" style="37" customWidth="1"/>
    <col min="12358" max="12358" width="20.85546875" style="37" customWidth="1"/>
    <col min="12359" max="12361" width="20" style="37" customWidth="1"/>
    <col min="12362" max="12362" width="20.85546875" style="37" customWidth="1"/>
    <col min="12363" max="12365" width="20" style="37" customWidth="1"/>
    <col min="12366" max="12366" width="20.28515625" style="37" customWidth="1"/>
    <col min="12367" max="12367" width="25.42578125" style="37" customWidth="1"/>
    <col min="12368" max="12368" width="18" style="37" customWidth="1"/>
    <col min="12369" max="12369" width="19.140625" style="37" customWidth="1"/>
    <col min="12370" max="12370" width="21.85546875" style="37" customWidth="1"/>
    <col min="12371" max="12372" width="25.28515625" style="37" customWidth="1"/>
    <col min="12373" max="12373" width="24.42578125" style="37" customWidth="1"/>
    <col min="12374" max="12374" width="36.42578125" style="37" customWidth="1"/>
    <col min="12375" max="12375" width="11.42578125" style="37"/>
    <col min="12376" max="12376" width="19.7109375" style="37" bestFit="1" customWidth="1"/>
    <col min="12377" max="12499" width="11.42578125" style="37"/>
    <col min="12500" max="12500" width="54.140625" style="37" customWidth="1"/>
    <col min="12501" max="12501" width="22.85546875" style="37" customWidth="1"/>
    <col min="12502" max="12505" width="20.28515625" style="37" customWidth="1"/>
    <col min="12506" max="12513" width="18.28515625" style="37" customWidth="1"/>
    <col min="12514" max="12517" width="20.5703125" style="37" customWidth="1"/>
    <col min="12518" max="12518" width="20.28515625" style="37" customWidth="1"/>
    <col min="12519" max="12519" width="25.42578125" style="37" customWidth="1"/>
    <col min="12520" max="12520" width="18" style="37" customWidth="1"/>
    <col min="12521" max="12522" width="19.140625" style="37" customWidth="1"/>
    <col min="12523" max="12523" width="18" style="37" customWidth="1"/>
    <col min="12524" max="12525" width="20.140625" style="37" customWidth="1"/>
    <col min="12526" max="12527" width="18.42578125" style="37" customWidth="1"/>
    <col min="12528" max="12528" width="17.28515625" style="37" customWidth="1"/>
    <col min="12529" max="12529" width="17.140625" style="37" customWidth="1"/>
    <col min="12530" max="12530" width="20.42578125" style="37" customWidth="1"/>
    <col min="12531" max="12533" width="17.140625" style="37" customWidth="1"/>
    <col min="12534" max="12534" width="19.7109375" style="37" customWidth="1"/>
    <col min="12535" max="12537" width="19" style="37" customWidth="1"/>
    <col min="12538" max="12538" width="21" style="37" customWidth="1"/>
    <col min="12539" max="12541" width="19.42578125" style="37" customWidth="1"/>
    <col min="12542" max="12542" width="21" style="37" customWidth="1"/>
    <col min="12543" max="12545" width="19.42578125" style="37" customWidth="1"/>
    <col min="12546" max="12546" width="21" style="37" customWidth="1"/>
    <col min="12547" max="12553" width="19.42578125" style="37" customWidth="1"/>
    <col min="12554" max="12554" width="21.42578125" style="37" customWidth="1"/>
    <col min="12555" max="12555" width="21" style="37" customWidth="1"/>
    <col min="12556" max="12556" width="22.140625" style="37" customWidth="1"/>
    <col min="12557" max="12557" width="21.7109375" style="37" customWidth="1"/>
    <col min="12558" max="12558" width="21.140625" style="37" customWidth="1"/>
    <col min="12559" max="12559" width="20.7109375" style="37" customWidth="1"/>
    <col min="12560" max="12561" width="19.42578125" style="37" customWidth="1"/>
    <col min="12562" max="12562" width="21.42578125" style="37" customWidth="1"/>
    <col min="12563" max="12577" width="19.42578125" style="37" customWidth="1"/>
    <col min="12578" max="12578" width="21.7109375" style="37" customWidth="1"/>
    <col min="12579" max="12589" width="19.42578125" style="37" customWidth="1"/>
    <col min="12590" max="12590" width="20.85546875" style="37" customWidth="1"/>
    <col min="12591" max="12593" width="20" style="37" customWidth="1"/>
    <col min="12594" max="12594" width="20.85546875" style="37" customWidth="1"/>
    <col min="12595" max="12597" width="20" style="37" customWidth="1"/>
    <col min="12598" max="12598" width="20.85546875" style="37" customWidth="1"/>
    <col min="12599" max="12601" width="20" style="37" customWidth="1"/>
    <col min="12602" max="12602" width="20.85546875" style="37" customWidth="1"/>
    <col min="12603" max="12605" width="20" style="37" customWidth="1"/>
    <col min="12606" max="12606" width="20.85546875" style="37" customWidth="1"/>
    <col min="12607" max="12609" width="20" style="37" customWidth="1"/>
    <col min="12610" max="12610" width="20.85546875" style="37" customWidth="1"/>
    <col min="12611" max="12613" width="20" style="37" customWidth="1"/>
    <col min="12614" max="12614" width="20.85546875" style="37" customWidth="1"/>
    <col min="12615" max="12617" width="20" style="37" customWidth="1"/>
    <col min="12618" max="12618" width="20.85546875" style="37" customWidth="1"/>
    <col min="12619" max="12621" width="20" style="37" customWidth="1"/>
    <col min="12622" max="12622" width="20.28515625" style="37" customWidth="1"/>
    <col min="12623" max="12623" width="25.42578125" style="37" customWidth="1"/>
    <col min="12624" max="12624" width="18" style="37" customWidth="1"/>
    <col min="12625" max="12625" width="19.140625" style="37" customWidth="1"/>
    <col min="12626" max="12626" width="21.85546875" style="37" customWidth="1"/>
    <col min="12627" max="12628" width="25.28515625" style="37" customWidth="1"/>
    <col min="12629" max="12629" width="24.42578125" style="37" customWidth="1"/>
    <col min="12630" max="12630" width="36.42578125" style="37" customWidth="1"/>
    <col min="12631" max="12631" width="11.42578125" style="37"/>
    <col min="12632" max="12632" width="19.7109375" style="37" bestFit="1" customWidth="1"/>
    <col min="12633" max="12755" width="11.42578125" style="37"/>
    <col min="12756" max="12756" width="54.140625" style="37" customWidth="1"/>
    <col min="12757" max="12757" width="22.85546875" style="37" customWidth="1"/>
    <col min="12758" max="12761" width="20.28515625" style="37" customWidth="1"/>
    <col min="12762" max="12769" width="18.28515625" style="37" customWidth="1"/>
    <col min="12770" max="12773" width="20.5703125" style="37" customWidth="1"/>
    <col min="12774" max="12774" width="20.28515625" style="37" customWidth="1"/>
    <col min="12775" max="12775" width="25.42578125" style="37" customWidth="1"/>
    <col min="12776" max="12776" width="18" style="37" customWidth="1"/>
    <col min="12777" max="12778" width="19.140625" style="37" customWidth="1"/>
    <col min="12779" max="12779" width="18" style="37" customWidth="1"/>
    <col min="12780" max="12781" width="20.140625" style="37" customWidth="1"/>
    <col min="12782" max="12783" width="18.42578125" style="37" customWidth="1"/>
    <col min="12784" max="12784" width="17.28515625" style="37" customWidth="1"/>
    <col min="12785" max="12785" width="17.140625" style="37" customWidth="1"/>
    <col min="12786" max="12786" width="20.42578125" style="37" customWidth="1"/>
    <col min="12787" max="12789" width="17.140625" style="37" customWidth="1"/>
    <col min="12790" max="12790" width="19.7109375" style="37" customWidth="1"/>
    <col min="12791" max="12793" width="19" style="37" customWidth="1"/>
    <col min="12794" max="12794" width="21" style="37" customWidth="1"/>
    <col min="12795" max="12797" width="19.42578125" style="37" customWidth="1"/>
    <col min="12798" max="12798" width="21" style="37" customWidth="1"/>
    <col min="12799" max="12801" width="19.42578125" style="37" customWidth="1"/>
    <col min="12802" max="12802" width="21" style="37" customWidth="1"/>
    <col min="12803" max="12809" width="19.42578125" style="37" customWidth="1"/>
    <col min="12810" max="12810" width="21.42578125" style="37" customWidth="1"/>
    <col min="12811" max="12811" width="21" style="37" customWidth="1"/>
    <col min="12812" max="12812" width="22.140625" style="37" customWidth="1"/>
    <col min="12813" max="12813" width="21.7109375" style="37" customWidth="1"/>
    <col min="12814" max="12814" width="21.140625" style="37" customWidth="1"/>
    <col min="12815" max="12815" width="20.7109375" style="37" customWidth="1"/>
    <col min="12816" max="12817" width="19.42578125" style="37" customWidth="1"/>
    <col min="12818" max="12818" width="21.42578125" style="37" customWidth="1"/>
    <col min="12819" max="12833" width="19.42578125" style="37" customWidth="1"/>
    <col min="12834" max="12834" width="21.7109375" style="37" customWidth="1"/>
    <col min="12835" max="12845" width="19.42578125" style="37" customWidth="1"/>
    <col min="12846" max="12846" width="20.85546875" style="37" customWidth="1"/>
    <col min="12847" max="12849" width="20" style="37" customWidth="1"/>
    <col min="12850" max="12850" width="20.85546875" style="37" customWidth="1"/>
    <col min="12851" max="12853" width="20" style="37" customWidth="1"/>
    <col min="12854" max="12854" width="20.85546875" style="37" customWidth="1"/>
    <col min="12855" max="12857" width="20" style="37" customWidth="1"/>
    <col min="12858" max="12858" width="20.85546875" style="37" customWidth="1"/>
    <col min="12859" max="12861" width="20" style="37" customWidth="1"/>
    <col min="12862" max="12862" width="20.85546875" style="37" customWidth="1"/>
    <col min="12863" max="12865" width="20" style="37" customWidth="1"/>
    <col min="12866" max="12866" width="20.85546875" style="37" customWidth="1"/>
    <col min="12867" max="12869" width="20" style="37" customWidth="1"/>
    <col min="12870" max="12870" width="20.85546875" style="37" customWidth="1"/>
    <col min="12871" max="12873" width="20" style="37" customWidth="1"/>
    <col min="12874" max="12874" width="20.85546875" style="37" customWidth="1"/>
    <col min="12875" max="12877" width="20" style="37" customWidth="1"/>
    <col min="12878" max="12878" width="20.28515625" style="37" customWidth="1"/>
    <col min="12879" max="12879" width="25.42578125" style="37" customWidth="1"/>
    <col min="12880" max="12880" width="18" style="37" customWidth="1"/>
    <col min="12881" max="12881" width="19.140625" style="37" customWidth="1"/>
    <col min="12882" max="12882" width="21.85546875" style="37" customWidth="1"/>
    <col min="12883" max="12884" width="25.28515625" style="37" customWidth="1"/>
    <col min="12885" max="12885" width="24.42578125" style="37" customWidth="1"/>
    <col min="12886" max="12886" width="36.42578125" style="37" customWidth="1"/>
    <col min="12887" max="12887" width="11.42578125" style="37"/>
    <col min="12888" max="12888" width="19.7109375" style="37" bestFit="1" customWidth="1"/>
    <col min="12889" max="13011" width="11.42578125" style="37"/>
    <col min="13012" max="13012" width="54.140625" style="37" customWidth="1"/>
    <col min="13013" max="13013" width="22.85546875" style="37" customWidth="1"/>
    <col min="13014" max="13017" width="20.28515625" style="37" customWidth="1"/>
    <col min="13018" max="13025" width="18.28515625" style="37" customWidth="1"/>
    <col min="13026" max="13029" width="20.5703125" style="37" customWidth="1"/>
    <col min="13030" max="13030" width="20.28515625" style="37" customWidth="1"/>
    <col min="13031" max="13031" width="25.42578125" style="37" customWidth="1"/>
    <col min="13032" max="13032" width="18" style="37" customWidth="1"/>
    <col min="13033" max="13034" width="19.140625" style="37" customWidth="1"/>
    <col min="13035" max="13035" width="18" style="37" customWidth="1"/>
    <col min="13036" max="13037" width="20.140625" style="37" customWidth="1"/>
    <col min="13038" max="13039" width="18.42578125" style="37" customWidth="1"/>
    <col min="13040" max="13040" width="17.28515625" style="37" customWidth="1"/>
    <col min="13041" max="13041" width="17.140625" style="37" customWidth="1"/>
    <col min="13042" max="13042" width="20.42578125" style="37" customWidth="1"/>
    <col min="13043" max="13045" width="17.140625" style="37" customWidth="1"/>
    <col min="13046" max="13046" width="19.7109375" style="37" customWidth="1"/>
    <col min="13047" max="13049" width="19" style="37" customWidth="1"/>
    <col min="13050" max="13050" width="21" style="37" customWidth="1"/>
    <col min="13051" max="13053" width="19.42578125" style="37" customWidth="1"/>
    <col min="13054" max="13054" width="21" style="37" customWidth="1"/>
    <col min="13055" max="13057" width="19.42578125" style="37" customWidth="1"/>
    <col min="13058" max="13058" width="21" style="37" customWidth="1"/>
    <col min="13059" max="13065" width="19.42578125" style="37" customWidth="1"/>
    <col min="13066" max="13066" width="21.42578125" style="37" customWidth="1"/>
    <col min="13067" max="13067" width="21" style="37" customWidth="1"/>
    <col min="13068" max="13068" width="22.140625" style="37" customWidth="1"/>
    <col min="13069" max="13069" width="21.7109375" style="37" customWidth="1"/>
    <col min="13070" max="13070" width="21.140625" style="37" customWidth="1"/>
    <col min="13071" max="13071" width="20.7109375" style="37" customWidth="1"/>
    <col min="13072" max="13073" width="19.42578125" style="37" customWidth="1"/>
    <col min="13074" max="13074" width="21.42578125" style="37" customWidth="1"/>
    <col min="13075" max="13089" width="19.42578125" style="37" customWidth="1"/>
    <col min="13090" max="13090" width="21.7109375" style="37" customWidth="1"/>
    <col min="13091" max="13101" width="19.42578125" style="37" customWidth="1"/>
    <col min="13102" max="13102" width="20.85546875" style="37" customWidth="1"/>
    <col min="13103" max="13105" width="20" style="37" customWidth="1"/>
    <col min="13106" max="13106" width="20.85546875" style="37" customWidth="1"/>
    <col min="13107" max="13109" width="20" style="37" customWidth="1"/>
    <col min="13110" max="13110" width="20.85546875" style="37" customWidth="1"/>
    <col min="13111" max="13113" width="20" style="37" customWidth="1"/>
    <col min="13114" max="13114" width="20.85546875" style="37" customWidth="1"/>
    <col min="13115" max="13117" width="20" style="37" customWidth="1"/>
    <col min="13118" max="13118" width="20.85546875" style="37" customWidth="1"/>
    <col min="13119" max="13121" width="20" style="37" customWidth="1"/>
    <col min="13122" max="13122" width="20.85546875" style="37" customWidth="1"/>
    <col min="13123" max="13125" width="20" style="37" customWidth="1"/>
    <col min="13126" max="13126" width="20.85546875" style="37" customWidth="1"/>
    <col min="13127" max="13129" width="20" style="37" customWidth="1"/>
    <col min="13130" max="13130" width="20.85546875" style="37" customWidth="1"/>
    <col min="13131" max="13133" width="20" style="37" customWidth="1"/>
    <col min="13134" max="13134" width="20.28515625" style="37" customWidth="1"/>
    <col min="13135" max="13135" width="25.42578125" style="37" customWidth="1"/>
    <col min="13136" max="13136" width="18" style="37" customWidth="1"/>
    <col min="13137" max="13137" width="19.140625" style="37" customWidth="1"/>
    <col min="13138" max="13138" width="21.85546875" style="37" customWidth="1"/>
    <col min="13139" max="13140" width="25.28515625" style="37" customWidth="1"/>
    <col min="13141" max="13141" width="24.42578125" style="37" customWidth="1"/>
    <col min="13142" max="13142" width="36.42578125" style="37" customWidth="1"/>
    <col min="13143" max="13143" width="11.42578125" style="37"/>
    <col min="13144" max="13144" width="19.7109375" style="37" bestFit="1" customWidth="1"/>
    <col min="13145" max="13267" width="11.42578125" style="37"/>
    <col min="13268" max="13268" width="54.140625" style="37" customWidth="1"/>
    <col min="13269" max="13269" width="22.85546875" style="37" customWidth="1"/>
    <col min="13270" max="13273" width="20.28515625" style="37" customWidth="1"/>
    <col min="13274" max="13281" width="18.28515625" style="37" customWidth="1"/>
    <col min="13282" max="13285" width="20.5703125" style="37" customWidth="1"/>
    <col min="13286" max="13286" width="20.28515625" style="37" customWidth="1"/>
    <col min="13287" max="13287" width="25.42578125" style="37" customWidth="1"/>
    <col min="13288" max="13288" width="18" style="37" customWidth="1"/>
    <col min="13289" max="13290" width="19.140625" style="37" customWidth="1"/>
    <col min="13291" max="13291" width="18" style="37" customWidth="1"/>
    <col min="13292" max="13293" width="20.140625" style="37" customWidth="1"/>
    <col min="13294" max="13295" width="18.42578125" style="37" customWidth="1"/>
    <col min="13296" max="13296" width="17.28515625" style="37" customWidth="1"/>
    <col min="13297" max="13297" width="17.140625" style="37" customWidth="1"/>
    <col min="13298" max="13298" width="20.42578125" style="37" customWidth="1"/>
    <col min="13299" max="13301" width="17.140625" style="37" customWidth="1"/>
    <col min="13302" max="13302" width="19.7109375" style="37" customWidth="1"/>
    <col min="13303" max="13305" width="19" style="37" customWidth="1"/>
    <col min="13306" max="13306" width="21" style="37" customWidth="1"/>
    <col min="13307" max="13309" width="19.42578125" style="37" customWidth="1"/>
    <col min="13310" max="13310" width="21" style="37" customWidth="1"/>
    <col min="13311" max="13313" width="19.42578125" style="37" customWidth="1"/>
    <col min="13314" max="13314" width="21" style="37" customWidth="1"/>
    <col min="13315" max="13321" width="19.42578125" style="37" customWidth="1"/>
    <col min="13322" max="13322" width="21.42578125" style="37" customWidth="1"/>
    <col min="13323" max="13323" width="21" style="37" customWidth="1"/>
    <col min="13324" max="13324" width="22.140625" style="37" customWidth="1"/>
    <col min="13325" max="13325" width="21.7109375" style="37" customWidth="1"/>
    <col min="13326" max="13326" width="21.140625" style="37" customWidth="1"/>
    <col min="13327" max="13327" width="20.7109375" style="37" customWidth="1"/>
    <col min="13328" max="13329" width="19.42578125" style="37" customWidth="1"/>
    <col min="13330" max="13330" width="21.42578125" style="37" customWidth="1"/>
    <col min="13331" max="13345" width="19.42578125" style="37" customWidth="1"/>
    <col min="13346" max="13346" width="21.7109375" style="37" customWidth="1"/>
    <col min="13347" max="13357" width="19.42578125" style="37" customWidth="1"/>
    <col min="13358" max="13358" width="20.85546875" style="37" customWidth="1"/>
    <col min="13359" max="13361" width="20" style="37" customWidth="1"/>
    <col min="13362" max="13362" width="20.85546875" style="37" customWidth="1"/>
    <col min="13363" max="13365" width="20" style="37" customWidth="1"/>
    <col min="13366" max="13366" width="20.85546875" style="37" customWidth="1"/>
    <col min="13367" max="13369" width="20" style="37" customWidth="1"/>
    <col min="13370" max="13370" width="20.85546875" style="37" customWidth="1"/>
    <col min="13371" max="13373" width="20" style="37" customWidth="1"/>
    <col min="13374" max="13374" width="20.85546875" style="37" customWidth="1"/>
    <col min="13375" max="13377" width="20" style="37" customWidth="1"/>
    <col min="13378" max="13378" width="20.85546875" style="37" customWidth="1"/>
    <col min="13379" max="13381" width="20" style="37" customWidth="1"/>
    <col min="13382" max="13382" width="20.85546875" style="37" customWidth="1"/>
    <col min="13383" max="13385" width="20" style="37" customWidth="1"/>
    <col min="13386" max="13386" width="20.85546875" style="37" customWidth="1"/>
    <col min="13387" max="13389" width="20" style="37" customWidth="1"/>
    <col min="13390" max="13390" width="20.28515625" style="37" customWidth="1"/>
    <col min="13391" max="13391" width="25.42578125" style="37" customWidth="1"/>
    <col min="13392" max="13392" width="18" style="37" customWidth="1"/>
    <col min="13393" max="13393" width="19.140625" style="37" customWidth="1"/>
    <col min="13394" max="13394" width="21.85546875" style="37" customWidth="1"/>
    <col min="13395" max="13396" width="25.28515625" style="37" customWidth="1"/>
    <col min="13397" max="13397" width="24.42578125" style="37" customWidth="1"/>
    <col min="13398" max="13398" width="36.42578125" style="37" customWidth="1"/>
    <col min="13399" max="13399" width="11.42578125" style="37"/>
    <col min="13400" max="13400" width="19.7109375" style="37" bestFit="1" customWidth="1"/>
    <col min="13401" max="13523" width="11.42578125" style="37"/>
    <col min="13524" max="13524" width="54.140625" style="37" customWidth="1"/>
    <col min="13525" max="13525" width="22.85546875" style="37" customWidth="1"/>
    <col min="13526" max="13529" width="20.28515625" style="37" customWidth="1"/>
    <col min="13530" max="13537" width="18.28515625" style="37" customWidth="1"/>
    <col min="13538" max="13541" width="20.5703125" style="37" customWidth="1"/>
    <col min="13542" max="13542" width="20.28515625" style="37" customWidth="1"/>
    <col min="13543" max="13543" width="25.42578125" style="37" customWidth="1"/>
    <col min="13544" max="13544" width="18" style="37" customWidth="1"/>
    <col min="13545" max="13546" width="19.140625" style="37" customWidth="1"/>
    <col min="13547" max="13547" width="18" style="37" customWidth="1"/>
    <col min="13548" max="13549" width="20.140625" style="37" customWidth="1"/>
    <col min="13550" max="13551" width="18.42578125" style="37" customWidth="1"/>
    <col min="13552" max="13552" width="17.28515625" style="37" customWidth="1"/>
    <col min="13553" max="13553" width="17.140625" style="37" customWidth="1"/>
    <col min="13554" max="13554" width="20.42578125" style="37" customWidth="1"/>
    <col min="13555" max="13557" width="17.140625" style="37" customWidth="1"/>
    <col min="13558" max="13558" width="19.7109375" style="37" customWidth="1"/>
    <col min="13559" max="13561" width="19" style="37" customWidth="1"/>
    <col min="13562" max="13562" width="21" style="37" customWidth="1"/>
    <col min="13563" max="13565" width="19.42578125" style="37" customWidth="1"/>
    <col min="13566" max="13566" width="21" style="37" customWidth="1"/>
    <col min="13567" max="13569" width="19.42578125" style="37" customWidth="1"/>
    <col min="13570" max="13570" width="21" style="37" customWidth="1"/>
    <col min="13571" max="13577" width="19.42578125" style="37" customWidth="1"/>
    <col min="13578" max="13578" width="21.42578125" style="37" customWidth="1"/>
    <col min="13579" max="13579" width="21" style="37" customWidth="1"/>
    <col min="13580" max="13580" width="22.140625" style="37" customWidth="1"/>
    <col min="13581" max="13581" width="21.7109375" style="37" customWidth="1"/>
    <col min="13582" max="13582" width="21.140625" style="37" customWidth="1"/>
    <col min="13583" max="13583" width="20.7109375" style="37" customWidth="1"/>
    <col min="13584" max="13585" width="19.42578125" style="37" customWidth="1"/>
    <col min="13586" max="13586" width="21.42578125" style="37" customWidth="1"/>
    <col min="13587" max="13601" width="19.42578125" style="37" customWidth="1"/>
    <col min="13602" max="13602" width="21.7109375" style="37" customWidth="1"/>
    <col min="13603" max="13613" width="19.42578125" style="37" customWidth="1"/>
    <col min="13614" max="13614" width="20.85546875" style="37" customWidth="1"/>
    <col min="13615" max="13617" width="20" style="37" customWidth="1"/>
    <col min="13618" max="13618" width="20.85546875" style="37" customWidth="1"/>
    <col min="13619" max="13621" width="20" style="37" customWidth="1"/>
    <col min="13622" max="13622" width="20.85546875" style="37" customWidth="1"/>
    <col min="13623" max="13625" width="20" style="37" customWidth="1"/>
    <col min="13626" max="13626" width="20.85546875" style="37" customWidth="1"/>
    <col min="13627" max="13629" width="20" style="37" customWidth="1"/>
    <col min="13630" max="13630" width="20.85546875" style="37" customWidth="1"/>
    <col min="13631" max="13633" width="20" style="37" customWidth="1"/>
    <col min="13634" max="13634" width="20.85546875" style="37" customWidth="1"/>
    <col min="13635" max="13637" width="20" style="37" customWidth="1"/>
    <col min="13638" max="13638" width="20.85546875" style="37" customWidth="1"/>
    <col min="13639" max="13641" width="20" style="37" customWidth="1"/>
    <col min="13642" max="13642" width="20.85546875" style="37" customWidth="1"/>
    <col min="13643" max="13645" width="20" style="37" customWidth="1"/>
    <col min="13646" max="13646" width="20.28515625" style="37" customWidth="1"/>
    <col min="13647" max="13647" width="25.42578125" style="37" customWidth="1"/>
    <col min="13648" max="13648" width="18" style="37" customWidth="1"/>
    <col min="13649" max="13649" width="19.140625" style="37" customWidth="1"/>
    <col min="13650" max="13650" width="21.85546875" style="37" customWidth="1"/>
    <col min="13651" max="13652" width="25.28515625" style="37" customWidth="1"/>
    <col min="13653" max="13653" width="24.42578125" style="37" customWidth="1"/>
    <col min="13654" max="13654" width="36.42578125" style="37" customWidth="1"/>
    <col min="13655" max="13655" width="11.42578125" style="37"/>
    <col min="13656" max="13656" width="19.7109375" style="37" bestFit="1" customWidth="1"/>
    <col min="13657" max="13779" width="11.42578125" style="37"/>
    <col min="13780" max="13780" width="54.140625" style="37" customWidth="1"/>
    <col min="13781" max="13781" width="22.85546875" style="37" customWidth="1"/>
    <col min="13782" max="13785" width="20.28515625" style="37" customWidth="1"/>
    <col min="13786" max="13793" width="18.28515625" style="37" customWidth="1"/>
    <col min="13794" max="13797" width="20.5703125" style="37" customWidth="1"/>
    <col min="13798" max="13798" width="20.28515625" style="37" customWidth="1"/>
    <col min="13799" max="13799" width="25.42578125" style="37" customWidth="1"/>
    <col min="13800" max="13800" width="18" style="37" customWidth="1"/>
    <col min="13801" max="13802" width="19.140625" style="37" customWidth="1"/>
    <col min="13803" max="13803" width="18" style="37" customWidth="1"/>
    <col min="13804" max="13805" width="20.140625" style="37" customWidth="1"/>
    <col min="13806" max="13807" width="18.42578125" style="37" customWidth="1"/>
    <col min="13808" max="13808" width="17.28515625" style="37" customWidth="1"/>
    <col min="13809" max="13809" width="17.140625" style="37" customWidth="1"/>
    <col min="13810" max="13810" width="20.42578125" style="37" customWidth="1"/>
    <col min="13811" max="13813" width="17.140625" style="37" customWidth="1"/>
    <col min="13814" max="13814" width="19.7109375" style="37" customWidth="1"/>
    <col min="13815" max="13817" width="19" style="37" customWidth="1"/>
    <col min="13818" max="13818" width="21" style="37" customWidth="1"/>
    <col min="13819" max="13821" width="19.42578125" style="37" customWidth="1"/>
    <col min="13822" max="13822" width="21" style="37" customWidth="1"/>
    <col min="13823" max="13825" width="19.42578125" style="37" customWidth="1"/>
    <col min="13826" max="13826" width="21" style="37" customWidth="1"/>
    <col min="13827" max="13833" width="19.42578125" style="37" customWidth="1"/>
    <col min="13834" max="13834" width="21.42578125" style="37" customWidth="1"/>
    <col min="13835" max="13835" width="21" style="37" customWidth="1"/>
    <col min="13836" max="13836" width="22.140625" style="37" customWidth="1"/>
    <col min="13837" max="13837" width="21.7109375" style="37" customWidth="1"/>
    <col min="13838" max="13838" width="21.140625" style="37" customWidth="1"/>
    <col min="13839" max="13839" width="20.7109375" style="37" customWidth="1"/>
    <col min="13840" max="13841" width="19.42578125" style="37" customWidth="1"/>
    <col min="13842" max="13842" width="21.42578125" style="37" customWidth="1"/>
    <col min="13843" max="13857" width="19.42578125" style="37" customWidth="1"/>
    <col min="13858" max="13858" width="21.7109375" style="37" customWidth="1"/>
    <col min="13859" max="13869" width="19.42578125" style="37" customWidth="1"/>
    <col min="13870" max="13870" width="20.85546875" style="37" customWidth="1"/>
    <col min="13871" max="13873" width="20" style="37" customWidth="1"/>
    <col min="13874" max="13874" width="20.85546875" style="37" customWidth="1"/>
    <col min="13875" max="13877" width="20" style="37" customWidth="1"/>
    <col min="13878" max="13878" width="20.85546875" style="37" customWidth="1"/>
    <col min="13879" max="13881" width="20" style="37" customWidth="1"/>
    <col min="13882" max="13882" width="20.85546875" style="37" customWidth="1"/>
    <col min="13883" max="13885" width="20" style="37" customWidth="1"/>
    <col min="13886" max="13886" width="20.85546875" style="37" customWidth="1"/>
    <col min="13887" max="13889" width="20" style="37" customWidth="1"/>
    <col min="13890" max="13890" width="20.85546875" style="37" customWidth="1"/>
    <col min="13891" max="13893" width="20" style="37" customWidth="1"/>
    <col min="13894" max="13894" width="20.85546875" style="37" customWidth="1"/>
    <col min="13895" max="13897" width="20" style="37" customWidth="1"/>
    <col min="13898" max="13898" width="20.85546875" style="37" customWidth="1"/>
    <col min="13899" max="13901" width="20" style="37" customWidth="1"/>
    <col min="13902" max="13902" width="20.28515625" style="37" customWidth="1"/>
    <col min="13903" max="13903" width="25.42578125" style="37" customWidth="1"/>
    <col min="13904" max="13904" width="18" style="37" customWidth="1"/>
    <col min="13905" max="13905" width="19.140625" style="37" customWidth="1"/>
    <col min="13906" max="13906" width="21.85546875" style="37" customWidth="1"/>
    <col min="13907" max="13908" width="25.28515625" style="37" customWidth="1"/>
    <col min="13909" max="13909" width="24.42578125" style="37" customWidth="1"/>
    <col min="13910" max="13910" width="36.42578125" style="37" customWidth="1"/>
    <col min="13911" max="13911" width="11.42578125" style="37"/>
    <col min="13912" max="13912" width="19.7109375" style="37" bestFit="1" customWidth="1"/>
    <col min="13913" max="14035" width="11.42578125" style="37"/>
    <col min="14036" max="14036" width="54.140625" style="37" customWidth="1"/>
    <col min="14037" max="14037" width="22.85546875" style="37" customWidth="1"/>
    <col min="14038" max="14041" width="20.28515625" style="37" customWidth="1"/>
    <col min="14042" max="14049" width="18.28515625" style="37" customWidth="1"/>
    <col min="14050" max="14053" width="20.5703125" style="37" customWidth="1"/>
    <col min="14054" max="14054" width="20.28515625" style="37" customWidth="1"/>
    <col min="14055" max="14055" width="25.42578125" style="37" customWidth="1"/>
    <col min="14056" max="14056" width="18" style="37" customWidth="1"/>
    <col min="14057" max="14058" width="19.140625" style="37" customWidth="1"/>
    <col min="14059" max="14059" width="18" style="37" customWidth="1"/>
    <col min="14060" max="14061" width="20.140625" style="37" customWidth="1"/>
    <col min="14062" max="14063" width="18.42578125" style="37" customWidth="1"/>
    <col min="14064" max="14064" width="17.28515625" style="37" customWidth="1"/>
    <col min="14065" max="14065" width="17.140625" style="37" customWidth="1"/>
    <col min="14066" max="14066" width="20.42578125" style="37" customWidth="1"/>
    <col min="14067" max="14069" width="17.140625" style="37" customWidth="1"/>
    <col min="14070" max="14070" width="19.7109375" style="37" customWidth="1"/>
    <col min="14071" max="14073" width="19" style="37" customWidth="1"/>
    <col min="14074" max="14074" width="21" style="37" customWidth="1"/>
    <col min="14075" max="14077" width="19.42578125" style="37" customWidth="1"/>
    <col min="14078" max="14078" width="21" style="37" customWidth="1"/>
    <col min="14079" max="14081" width="19.42578125" style="37" customWidth="1"/>
    <col min="14082" max="14082" width="21" style="37" customWidth="1"/>
    <col min="14083" max="14089" width="19.42578125" style="37" customWidth="1"/>
    <col min="14090" max="14090" width="21.42578125" style="37" customWidth="1"/>
    <col min="14091" max="14091" width="21" style="37" customWidth="1"/>
    <col min="14092" max="14092" width="22.140625" style="37" customWidth="1"/>
    <col min="14093" max="14093" width="21.7109375" style="37" customWidth="1"/>
    <col min="14094" max="14094" width="21.140625" style="37" customWidth="1"/>
    <col min="14095" max="14095" width="20.7109375" style="37" customWidth="1"/>
    <col min="14096" max="14097" width="19.42578125" style="37" customWidth="1"/>
    <col min="14098" max="14098" width="21.42578125" style="37" customWidth="1"/>
    <col min="14099" max="14113" width="19.42578125" style="37" customWidth="1"/>
    <col min="14114" max="14114" width="21.7109375" style="37" customWidth="1"/>
    <col min="14115" max="14125" width="19.42578125" style="37" customWidth="1"/>
    <col min="14126" max="14126" width="20.85546875" style="37" customWidth="1"/>
    <col min="14127" max="14129" width="20" style="37" customWidth="1"/>
    <col min="14130" max="14130" width="20.85546875" style="37" customWidth="1"/>
    <col min="14131" max="14133" width="20" style="37" customWidth="1"/>
    <col min="14134" max="14134" width="20.85546875" style="37" customWidth="1"/>
    <col min="14135" max="14137" width="20" style="37" customWidth="1"/>
    <col min="14138" max="14138" width="20.85546875" style="37" customWidth="1"/>
    <col min="14139" max="14141" width="20" style="37" customWidth="1"/>
    <col min="14142" max="14142" width="20.85546875" style="37" customWidth="1"/>
    <col min="14143" max="14145" width="20" style="37" customWidth="1"/>
    <col min="14146" max="14146" width="20.85546875" style="37" customWidth="1"/>
    <col min="14147" max="14149" width="20" style="37" customWidth="1"/>
    <col min="14150" max="14150" width="20.85546875" style="37" customWidth="1"/>
    <col min="14151" max="14153" width="20" style="37" customWidth="1"/>
    <col min="14154" max="14154" width="20.85546875" style="37" customWidth="1"/>
    <col min="14155" max="14157" width="20" style="37" customWidth="1"/>
    <col min="14158" max="14158" width="20.28515625" style="37" customWidth="1"/>
    <col min="14159" max="14159" width="25.42578125" style="37" customWidth="1"/>
    <col min="14160" max="14160" width="18" style="37" customWidth="1"/>
    <col min="14161" max="14161" width="19.140625" style="37" customWidth="1"/>
    <col min="14162" max="14162" width="21.85546875" style="37" customWidth="1"/>
    <col min="14163" max="14164" width="25.28515625" style="37" customWidth="1"/>
    <col min="14165" max="14165" width="24.42578125" style="37" customWidth="1"/>
    <col min="14166" max="14166" width="36.42578125" style="37" customWidth="1"/>
    <col min="14167" max="14167" width="11.42578125" style="37"/>
    <col min="14168" max="14168" width="19.7109375" style="37" bestFit="1" customWidth="1"/>
    <col min="14169" max="14291" width="11.42578125" style="37"/>
    <col min="14292" max="14292" width="54.140625" style="37" customWidth="1"/>
    <col min="14293" max="14293" width="22.85546875" style="37" customWidth="1"/>
    <col min="14294" max="14297" width="20.28515625" style="37" customWidth="1"/>
    <col min="14298" max="14305" width="18.28515625" style="37" customWidth="1"/>
    <col min="14306" max="14309" width="20.5703125" style="37" customWidth="1"/>
    <col min="14310" max="14310" width="20.28515625" style="37" customWidth="1"/>
    <col min="14311" max="14311" width="25.42578125" style="37" customWidth="1"/>
    <col min="14312" max="14312" width="18" style="37" customWidth="1"/>
    <col min="14313" max="14314" width="19.140625" style="37" customWidth="1"/>
    <col min="14315" max="14315" width="18" style="37" customWidth="1"/>
    <col min="14316" max="14317" width="20.140625" style="37" customWidth="1"/>
    <col min="14318" max="14319" width="18.42578125" style="37" customWidth="1"/>
    <col min="14320" max="14320" width="17.28515625" style="37" customWidth="1"/>
    <col min="14321" max="14321" width="17.140625" style="37" customWidth="1"/>
    <col min="14322" max="14322" width="20.42578125" style="37" customWidth="1"/>
    <col min="14323" max="14325" width="17.140625" style="37" customWidth="1"/>
    <col min="14326" max="14326" width="19.7109375" style="37" customWidth="1"/>
    <col min="14327" max="14329" width="19" style="37" customWidth="1"/>
    <col min="14330" max="14330" width="21" style="37" customWidth="1"/>
    <col min="14331" max="14333" width="19.42578125" style="37" customWidth="1"/>
    <col min="14334" max="14334" width="21" style="37" customWidth="1"/>
    <col min="14335" max="14337" width="19.42578125" style="37" customWidth="1"/>
    <col min="14338" max="14338" width="21" style="37" customWidth="1"/>
    <col min="14339" max="14345" width="19.42578125" style="37" customWidth="1"/>
    <col min="14346" max="14346" width="21.42578125" style="37" customWidth="1"/>
    <col min="14347" max="14347" width="21" style="37" customWidth="1"/>
    <col min="14348" max="14348" width="22.140625" style="37" customWidth="1"/>
    <col min="14349" max="14349" width="21.7109375" style="37" customWidth="1"/>
    <col min="14350" max="14350" width="21.140625" style="37" customWidth="1"/>
    <col min="14351" max="14351" width="20.7109375" style="37" customWidth="1"/>
    <col min="14352" max="14353" width="19.42578125" style="37" customWidth="1"/>
    <col min="14354" max="14354" width="21.42578125" style="37" customWidth="1"/>
    <col min="14355" max="14369" width="19.42578125" style="37" customWidth="1"/>
    <col min="14370" max="14370" width="21.7109375" style="37" customWidth="1"/>
    <col min="14371" max="14381" width="19.42578125" style="37" customWidth="1"/>
    <col min="14382" max="14382" width="20.85546875" style="37" customWidth="1"/>
    <col min="14383" max="14385" width="20" style="37" customWidth="1"/>
    <col min="14386" max="14386" width="20.85546875" style="37" customWidth="1"/>
    <col min="14387" max="14389" width="20" style="37" customWidth="1"/>
    <col min="14390" max="14390" width="20.85546875" style="37" customWidth="1"/>
    <col min="14391" max="14393" width="20" style="37" customWidth="1"/>
    <col min="14394" max="14394" width="20.85546875" style="37" customWidth="1"/>
    <col min="14395" max="14397" width="20" style="37" customWidth="1"/>
    <col min="14398" max="14398" width="20.85546875" style="37" customWidth="1"/>
    <col min="14399" max="14401" width="20" style="37" customWidth="1"/>
    <col min="14402" max="14402" width="20.85546875" style="37" customWidth="1"/>
    <col min="14403" max="14405" width="20" style="37" customWidth="1"/>
    <col min="14406" max="14406" width="20.85546875" style="37" customWidth="1"/>
    <col min="14407" max="14409" width="20" style="37" customWidth="1"/>
    <col min="14410" max="14410" width="20.85546875" style="37" customWidth="1"/>
    <col min="14411" max="14413" width="20" style="37" customWidth="1"/>
    <col min="14414" max="14414" width="20.28515625" style="37" customWidth="1"/>
    <col min="14415" max="14415" width="25.42578125" style="37" customWidth="1"/>
    <col min="14416" max="14416" width="18" style="37" customWidth="1"/>
    <col min="14417" max="14417" width="19.140625" style="37" customWidth="1"/>
    <col min="14418" max="14418" width="21.85546875" style="37" customWidth="1"/>
    <col min="14419" max="14420" width="25.28515625" style="37" customWidth="1"/>
    <col min="14421" max="14421" width="24.42578125" style="37" customWidth="1"/>
    <col min="14422" max="14422" width="36.42578125" style="37" customWidth="1"/>
    <col min="14423" max="14423" width="11.42578125" style="37"/>
    <col min="14424" max="14424" width="19.7109375" style="37" bestFit="1" customWidth="1"/>
    <col min="14425" max="14547" width="11.42578125" style="37"/>
    <col min="14548" max="14548" width="54.140625" style="37" customWidth="1"/>
    <col min="14549" max="14549" width="22.85546875" style="37" customWidth="1"/>
    <col min="14550" max="14553" width="20.28515625" style="37" customWidth="1"/>
    <col min="14554" max="14561" width="18.28515625" style="37" customWidth="1"/>
    <col min="14562" max="14565" width="20.5703125" style="37" customWidth="1"/>
    <col min="14566" max="14566" width="20.28515625" style="37" customWidth="1"/>
    <col min="14567" max="14567" width="25.42578125" style="37" customWidth="1"/>
    <col min="14568" max="14568" width="18" style="37" customWidth="1"/>
    <col min="14569" max="14570" width="19.140625" style="37" customWidth="1"/>
    <col min="14571" max="14571" width="18" style="37" customWidth="1"/>
    <col min="14572" max="14573" width="20.140625" style="37" customWidth="1"/>
    <col min="14574" max="14575" width="18.42578125" style="37" customWidth="1"/>
    <col min="14576" max="14576" width="17.28515625" style="37" customWidth="1"/>
    <col min="14577" max="14577" width="17.140625" style="37" customWidth="1"/>
    <col min="14578" max="14578" width="20.42578125" style="37" customWidth="1"/>
    <col min="14579" max="14581" width="17.140625" style="37" customWidth="1"/>
    <col min="14582" max="14582" width="19.7109375" style="37" customWidth="1"/>
    <col min="14583" max="14585" width="19" style="37" customWidth="1"/>
    <col min="14586" max="14586" width="21" style="37" customWidth="1"/>
    <col min="14587" max="14589" width="19.42578125" style="37" customWidth="1"/>
    <col min="14590" max="14590" width="21" style="37" customWidth="1"/>
    <col min="14591" max="14593" width="19.42578125" style="37" customWidth="1"/>
    <col min="14594" max="14594" width="21" style="37" customWidth="1"/>
    <col min="14595" max="14601" width="19.42578125" style="37" customWidth="1"/>
    <col min="14602" max="14602" width="21.42578125" style="37" customWidth="1"/>
    <col min="14603" max="14603" width="21" style="37" customWidth="1"/>
    <col min="14604" max="14604" width="22.140625" style="37" customWidth="1"/>
    <col min="14605" max="14605" width="21.7109375" style="37" customWidth="1"/>
    <col min="14606" max="14606" width="21.140625" style="37" customWidth="1"/>
    <col min="14607" max="14607" width="20.7109375" style="37" customWidth="1"/>
    <col min="14608" max="14609" width="19.42578125" style="37" customWidth="1"/>
    <col min="14610" max="14610" width="21.42578125" style="37" customWidth="1"/>
    <col min="14611" max="14625" width="19.42578125" style="37" customWidth="1"/>
    <col min="14626" max="14626" width="21.7109375" style="37" customWidth="1"/>
    <col min="14627" max="14637" width="19.42578125" style="37" customWidth="1"/>
    <col min="14638" max="14638" width="20.85546875" style="37" customWidth="1"/>
    <col min="14639" max="14641" width="20" style="37" customWidth="1"/>
    <col min="14642" max="14642" width="20.85546875" style="37" customWidth="1"/>
    <col min="14643" max="14645" width="20" style="37" customWidth="1"/>
    <col min="14646" max="14646" width="20.85546875" style="37" customWidth="1"/>
    <col min="14647" max="14649" width="20" style="37" customWidth="1"/>
    <col min="14650" max="14650" width="20.85546875" style="37" customWidth="1"/>
    <col min="14651" max="14653" width="20" style="37" customWidth="1"/>
    <col min="14654" max="14654" width="20.85546875" style="37" customWidth="1"/>
    <col min="14655" max="14657" width="20" style="37" customWidth="1"/>
    <col min="14658" max="14658" width="20.85546875" style="37" customWidth="1"/>
    <col min="14659" max="14661" width="20" style="37" customWidth="1"/>
    <col min="14662" max="14662" width="20.85546875" style="37" customWidth="1"/>
    <col min="14663" max="14665" width="20" style="37" customWidth="1"/>
    <col min="14666" max="14666" width="20.85546875" style="37" customWidth="1"/>
    <col min="14667" max="14669" width="20" style="37" customWidth="1"/>
    <col min="14670" max="14670" width="20.28515625" style="37" customWidth="1"/>
    <col min="14671" max="14671" width="25.42578125" style="37" customWidth="1"/>
    <col min="14672" max="14672" width="18" style="37" customWidth="1"/>
    <col min="14673" max="14673" width="19.140625" style="37" customWidth="1"/>
    <col min="14674" max="14674" width="21.85546875" style="37" customWidth="1"/>
    <col min="14675" max="14676" width="25.28515625" style="37" customWidth="1"/>
    <col min="14677" max="14677" width="24.42578125" style="37" customWidth="1"/>
    <col min="14678" max="14678" width="36.42578125" style="37" customWidth="1"/>
    <col min="14679" max="14679" width="11.42578125" style="37"/>
    <col min="14680" max="14680" width="19.7109375" style="37" bestFit="1" customWidth="1"/>
    <col min="14681" max="14803" width="11.42578125" style="37"/>
    <col min="14804" max="14804" width="54.140625" style="37" customWidth="1"/>
    <col min="14805" max="14805" width="22.85546875" style="37" customWidth="1"/>
    <col min="14806" max="14809" width="20.28515625" style="37" customWidth="1"/>
    <col min="14810" max="14817" width="18.28515625" style="37" customWidth="1"/>
    <col min="14818" max="14821" width="20.5703125" style="37" customWidth="1"/>
    <col min="14822" max="14822" width="20.28515625" style="37" customWidth="1"/>
    <col min="14823" max="14823" width="25.42578125" style="37" customWidth="1"/>
    <col min="14824" max="14824" width="18" style="37" customWidth="1"/>
    <col min="14825" max="14826" width="19.140625" style="37" customWidth="1"/>
    <col min="14827" max="14827" width="18" style="37" customWidth="1"/>
    <col min="14828" max="14829" width="20.140625" style="37" customWidth="1"/>
    <col min="14830" max="14831" width="18.42578125" style="37" customWidth="1"/>
    <col min="14832" max="14832" width="17.28515625" style="37" customWidth="1"/>
    <col min="14833" max="14833" width="17.140625" style="37" customWidth="1"/>
    <col min="14834" max="14834" width="20.42578125" style="37" customWidth="1"/>
    <col min="14835" max="14837" width="17.140625" style="37" customWidth="1"/>
    <col min="14838" max="14838" width="19.7109375" style="37" customWidth="1"/>
    <col min="14839" max="14841" width="19" style="37" customWidth="1"/>
    <col min="14842" max="14842" width="21" style="37" customWidth="1"/>
    <col min="14843" max="14845" width="19.42578125" style="37" customWidth="1"/>
    <col min="14846" max="14846" width="21" style="37" customWidth="1"/>
    <col min="14847" max="14849" width="19.42578125" style="37" customWidth="1"/>
    <col min="14850" max="14850" width="21" style="37" customWidth="1"/>
    <col min="14851" max="14857" width="19.42578125" style="37" customWidth="1"/>
    <col min="14858" max="14858" width="21.42578125" style="37" customWidth="1"/>
    <col min="14859" max="14859" width="21" style="37" customWidth="1"/>
    <col min="14860" max="14860" width="22.140625" style="37" customWidth="1"/>
    <col min="14861" max="14861" width="21.7109375" style="37" customWidth="1"/>
    <col min="14862" max="14862" width="21.140625" style="37" customWidth="1"/>
    <col min="14863" max="14863" width="20.7109375" style="37" customWidth="1"/>
    <col min="14864" max="14865" width="19.42578125" style="37" customWidth="1"/>
    <col min="14866" max="14866" width="21.42578125" style="37" customWidth="1"/>
    <col min="14867" max="14881" width="19.42578125" style="37" customWidth="1"/>
    <col min="14882" max="14882" width="21.7109375" style="37" customWidth="1"/>
    <col min="14883" max="14893" width="19.42578125" style="37" customWidth="1"/>
    <col min="14894" max="14894" width="20.85546875" style="37" customWidth="1"/>
    <col min="14895" max="14897" width="20" style="37" customWidth="1"/>
    <col min="14898" max="14898" width="20.85546875" style="37" customWidth="1"/>
    <col min="14899" max="14901" width="20" style="37" customWidth="1"/>
    <col min="14902" max="14902" width="20.85546875" style="37" customWidth="1"/>
    <col min="14903" max="14905" width="20" style="37" customWidth="1"/>
    <col min="14906" max="14906" width="20.85546875" style="37" customWidth="1"/>
    <col min="14907" max="14909" width="20" style="37" customWidth="1"/>
    <col min="14910" max="14910" width="20.85546875" style="37" customWidth="1"/>
    <col min="14911" max="14913" width="20" style="37" customWidth="1"/>
    <col min="14914" max="14914" width="20.85546875" style="37" customWidth="1"/>
    <col min="14915" max="14917" width="20" style="37" customWidth="1"/>
    <col min="14918" max="14918" width="20.85546875" style="37" customWidth="1"/>
    <col min="14919" max="14921" width="20" style="37" customWidth="1"/>
    <col min="14922" max="14922" width="20.85546875" style="37" customWidth="1"/>
    <col min="14923" max="14925" width="20" style="37" customWidth="1"/>
    <col min="14926" max="14926" width="20.28515625" style="37" customWidth="1"/>
    <col min="14927" max="14927" width="25.42578125" style="37" customWidth="1"/>
    <col min="14928" max="14928" width="18" style="37" customWidth="1"/>
    <col min="14929" max="14929" width="19.140625" style="37" customWidth="1"/>
    <col min="14930" max="14930" width="21.85546875" style="37" customWidth="1"/>
    <col min="14931" max="14932" width="25.28515625" style="37" customWidth="1"/>
    <col min="14933" max="14933" width="24.42578125" style="37" customWidth="1"/>
    <col min="14934" max="14934" width="36.42578125" style="37" customWidth="1"/>
    <col min="14935" max="14935" width="11.42578125" style="37"/>
    <col min="14936" max="14936" width="19.7109375" style="37" bestFit="1" customWidth="1"/>
    <col min="14937" max="15059" width="11.42578125" style="37"/>
    <col min="15060" max="15060" width="54.140625" style="37" customWidth="1"/>
    <col min="15061" max="15061" width="22.85546875" style="37" customWidth="1"/>
    <col min="15062" max="15065" width="20.28515625" style="37" customWidth="1"/>
    <col min="15066" max="15073" width="18.28515625" style="37" customWidth="1"/>
    <col min="15074" max="15077" width="20.5703125" style="37" customWidth="1"/>
    <col min="15078" max="15078" width="20.28515625" style="37" customWidth="1"/>
    <col min="15079" max="15079" width="25.42578125" style="37" customWidth="1"/>
    <col min="15080" max="15080" width="18" style="37" customWidth="1"/>
    <col min="15081" max="15082" width="19.140625" style="37" customWidth="1"/>
    <col min="15083" max="15083" width="18" style="37" customWidth="1"/>
    <col min="15084" max="15085" width="20.140625" style="37" customWidth="1"/>
    <col min="15086" max="15087" width="18.42578125" style="37" customWidth="1"/>
    <col min="15088" max="15088" width="17.28515625" style="37" customWidth="1"/>
    <col min="15089" max="15089" width="17.140625" style="37" customWidth="1"/>
    <col min="15090" max="15090" width="20.42578125" style="37" customWidth="1"/>
    <col min="15091" max="15093" width="17.140625" style="37" customWidth="1"/>
    <col min="15094" max="15094" width="19.7109375" style="37" customWidth="1"/>
    <col min="15095" max="15097" width="19" style="37" customWidth="1"/>
    <col min="15098" max="15098" width="21" style="37" customWidth="1"/>
    <col min="15099" max="15101" width="19.42578125" style="37" customWidth="1"/>
    <col min="15102" max="15102" width="21" style="37" customWidth="1"/>
    <col min="15103" max="15105" width="19.42578125" style="37" customWidth="1"/>
    <col min="15106" max="15106" width="21" style="37" customWidth="1"/>
    <col min="15107" max="15113" width="19.42578125" style="37" customWidth="1"/>
    <col min="15114" max="15114" width="21.42578125" style="37" customWidth="1"/>
    <col min="15115" max="15115" width="21" style="37" customWidth="1"/>
    <col min="15116" max="15116" width="22.140625" style="37" customWidth="1"/>
    <col min="15117" max="15117" width="21.7109375" style="37" customWidth="1"/>
    <col min="15118" max="15118" width="21.140625" style="37" customWidth="1"/>
    <col min="15119" max="15119" width="20.7109375" style="37" customWidth="1"/>
    <col min="15120" max="15121" width="19.42578125" style="37" customWidth="1"/>
    <col min="15122" max="15122" width="21.42578125" style="37" customWidth="1"/>
    <col min="15123" max="15137" width="19.42578125" style="37" customWidth="1"/>
    <col min="15138" max="15138" width="21.7109375" style="37" customWidth="1"/>
    <col min="15139" max="15149" width="19.42578125" style="37" customWidth="1"/>
    <col min="15150" max="15150" width="20.85546875" style="37" customWidth="1"/>
    <col min="15151" max="15153" width="20" style="37" customWidth="1"/>
    <col min="15154" max="15154" width="20.85546875" style="37" customWidth="1"/>
    <col min="15155" max="15157" width="20" style="37" customWidth="1"/>
    <col min="15158" max="15158" width="20.85546875" style="37" customWidth="1"/>
    <col min="15159" max="15161" width="20" style="37" customWidth="1"/>
    <col min="15162" max="15162" width="20.85546875" style="37" customWidth="1"/>
    <col min="15163" max="15165" width="20" style="37" customWidth="1"/>
    <col min="15166" max="15166" width="20.85546875" style="37" customWidth="1"/>
    <col min="15167" max="15169" width="20" style="37" customWidth="1"/>
    <col min="15170" max="15170" width="20.85546875" style="37" customWidth="1"/>
    <col min="15171" max="15173" width="20" style="37" customWidth="1"/>
    <col min="15174" max="15174" width="20.85546875" style="37" customWidth="1"/>
    <col min="15175" max="15177" width="20" style="37" customWidth="1"/>
    <col min="15178" max="15178" width="20.85546875" style="37" customWidth="1"/>
    <col min="15179" max="15181" width="20" style="37" customWidth="1"/>
    <col min="15182" max="15182" width="20.28515625" style="37" customWidth="1"/>
    <col min="15183" max="15183" width="25.42578125" style="37" customWidth="1"/>
    <col min="15184" max="15184" width="18" style="37" customWidth="1"/>
    <col min="15185" max="15185" width="19.140625" style="37" customWidth="1"/>
    <col min="15186" max="15186" width="21.85546875" style="37" customWidth="1"/>
    <col min="15187" max="15188" width="25.28515625" style="37" customWidth="1"/>
    <col min="15189" max="15189" width="24.42578125" style="37" customWidth="1"/>
    <col min="15190" max="15190" width="36.42578125" style="37" customWidth="1"/>
    <col min="15191" max="15191" width="11.42578125" style="37"/>
    <col min="15192" max="15192" width="19.7109375" style="37" bestFit="1" customWidth="1"/>
    <col min="15193" max="15315" width="11.42578125" style="37"/>
    <col min="15316" max="15316" width="54.140625" style="37" customWidth="1"/>
    <col min="15317" max="15317" width="22.85546875" style="37" customWidth="1"/>
    <col min="15318" max="15321" width="20.28515625" style="37" customWidth="1"/>
    <col min="15322" max="15329" width="18.28515625" style="37" customWidth="1"/>
    <col min="15330" max="15333" width="20.5703125" style="37" customWidth="1"/>
    <col min="15334" max="15334" width="20.28515625" style="37" customWidth="1"/>
    <col min="15335" max="15335" width="25.42578125" style="37" customWidth="1"/>
    <col min="15336" max="15336" width="18" style="37" customWidth="1"/>
    <col min="15337" max="15338" width="19.140625" style="37" customWidth="1"/>
    <col min="15339" max="15339" width="18" style="37" customWidth="1"/>
    <col min="15340" max="15341" width="20.140625" style="37" customWidth="1"/>
    <col min="15342" max="15343" width="18.42578125" style="37" customWidth="1"/>
    <col min="15344" max="15344" width="17.28515625" style="37" customWidth="1"/>
    <col min="15345" max="15345" width="17.140625" style="37" customWidth="1"/>
    <col min="15346" max="15346" width="20.42578125" style="37" customWidth="1"/>
    <col min="15347" max="15349" width="17.140625" style="37" customWidth="1"/>
    <col min="15350" max="15350" width="19.7109375" style="37" customWidth="1"/>
    <col min="15351" max="15353" width="19" style="37" customWidth="1"/>
    <col min="15354" max="15354" width="21" style="37" customWidth="1"/>
    <col min="15355" max="15357" width="19.42578125" style="37" customWidth="1"/>
    <col min="15358" max="15358" width="21" style="37" customWidth="1"/>
    <col min="15359" max="15361" width="19.42578125" style="37" customWidth="1"/>
    <col min="15362" max="15362" width="21" style="37" customWidth="1"/>
    <col min="15363" max="15369" width="19.42578125" style="37" customWidth="1"/>
    <col min="15370" max="15370" width="21.42578125" style="37" customWidth="1"/>
    <col min="15371" max="15371" width="21" style="37" customWidth="1"/>
    <col min="15372" max="15372" width="22.140625" style="37" customWidth="1"/>
    <col min="15373" max="15373" width="21.7109375" style="37" customWidth="1"/>
    <col min="15374" max="15374" width="21.140625" style="37" customWidth="1"/>
    <col min="15375" max="15375" width="20.7109375" style="37" customWidth="1"/>
    <col min="15376" max="15377" width="19.42578125" style="37" customWidth="1"/>
    <col min="15378" max="15378" width="21.42578125" style="37" customWidth="1"/>
    <col min="15379" max="15393" width="19.42578125" style="37" customWidth="1"/>
    <col min="15394" max="15394" width="21.7109375" style="37" customWidth="1"/>
    <col min="15395" max="15405" width="19.42578125" style="37" customWidth="1"/>
    <col min="15406" max="15406" width="20.85546875" style="37" customWidth="1"/>
    <col min="15407" max="15409" width="20" style="37" customWidth="1"/>
    <col min="15410" max="15410" width="20.85546875" style="37" customWidth="1"/>
    <col min="15411" max="15413" width="20" style="37" customWidth="1"/>
    <col min="15414" max="15414" width="20.85546875" style="37" customWidth="1"/>
    <col min="15415" max="15417" width="20" style="37" customWidth="1"/>
    <col min="15418" max="15418" width="20.85546875" style="37" customWidth="1"/>
    <col min="15419" max="15421" width="20" style="37" customWidth="1"/>
    <col min="15422" max="15422" width="20.85546875" style="37" customWidth="1"/>
    <col min="15423" max="15425" width="20" style="37" customWidth="1"/>
    <col min="15426" max="15426" width="20.85546875" style="37" customWidth="1"/>
    <col min="15427" max="15429" width="20" style="37" customWidth="1"/>
    <col min="15430" max="15430" width="20.85546875" style="37" customWidth="1"/>
    <col min="15431" max="15433" width="20" style="37" customWidth="1"/>
    <col min="15434" max="15434" width="20.85546875" style="37" customWidth="1"/>
    <col min="15435" max="15437" width="20" style="37" customWidth="1"/>
    <col min="15438" max="15438" width="20.28515625" style="37" customWidth="1"/>
    <col min="15439" max="15439" width="25.42578125" style="37" customWidth="1"/>
    <col min="15440" max="15440" width="18" style="37" customWidth="1"/>
    <col min="15441" max="15441" width="19.140625" style="37" customWidth="1"/>
    <col min="15442" max="15442" width="21.85546875" style="37" customWidth="1"/>
    <col min="15443" max="15444" width="25.28515625" style="37" customWidth="1"/>
    <col min="15445" max="15445" width="24.42578125" style="37" customWidth="1"/>
    <col min="15446" max="15446" width="36.42578125" style="37" customWidth="1"/>
    <col min="15447" max="15447" width="11.42578125" style="37"/>
    <col min="15448" max="15448" width="19.7109375" style="37" bestFit="1" customWidth="1"/>
    <col min="15449" max="15571" width="11.42578125" style="37"/>
    <col min="15572" max="15572" width="54.140625" style="37" customWidth="1"/>
    <col min="15573" max="15573" width="22.85546875" style="37" customWidth="1"/>
    <col min="15574" max="15577" width="20.28515625" style="37" customWidth="1"/>
    <col min="15578" max="15585" width="18.28515625" style="37" customWidth="1"/>
    <col min="15586" max="15589" width="20.5703125" style="37" customWidth="1"/>
    <col min="15590" max="15590" width="20.28515625" style="37" customWidth="1"/>
    <col min="15591" max="15591" width="25.42578125" style="37" customWidth="1"/>
    <col min="15592" max="15592" width="18" style="37" customWidth="1"/>
    <col min="15593" max="15594" width="19.140625" style="37" customWidth="1"/>
    <col min="15595" max="15595" width="18" style="37" customWidth="1"/>
    <col min="15596" max="15597" width="20.140625" style="37" customWidth="1"/>
    <col min="15598" max="15599" width="18.42578125" style="37" customWidth="1"/>
    <col min="15600" max="15600" width="17.28515625" style="37" customWidth="1"/>
    <col min="15601" max="15601" width="17.140625" style="37" customWidth="1"/>
    <col min="15602" max="15602" width="20.42578125" style="37" customWidth="1"/>
    <col min="15603" max="15605" width="17.140625" style="37" customWidth="1"/>
    <col min="15606" max="15606" width="19.7109375" style="37" customWidth="1"/>
    <col min="15607" max="15609" width="19" style="37" customWidth="1"/>
    <col min="15610" max="15610" width="21" style="37" customWidth="1"/>
    <col min="15611" max="15613" width="19.42578125" style="37" customWidth="1"/>
    <col min="15614" max="15614" width="21" style="37" customWidth="1"/>
    <col min="15615" max="15617" width="19.42578125" style="37" customWidth="1"/>
    <col min="15618" max="15618" width="21" style="37" customWidth="1"/>
    <col min="15619" max="15625" width="19.42578125" style="37" customWidth="1"/>
    <col min="15626" max="15626" width="21.42578125" style="37" customWidth="1"/>
    <col min="15627" max="15627" width="21" style="37" customWidth="1"/>
    <col min="15628" max="15628" width="22.140625" style="37" customWidth="1"/>
    <col min="15629" max="15629" width="21.7109375" style="37" customWidth="1"/>
    <col min="15630" max="15630" width="21.140625" style="37" customWidth="1"/>
    <col min="15631" max="15631" width="20.7109375" style="37" customWidth="1"/>
    <col min="15632" max="15633" width="19.42578125" style="37" customWidth="1"/>
    <col min="15634" max="15634" width="21.42578125" style="37" customWidth="1"/>
    <col min="15635" max="15649" width="19.42578125" style="37" customWidth="1"/>
    <col min="15650" max="15650" width="21.7109375" style="37" customWidth="1"/>
    <col min="15651" max="15661" width="19.42578125" style="37" customWidth="1"/>
    <col min="15662" max="15662" width="20.85546875" style="37" customWidth="1"/>
    <col min="15663" max="15665" width="20" style="37" customWidth="1"/>
    <col min="15666" max="15666" width="20.85546875" style="37" customWidth="1"/>
    <col min="15667" max="15669" width="20" style="37" customWidth="1"/>
    <col min="15670" max="15670" width="20.85546875" style="37" customWidth="1"/>
    <col min="15671" max="15673" width="20" style="37" customWidth="1"/>
    <col min="15674" max="15674" width="20.85546875" style="37" customWidth="1"/>
    <col min="15675" max="15677" width="20" style="37" customWidth="1"/>
    <col min="15678" max="15678" width="20.85546875" style="37" customWidth="1"/>
    <col min="15679" max="15681" width="20" style="37" customWidth="1"/>
    <col min="15682" max="15682" width="20.85546875" style="37" customWidth="1"/>
    <col min="15683" max="15685" width="20" style="37" customWidth="1"/>
    <col min="15686" max="15686" width="20.85546875" style="37" customWidth="1"/>
    <col min="15687" max="15689" width="20" style="37" customWidth="1"/>
    <col min="15690" max="15690" width="20.85546875" style="37" customWidth="1"/>
    <col min="15691" max="15693" width="20" style="37" customWidth="1"/>
    <col min="15694" max="15694" width="20.28515625" style="37" customWidth="1"/>
    <col min="15695" max="15695" width="25.42578125" style="37" customWidth="1"/>
    <col min="15696" max="15696" width="18" style="37" customWidth="1"/>
    <col min="15697" max="15697" width="19.140625" style="37" customWidth="1"/>
    <col min="15698" max="15698" width="21.85546875" style="37" customWidth="1"/>
    <col min="15699" max="15700" width="25.28515625" style="37" customWidth="1"/>
    <col min="15701" max="15701" width="24.42578125" style="37" customWidth="1"/>
    <col min="15702" max="15702" width="36.42578125" style="37" customWidth="1"/>
    <col min="15703" max="15703" width="11.42578125" style="37"/>
    <col min="15704" max="15704" width="19.7109375" style="37" bestFit="1" customWidth="1"/>
    <col min="15705" max="15827" width="11.42578125" style="37"/>
    <col min="15828" max="15828" width="54.140625" style="37" customWidth="1"/>
    <col min="15829" max="15829" width="22.85546875" style="37" customWidth="1"/>
    <col min="15830" max="15833" width="20.28515625" style="37" customWidth="1"/>
    <col min="15834" max="15841" width="18.28515625" style="37" customWidth="1"/>
    <col min="15842" max="15845" width="20.5703125" style="37" customWidth="1"/>
    <col min="15846" max="15846" width="20.28515625" style="37" customWidth="1"/>
    <col min="15847" max="15847" width="25.42578125" style="37" customWidth="1"/>
    <col min="15848" max="15848" width="18" style="37" customWidth="1"/>
    <col min="15849" max="15850" width="19.140625" style="37" customWidth="1"/>
    <col min="15851" max="15851" width="18" style="37" customWidth="1"/>
    <col min="15852" max="15853" width="20.140625" style="37" customWidth="1"/>
    <col min="15854" max="15855" width="18.42578125" style="37" customWidth="1"/>
    <col min="15856" max="15856" width="17.28515625" style="37" customWidth="1"/>
    <col min="15857" max="15857" width="17.140625" style="37" customWidth="1"/>
    <col min="15858" max="15858" width="20.42578125" style="37" customWidth="1"/>
    <col min="15859" max="15861" width="17.140625" style="37" customWidth="1"/>
    <col min="15862" max="15862" width="19.7109375" style="37" customWidth="1"/>
    <col min="15863" max="15865" width="19" style="37" customWidth="1"/>
    <col min="15866" max="15866" width="21" style="37" customWidth="1"/>
    <col min="15867" max="15869" width="19.42578125" style="37" customWidth="1"/>
    <col min="15870" max="15870" width="21" style="37" customWidth="1"/>
    <col min="15871" max="15873" width="19.42578125" style="37" customWidth="1"/>
    <col min="15874" max="15874" width="21" style="37" customWidth="1"/>
    <col min="15875" max="15881" width="19.42578125" style="37" customWidth="1"/>
    <col min="15882" max="15882" width="21.42578125" style="37" customWidth="1"/>
    <col min="15883" max="15883" width="21" style="37" customWidth="1"/>
    <col min="15884" max="15884" width="22.140625" style="37" customWidth="1"/>
    <col min="15885" max="15885" width="21.7109375" style="37" customWidth="1"/>
    <col min="15886" max="15886" width="21.140625" style="37" customWidth="1"/>
    <col min="15887" max="15887" width="20.7109375" style="37" customWidth="1"/>
    <col min="15888" max="15889" width="19.42578125" style="37" customWidth="1"/>
    <col min="15890" max="15890" width="21.42578125" style="37" customWidth="1"/>
    <col min="15891" max="15905" width="19.42578125" style="37" customWidth="1"/>
    <col min="15906" max="15906" width="21.7109375" style="37" customWidth="1"/>
    <col min="15907" max="15917" width="19.42578125" style="37" customWidth="1"/>
    <col min="15918" max="15918" width="20.85546875" style="37" customWidth="1"/>
    <col min="15919" max="15921" width="20" style="37" customWidth="1"/>
    <col min="15922" max="15922" width="20.85546875" style="37" customWidth="1"/>
    <col min="15923" max="15925" width="20" style="37" customWidth="1"/>
    <col min="15926" max="15926" width="20.85546875" style="37" customWidth="1"/>
    <col min="15927" max="15929" width="20" style="37" customWidth="1"/>
    <col min="15930" max="15930" width="20.85546875" style="37" customWidth="1"/>
    <col min="15931" max="15933" width="20" style="37" customWidth="1"/>
    <col min="15934" max="15934" width="20.85546875" style="37" customWidth="1"/>
    <col min="15935" max="15937" width="20" style="37" customWidth="1"/>
    <col min="15938" max="15938" width="20.85546875" style="37" customWidth="1"/>
    <col min="15939" max="15941" width="20" style="37" customWidth="1"/>
    <col min="15942" max="15942" width="20.85546875" style="37" customWidth="1"/>
    <col min="15943" max="15945" width="20" style="37" customWidth="1"/>
    <col min="15946" max="15946" width="20.85546875" style="37" customWidth="1"/>
    <col min="15947" max="15949" width="20" style="37" customWidth="1"/>
    <col min="15950" max="15950" width="20.28515625" style="37" customWidth="1"/>
    <col min="15951" max="15951" width="25.42578125" style="37" customWidth="1"/>
    <col min="15952" max="15952" width="18" style="37" customWidth="1"/>
    <col min="15953" max="15953" width="19.140625" style="37" customWidth="1"/>
    <col min="15954" max="15954" width="21.85546875" style="37" customWidth="1"/>
    <col min="15955" max="15956" width="25.28515625" style="37" customWidth="1"/>
    <col min="15957" max="15957" width="24.42578125" style="37" customWidth="1"/>
    <col min="15958" max="15958" width="36.42578125" style="37" customWidth="1"/>
    <col min="15959" max="15959" width="11.42578125" style="37"/>
    <col min="15960" max="15960" width="19.7109375" style="37" bestFit="1" customWidth="1"/>
    <col min="15961" max="16083" width="11.42578125" style="37"/>
    <col min="16084" max="16084" width="54.140625" style="37" customWidth="1"/>
    <col min="16085" max="16085" width="22.85546875" style="37" customWidth="1"/>
    <col min="16086" max="16089" width="20.28515625" style="37" customWidth="1"/>
    <col min="16090" max="16097" width="18.28515625" style="37" customWidth="1"/>
    <col min="16098" max="16101" width="20.5703125" style="37" customWidth="1"/>
    <col min="16102" max="16102" width="20.28515625" style="37" customWidth="1"/>
    <col min="16103" max="16103" width="25.42578125" style="37" customWidth="1"/>
    <col min="16104" max="16104" width="18" style="37" customWidth="1"/>
    <col min="16105" max="16106" width="19.140625" style="37" customWidth="1"/>
    <col min="16107" max="16107" width="18" style="37" customWidth="1"/>
    <col min="16108" max="16109" width="20.140625" style="37" customWidth="1"/>
    <col min="16110" max="16111" width="18.42578125" style="37" customWidth="1"/>
    <col min="16112" max="16112" width="17.28515625" style="37" customWidth="1"/>
    <col min="16113" max="16113" width="17.140625" style="37" customWidth="1"/>
    <col min="16114" max="16114" width="20.42578125" style="37" customWidth="1"/>
    <col min="16115" max="16117" width="17.140625" style="37" customWidth="1"/>
    <col min="16118" max="16118" width="19.7109375" style="37" customWidth="1"/>
    <col min="16119" max="16121" width="19" style="37" customWidth="1"/>
    <col min="16122" max="16122" width="21" style="37" customWidth="1"/>
    <col min="16123" max="16125" width="19.42578125" style="37" customWidth="1"/>
    <col min="16126" max="16126" width="21" style="37" customWidth="1"/>
    <col min="16127" max="16129" width="19.42578125" style="37" customWidth="1"/>
    <col min="16130" max="16130" width="21" style="37" customWidth="1"/>
    <col min="16131" max="16137" width="19.42578125" style="37" customWidth="1"/>
    <col min="16138" max="16138" width="21.42578125" style="37" customWidth="1"/>
    <col min="16139" max="16139" width="21" style="37" customWidth="1"/>
    <col min="16140" max="16140" width="22.140625" style="37" customWidth="1"/>
    <col min="16141" max="16141" width="21.7109375" style="37" customWidth="1"/>
    <col min="16142" max="16142" width="21.140625" style="37" customWidth="1"/>
    <col min="16143" max="16143" width="20.7109375" style="37" customWidth="1"/>
    <col min="16144" max="16145" width="19.42578125" style="37" customWidth="1"/>
    <col min="16146" max="16146" width="21.42578125" style="37" customWidth="1"/>
    <col min="16147" max="16161" width="19.42578125" style="37" customWidth="1"/>
    <col min="16162" max="16162" width="21.7109375" style="37" customWidth="1"/>
    <col min="16163" max="16173" width="19.42578125" style="37" customWidth="1"/>
    <col min="16174" max="16174" width="20.85546875" style="37" customWidth="1"/>
    <col min="16175" max="16177" width="20" style="37" customWidth="1"/>
    <col min="16178" max="16178" width="20.85546875" style="37" customWidth="1"/>
    <col min="16179" max="16181" width="20" style="37" customWidth="1"/>
    <col min="16182" max="16182" width="20.85546875" style="37" customWidth="1"/>
    <col min="16183" max="16185" width="20" style="37" customWidth="1"/>
    <col min="16186" max="16186" width="20.85546875" style="37" customWidth="1"/>
    <col min="16187" max="16189" width="20" style="37" customWidth="1"/>
    <col min="16190" max="16190" width="20.85546875" style="37" customWidth="1"/>
    <col min="16191" max="16193" width="20" style="37" customWidth="1"/>
    <col min="16194" max="16194" width="20.85546875" style="37" customWidth="1"/>
    <col min="16195" max="16197" width="20" style="37" customWidth="1"/>
    <col min="16198" max="16198" width="20.85546875" style="37" customWidth="1"/>
    <col min="16199" max="16201" width="20" style="37" customWidth="1"/>
    <col min="16202" max="16202" width="20.85546875" style="37" customWidth="1"/>
    <col min="16203" max="16205" width="20" style="37" customWidth="1"/>
    <col min="16206" max="16206" width="20.28515625" style="37" customWidth="1"/>
    <col min="16207" max="16207" width="25.42578125" style="37" customWidth="1"/>
    <col min="16208" max="16208" width="18" style="37" customWidth="1"/>
    <col min="16209" max="16209" width="19.140625" style="37" customWidth="1"/>
    <col min="16210" max="16210" width="21.85546875" style="37" customWidth="1"/>
    <col min="16211" max="16212" width="25.28515625" style="37" customWidth="1"/>
    <col min="16213" max="16213" width="24.42578125" style="37" customWidth="1"/>
    <col min="16214" max="16214" width="36.42578125" style="37" customWidth="1"/>
    <col min="16215" max="16215" width="11.42578125" style="37"/>
    <col min="16216" max="16216" width="19.7109375" style="37" bestFit="1" customWidth="1"/>
    <col min="16217" max="16327" width="11.42578125" style="37"/>
    <col min="16328" max="16384" width="11.42578125" style="37" customWidth="1"/>
  </cols>
  <sheetData>
    <row r="1" spans="1:88" ht="82.9" customHeight="1" thickTop="1" thickBot="1">
      <c r="A1" s="58" t="s">
        <v>217</v>
      </c>
      <c r="B1" s="111" t="s">
        <v>304</v>
      </c>
      <c r="C1" s="112" t="s">
        <v>218</v>
      </c>
      <c r="D1" s="112" t="s">
        <v>219</v>
      </c>
      <c r="E1" s="112" t="s">
        <v>220</v>
      </c>
      <c r="F1" s="112" t="s">
        <v>221</v>
      </c>
      <c r="G1" s="113" t="s">
        <v>222</v>
      </c>
      <c r="H1" s="113" t="s">
        <v>223</v>
      </c>
      <c r="I1" s="113" t="s">
        <v>224</v>
      </c>
      <c r="J1" s="113" t="s">
        <v>225</v>
      </c>
      <c r="K1" s="114" t="s">
        <v>226</v>
      </c>
      <c r="L1" s="114" t="s">
        <v>227</v>
      </c>
      <c r="M1" s="114" t="s">
        <v>228</v>
      </c>
      <c r="N1" s="114" t="s">
        <v>229</v>
      </c>
      <c r="O1" s="115" t="s">
        <v>230</v>
      </c>
      <c r="P1" s="115" t="s">
        <v>231</v>
      </c>
      <c r="Q1" s="115" t="s">
        <v>232</v>
      </c>
      <c r="R1" s="115" t="s">
        <v>233</v>
      </c>
      <c r="S1" s="116" t="s">
        <v>234</v>
      </c>
      <c r="T1" s="116" t="s">
        <v>235</v>
      </c>
      <c r="U1" s="116" t="s">
        <v>236</v>
      </c>
      <c r="V1" s="116" t="s">
        <v>237</v>
      </c>
      <c r="W1" s="117" t="s">
        <v>238</v>
      </c>
      <c r="X1" s="117" t="s">
        <v>239</v>
      </c>
      <c r="Y1" s="117" t="s">
        <v>240</v>
      </c>
      <c r="Z1" s="117" t="s">
        <v>241</v>
      </c>
      <c r="AA1" s="118" t="s">
        <v>242</v>
      </c>
      <c r="AB1" s="118" t="s">
        <v>243</v>
      </c>
      <c r="AC1" s="118" t="s">
        <v>244</v>
      </c>
      <c r="AD1" s="118" t="s">
        <v>245</v>
      </c>
      <c r="AE1" s="119" t="s">
        <v>246</v>
      </c>
      <c r="AF1" s="119" t="s">
        <v>247</v>
      </c>
      <c r="AG1" s="119" t="s">
        <v>248</v>
      </c>
      <c r="AH1" s="119" t="s">
        <v>249</v>
      </c>
      <c r="AI1" s="120" t="s">
        <v>250</v>
      </c>
      <c r="AJ1" s="120" t="s">
        <v>251</v>
      </c>
      <c r="AK1" s="120" t="s">
        <v>252</v>
      </c>
      <c r="AL1" s="120" t="s">
        <v>253</v>
      </c>
      <c r="AM1" s="120" t="s">
        <v>254</v>
      </c>
      <c r="AN1" s="120" t="s">
        <v>255</v>
      </c>
      <c r="AO1" s="120" t="s">
        <v>256</v>
      </c>
      <c r="AP1" s="120" t="s">
        <v>257</v>
      </c>
      <c r="AQ1" s="120" t="s">
        <v>258</v>
      </c>
      <c r="AR1" s="120" t="s">
        <v>259</v>
      </c>
      <c r="AS1" s="120" t="s">
        <v>260</v>
      </c>
      <c r="AT1" s="120" t="s">
        <v>261</v>
      </c>
      <c r="AU1" s="120" t="s">
        <v>262</v>
      </c>
      <c r="AV1" s="120" t="s">
        <v>263</v>
      </c>
      <c r="AW1" s="120" t="s">
        <v>264</v>
      </c>
      <c r="AX1" s="120" t="s">
        <v>265</v>
      </c>
      <c r="AY1" s="120" t="s">
        <v>266</v>
      </c>
      <c r="AZ1" s="120" t="s">
        <v>267</v>
      </c>
      <c r="BA1" s="120" t="s">
        <v>268</v>
      </c>
      <c r="BB1" s="120" t="s">
        <v>269</v>
      </c>
      <c r="BC1" s="120" t="s">
        <v>270</v>
      </c>
      <c r="BD1" s="120" t="s">
        <v>271</v>
      </c>
      <c r="BE1" s="120" t="s">
        <v>272</v>
      </c>
      <c r="BF1" s="120" t="s">
        <v>273</v>
      </c>
      <c r="BG1" s="120" t="s">
        <v>274</v>
      </c>
      <c r="BH1" s="120" t="s">
        <v>275</v>
      </c>
      <c r="BI1" s="120" t="s">
        <v>276</v>
      </c>
      <c r="BJ1" s="120" t="s">
        <v>277</v>
      </c>
      <c r="BK1" s="112" t="s">
        <v>278</v>
      </c>
      <c r="BL1" s="112" t="s">
        <v>279</v>
      </c>
      <c r="BM1" s="112" t="s">
        <v>280</v>
      </c>
      <c r="BN1" s="112" t="s">
        <v>281</v>
      </c>
      <c r="BO1" s="123" t="s">
        <v>282</v>
      </c>
      <c r="BP1" s="123" t="s">
        <v>283</v>
      </c>
      <c r="BQ1" s="123" t="s">
        <v>284</v>
      </c>
      <c r="BR1" s="123" t="s">
        <v>285</v>
      </c>
      <c r="BS1" s="124" t="s">
        <v>286</v>
      </c>
      <c r="BT1" s="124" t="s">
        <v>287</v>
      </c>
      <c r="BU1" s="124" t="s">
        <v>288</v>
      </c>
      <c r="BV1" s="124" t="s">
        <v>289</v>
      </c>
      <c r="BW1" s="125" t="s">
        <v>290</v>
      </c>
      <c r="BX1" s="125" t="s">
        <v>291</v>
      </c>
      <c r="BY1" s="125" t="s">
        <v>292</v>
      </c>
      <c r="BZ1" s="125" t="s">
        <v>293</v>
      </c>
      <c r="CA1" s="126" t="s">
        <v>294</v>
      </c>
      <c r="CB1" s="126" t="s">
        <v>295</v>
      </c>
      <c r="CC1" s="126" t="s">
        <v>296</v>
      </c>
      <c r="CD1" s="126" t="s">
        <v>297</v>
      </c>
      <c r="CE1" s="127" t="s">
        <v>298</v>
      </c>
      <c r="CF1" s="127" t="s">
        <v>299</v>
      </c>
      <c r="CG1" s="127" t="s">
        <v>300</v>
      </c>
      <c r="CH1" s="127" t="s">
        <v>301</v>
      </c>
    </row>
    <row r="2" spans="1:88" ht="15.6" customHeight="1" thickTop="1" thickBot="1">
      <c r="A2" s="122" t="s">
        <v>155</v>
      </c>
      <c r="B2" s="129">
        <f>3206935486+50000000</f>
        <v>3256935486</v>
      </c>
      <c r="C2" s="129">
        <v>100000000</v>
      </c>
      <c r="D2" s="129">
        <v>75047280</v>
      </c>
      <c r="E2" s="129">
        <v>34614840</v>
      </c>
      <c r="F2" s="129">
        <v>31942920</v>
      </c>
      <c r="G2" s="129">
        <f t="shared" ref="G2:BM2" si="0">SUM(G3:G4)</f>
        <v>0</v>
      </c>
      <c r="H2" s="129">
        <f t="shared" si="0"/>
        <v>0</v>
      </c>
      <c r="I2" s="129">
        <f t="shared" si="0"/>
        <v>0</v>
      </c>
      <c r="J2" s="129">
        <f t="shared" si="0"/>
        <v>0</v>
      </c>
      <c r="K2" s="129">
        <f t="shared" si="0"/>
        <v>0</v>
      </c>
      <c r="L2" s="129">
        <f t="shared" si="0"/>
        <v>0</v>
      </c>
      <c r="M2" s="129">
        <f t="shared" si="0"/>
        <v>0</v>
      </c>
      <c r="N2" s="129">
        <f t="shared" si="0"/>
        <v>0</v>
      </c>
      <c r="O2" s="129">
        <f t="shared" si="0"/>
        <v>0</v>
      </c>
      <c r="P2" s="129">
        <f t="shared" si="0"/>
        <v>0</v>
      </c>
      <c r="Q2" s="129">
        <f t="shared" si="0"/>
        <v>0</v>
      </c>
      <c r="R2" s="129">
        <f t="shared" si="0"/>
        <v>0</v>
      </c>
      <c r="S2" s="129">
        <f t="shared" si="0"/>
        <v>0</v>
      </c>
      <c r="T2" s="129">
        <f t="shared" si="0"/>
        <v>0</v>
      </c>
      <c r="U2" s="129">
        <f t="shared" si="0"/>
        <v>0</v>
      </c>
      <c r="V2" s="129">
        <f t="shared" si="0"/>
        <v>0</v>
      </c>
      <c r="W2" s="129">
        <f t="shared" si="0"/>
        <v>0</v>
      </c>
      <c r="X2" s="129">
        <f t="shared" si="0"/>
        <v>0</v>
      </c>
      <c r="Y2" s="129">
        <f t="shared" si="0"/>
        <v>0</v>
      </c>
      <c r="Z2" s="129">
        <f t="shared" si="0"/>
        <v>0</v>
      </c>
      <c r="AA2" s="129">
        <v>100000000</v>
      </c>
      <c r="AB2" s="129">
        <v>49566840</v>
      </c>
      <c r="AC2" s="129">
        <v>31129764</v>
      </c>
      <c r="AD2" s="129">
        <v>27165504</v>
      </c>
      <c r="AE2" s="129">
        <f t="shared" si="0"/>
        <v>0</v>
      </c>
      <c r="AF2" s="129">
        <f t="shared" si="0"/>
        <v>0</v>
      </c>
      <c r="AG2" s="129">
        <f t="shared" si="0"/>
        <v>0</v>
      </c>
      <c r="AH2" s="129">
        <f t="shared" si="0"/>
        <v>0</v>
      </c>
      <c r="AI2" s="129">
        <f t="shared" si="0"/>
        <v>0</v>
      </c>
      <c r="AJ2" s="129">
        <f t="shared" si="0"/>
        <v>0</v>
      </c>
      <c r="AK2" s="129">
        <f t="shared" si="0"/>
        <v>0</v>
      </c>
      <c r="AL2" s="129">
        <f t="shared" si="0"/>
        <v>0</v>
      </c>
      <c r="AM2" s="129">
        <f t="shared" si="0"/>
        <v>0</v>
      </c>
      <c r="AN2" s="129">
        <f t="shared" si="0"/>
        <v>0</v>
      </c>
      <c r="AO2" s="129">
        <f t="shared" si="0"/>
        <v>0</v>
      </c>
      <c r="AP2" s="129">
        <f t="shared" si="0"/>
        <v>0</v>
      </c>
      <c r="AQ2" s="129">
        <f t="shared" si="0"/>
        <v>0</v>
      </c>
      <c r="AR2" s="129">
        <f t="shared" si="0"/>
        <v>0</v>
      </c>
      <c r="AS2" s="129">
        <f t="shared" si="0"/>
        <v>0</v>
      </c>
      <c r="AT2" s="129">
        <f t="shared" si="0"/>
        <v>0</v>
      </c>
      <c r="AU2" s="129">
        <f t="shared" si="0"/>
        <v>0</v>
      </c>
      <c r="AV2" s="129">
        <f t="shared" si="0"/>
        <v>0</v>
      </c>
      <c r="AW2" s="129">
        <f t="shared" si="0"/>
        <v>0</v>
      </c>
      <c r="AX2" s="129">
        <f t="shared" si="0"/>
        <v>0</v>
      </c>
      <c r="AY2" s="129">
        <f t="shared" si="0"/>
        <v>0</v>
      </c>
      <c r="AZ2" s="129">
        <f t="shared" si="0"/>
        <v>0</v>
      </c>
      <c r="BA2" s="129">
        <f t="shared" si="0"/>
        <v>0</v>
      </c>
      <c r="BB2" s="129">
        <f t="shared" si="0"/>
        <v>0</v>
      </c>
      <c r="BC2" s="129">
        <f t="shared" si="0"/>
        <v>0</v>
      </c>
      <c r="BD2" s="129">
        <f t="shared" si="0"/>
        <v>0</v>
      </c>
      <c r="BE2" s="129">
        <f t="shared" si="0"/>
        <v>0</v>
      </c>
      <c r="BF2" s="129">
        <f t="shared" si="0"/>
        <v>0</v>
      </c>
      <c r="BG2" s="129">
        <f t="shared" si="0"/>
        <v>0</v>
      </c>
      <c r="BH2" s="129">
        <f t="shared" si="0"/>
        <v>0</v>
      </c>
      <c r="BI2" s="129">
        <f t="shared" si="0"/>
        <v>0</v>
      </c>
      <c r="BJ2" s="129">
        <f t="shared" si="0"/>
        <v>0</v>
      </c>
      <c r="BK2" s="129">
        <f t="shared" si="0"/>
        <v>0</v>
      </c>
      <c r="BL2" s="129">
        <f t="shared" si="0"/>
        <v>0</v>
      </c>
      <c r="BM2" s="129">
        <f t="shared" si="0"/>
        <v>0</v>
      </c>
      <c r="BN2" s="129">
        <f t="shared" ref="BN2:CH2" si="1">SUM(BN3:BN4)</f>
        <v>0</v>
      </c>
      <c r="BO2" s="129">
        <f t="shared" si="1"/>
        <v>0</v>
      </c>
      <c r="BP2" s="129">
        <f t="shared" si="1"/>
        <v>0</v>
      </c>
      <c r="BQ2" s="129">
        <f t="shared" si="1"/>
        <v>0</v>
      </c>
      <c r="BR2" s="129">
        <f t="shared" si="1"/>
        <v>0</v>
      </c>
      <c r="BS2" s="129">
        <v>3056935486</v>
      </c>
      <c r="BT2" s="129">
        <v>1709307342</v>
      </c>
      <c r="BU2" s="129">
        <v>661160537</v>
      </c>
      <c r="BV2" s="129">
        <v>661160537</v>
      </c>
      <c r="BW2" s="129">
        <f t="shared" si="1"/>
        <v>0</v>
      </c>
      <c r="BX2" s="129">
        <f t="shared" si="1"/>
        <v>0</v>
      </c>
      <c r="BY2" s="129">
        <f t="shared" si="1"/>
        <v>0</v>
      </c>
      <c r="BZ2" s="129">
        <f t="shared" si="1"/>
        <v>0</v>
      </c>
      <c r="CA2" s="129">
        <f t="shared" si="1"/>
        <v>0</v>
      </c>
      <c r="CB2" s="129">
        <f t="shared" si="1"/>
        <v>0</v>
      </c>
      <c r="CC2" s="129">
        <f t="shared" si="1"/>
        <v>0</v>
      </c>
      <c r="CD2" s="129">
        <f t="shared" si="1"/>
        <v>0</v>
      </c>
      <c r="CE2" s="129">
        <f t="shared" si="1"/>
        <v>0</v>
      </c>
      <c r="CF2" s="129">
        <f t="shared" si="1"/>
        <v>0</v>
      </c>
      <c r="CG2" s="129">
        <f t="shared" si="1"/>
        <v>0</v>
      </c>
      <c r="CH2" s="129">
        <f t="shared" si="1"/>
        <v>0</v>
      </c>
    </row>
    <row r="3" spans="1:88" ht="26.25" customHeight="1" thickTop="1" thickBot="1">
      <c r="A3" s="106" t="s">
        <v>156</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J3" s="38"/>
    </row>
    <row r="4" spans="1:88" ht="52.5" thickTop="1" thickBot="1">
      <c r="A4" s="106" t="s">
        <v>157</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J4" s="38"/>
    </row>
    <row r="5" spans="1:88" ht="39.75" thickTop="1" thickBot="1">
      <c r="A5" s="106" t="s">
        <v>158</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J5" s="38"/>
    </row>
    <row r="6" spans="1:88" ht="21" customHeight="1" thickTop="1" thickBot="1">
      <c r="A6" s="107" t="s">
        <v>159</v>
      </c>
      <c r="B6" s="129">
        <f>150000000+80000000</f>
        <v>230000000</v>
      </c>
      <c r="C6" s="55">
        <v>230000000</v>
      </c>
      <c r="D6" s="55">
        <v>145670331</v>
      </c>
      <c r="E6" s="55">
        <v>46828947</v>
      </c>
      <c r="F6" s="55">
        <v>40543427</v>
      </c>
      <c r="G6" s="55">
        <f t="shared" ref="G6:BM6" si="2">SUM(G7:G8)</f>
        <v>0</v>
      </c>
      <c r="H6" s="55">
        <f t="shared" si="2"/>
        <v>0</v>
      </c>
      <c r="I6" s="55">
        <f t="shared" si="2"/>
        <v>0</v>
      </c>
      <c r="J6" s="55">
        <f t="shared" si="2"/>
        <v>0</v>
      </c>
      <c r="K6" s="55">
        <f t="shared" si="2"/>
        <v>0</v>
      </c>
      <c r="L6" s="55">
        <f t="shared" si="2"/>
        <v>0</v>
      </c>
      <c r="M6" s="55">
        <f t="shared" si="2"/>
        <v>0</v>
      </c>
      <c r="N6" s="55">
        <f t="shared" si="2"/>
        <v>0</v>
      </c>
      <c r="O6" s="55">
        <f t="shared" si="2"/>
        <v>0</v>
      </c>
      <c r="P6" s="55">
        <f t="shared" si="2"/>
        <v>0</v>
      </c>
      <c r="Q6" s="55">
        <f t="shared" si="2"/>
        <v>0</v>
      </c>
      <c r="R6" s="55">
        <f t="shared" si="2"/>
        <v>0</v>
      </c>
      <c r="S6" s="55">
        <f t="shared" si="2"/>
        <v>0</v>
      </c>
      <c r="T6" s="55">
        <f t="shared" si="2"/>
        <v>0</v>
      </c>
      <c r="U6" s="55">
        <f t="shared" si="2"/>
        <v>0</v>
      </c>
      <c r="V6" s="55">
        <f t="shared" si="2"/>
        <v>0</v>
      </c>
      <c r="W6" s="55">
        <f t="shared" si="2"/>
        <v>0</v>
      </c>
      <c r="X6" s="55">
        <f t="shared" si="2"/>
        <v>0</v>
      </c>
      <c r="Y6" s="55">
        <f t="shared" si="2"/>
        <v>0</v>
      </c>
      <c r="Z6" s="55">
        <f t="shared" si="2"/>
        <v>0</v>
      </c>
      <c r="AA6" s="55">
        <f t="shared" si="2"/>
        <v>0</v>
      </c>
      <c r="AB6" s="55">
        <f t="shared" si="2"/>
        <v>0</v>
      </c>
      <c r="AC6" s="55">
        <f t="shared" si="2"/>
        <v>0</v>
      </c>
      <c r="AD6" s="55">
        <f t="shared" si="2"/>
        <v>0</v>
      </c>
      <c r="AE6" s="55">
        <f t="shared" si="2"/>
        <v>0</v>
      </c>
      <c r="AF6" s="55">
        <f t="shared" si="2"/>
        <v>0</v>
      </c>
      <c r="AG6" s="55">
        <f t="shared" si="2"/>
        <v>0</v>
      </c>
      <c r="AH6" s="55">
        <f t="shared" si="2"/>
        <v>0</v>
      </c>
      <c r="AI6" s="55">
        <f t="shared" si="2"/>
        <v>0</v>
      </c>
      <c r="AJ6" s="55">
        <f t="shared" si="2"/>
        <v>0</v>
      </c>
      <c r="AK6" s="55">
        <f t="shared" si="2"/>
        <v>0</v>
      </c>
      <c r="AL6" s="55">
        <f t="shared" si="2"/>
        <v>0</v>
      </c>
      <c r="AM6" s="55">
        <f t="shared" si="2"/>
        <v>0</v>
      </c>
      <c r="AN6" s="55">
        <f t="shared" si="2"/>
        <v>0</v>
      </c>
      <c r="AO6" s="55">
        <f t="shared" si="2"/>
        <v>0</v>
      </c>
      <c r="AP6" s="55">
        <f t="shared" si="2"/>
        <v>0</v>
      </c>
      <c r="AQ6" s="55">
        <f t="shared" si="2"/>
        <v>0</v>
      </c>
      <c r="AR6" s="55">
        <f t="shared" si="2"/>
        <v>0</v>
      </c>
      <c r="AS6" s="55">
        <f t="shared" si="2"/>
        <v>0</v>
      </c>
      <c r="AT6" s="55">
        <f t="shared" si="2"/>
        <v>0</v>
      </c>
      <c r="AU6" s="55">
        <f t="shared" si="2"/>
        <v>0</v>
      </c>
      <c r="AV6" s="55">
        <f t="shared" si="2"/>
        <v>0</v>
      </c>
      <c r="AW6" s="55">
        <f t="shared" si="2"/>
        <v>0</v>
      </c>
      <c r="AX6" s="55">
        <f t="shared" si="2"/>
        <v>0</v>
      </c>
      <c r="AY6" s="55">
        <f t="shared" si="2"/>
        <v>0</v>
      </c>
      <c r="AZ6" s="55">
        <f t="shared" si="2"/>
        <v>0</v>
      </c>
      <c r="BA6" s="55">
        <f t="shared" si="2"/>
        <v>0</v>
      </c>
      <c r="BB6" s="55">
        <f t="shared" si="2"/>
        <v>0</v>
      </c>
      <c r="BC6" s="55">
        <f t="shared" si="2"/>
        <v>0</v>
      </c>
      <c r="BD6" s="55">
        <f t="shared" si="2"/>
        <v>0</v>
      </c>
      <c r="BE6" s="55">
        <f t="shared" si="2"/>
        <v>0</v>
      </c>
      <c r="BF6" s="55">
        <f t="shared" si="2"/>
        <v>0</v>
      </c>
      <c r="BG6" s="55">
        <f t="shared" si="2"/>
        <v>0</v>
      </c>
      <c r="BH6" s="55">
        <f t="shared" si="2"/>
        <v>0</v>
      </c>
      <c r="BI6" s="55">
        <f t="shared" si="2"/>
        <v>0</v>
      </c>
      <c r="BJ6" s="55">
        <f t="shared" si="2"/>
        <v>0</v>
      </c>
      <c r="BK6" s="55">
        <f t="shared" si="2"/>
        <v>0</v>
      </c>
      <c r="BL6" s="55">
        <f t="shared" si="2"/>
        <v>0</v>
      </c>
      <c r="BM6" s="55">
        <f t="shared" si="2"/>
        <v>0</v>
      </c>
      <c r="BN6" s="55">
        <f t="shared" ref="BN6:CH6" si="3">SUM(BN7:BN8)</f>
        <v>0</v>
      </c>
      <c r="BO6" s="55">
        <f t="shared" si="3"/>
        <v>0</v>
      </c>
      <c r="BP6" s="55">
        <f t="shared" si="3"/>
        <v>0</v>
      </c>
      <c r="BQ6" s="55">
        <f t="shared" si="3"/>
        <v>0</v>
      </c>
      <c r="BR6" s="55">
        <f t="shared" si="3"/>
        <v>0</v>
      </c>
      <c r="BS6" s="55">
        <f t="shared" si="3"/>
        <v>0</v>
      </c>
      <c r="BT6" s="55">
        <f t="shared" si="3"/>
        <v>0</v>
      </c>
      <c r="BU6" s="55">
        <f t="shared" si="3"/>
        <v>0</v>
      </c>
      <c r="BV6" s="55">
        <f t="shared" si="3"/>
        <v>0</v>
      </c>
      <c r="BW6" s="55">
        <f t="shared" si="3"/>
        <v>0</v>
      </c>
      <c r="BX6" s="55">
        <f t="shared" si="3"/>
        <v>0</v>
      </c>
      <c r="BY6" s="55">
        <f t="shared" si="3"/>
        <v>0</v>
      </c>
      <c r="BZ6" s="55">
        <f t="shared" si="3"/>
        <v>0</v>
      </c>
      <c r="CA6" s="55">
        <f t="shared" si="3"/>
        <v>0</v>
      </c>
      <c r="CB6" s="55">
        <f t="shared" si="3"/>
        <v>0</v>
      </c>
      <c r="CC6" s="55">
        <f t="shared" si="3"/>
        <v>0</v>
      </c>
      <c r="CD6" s="55">
        <f t="shared" si="3"/>
        <v>0</v>
      </c>
      <c r="CE6" s="55">
        <f>SUM(CE7:CE8)</f>
        <v>0</v>
      </c>
      <c r="CF6" s="55">
        <f t="shared" si="3"/>
        <v>0</v>
      </c>
      <c r="CG6" s="55">
        <f t="shared" si="3"/>
        <v>0</v>
      </c>
      <c r="CH6" s="55">
        <f t="shared" si="3"/>
        <v>0</v>
      </c>
      <c r="CJ6" s="38"/>
    </row>
    <row r="7" spans="1:88" ht="65.25" thickTop="1" thickBot="1">
      <c r="A7" s="106" t="s">
        <v>160</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J7" s="38"/>
    </row>
    <row r="8" spans="1:88" ht="103.5" thickTop="1" thickBot="1">
      <c r="A8" s="106" t="s">
        <v>161</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J8" s="38"/>
    </row>
    <row r="9" spans="1:88" ht="52.5" thickTop="1" thickBot="1">
      <c r="A9" s="108" t="s">
        <v>162</v>
      </c>
      <c r="B9" s="129">
        <f t="shared" ref="B9:F9" si="4">SUM(B10:B11)</f>
        <v>0</v>
      </c>
      <c r="C9" s="129">
        <f t="shared" si="4"/>
        <v>0</v>
      </c>
      <c r="D9" s="129">
        <f t="shared" si="4"/>
        <v>0</v>
      </c>
      <c r="E9" s="129">
        <f t="shared" si="4"/>
        <v>0</v>
      </c>
      <c r="F9" s="129">
        <f t="shared" si="4"/>
        <v>0</v>
      </c>
      <c r="G9" s="54">
        <f>SUM(G10:G11)</f>
        <v>0</v>
      </c>
      <c r="H9" s="54">
        <f t="shared" ref="H9:BN9" si="5">SUM(H10:H12)</f>
        <v>0</v>
      </c>
      <c r="I9" s="54">
        <f t="shared" si="5"/>
        <v>0</v>
      </c>
      <c r="J9" s="54">
        <f t="shared" si="5"/>
        <v>0</v>
      </c>
      <c r="K9" s="54">
        <f t="shared" si="5"/>
        <v>0</v>
      </c>
      <c r="L9" s="54">
        <f t="shared" si="5"/>
        <v>0</v>
      </c>
      <c r="M9" s="54">
        <f t="shared" si="5"/>
        <v>0</v>
      </c>
      <c r="N9" s="54">
        <f t="shared" si="5"/>
        <v>0</v>
      </c>
      <c r="O9" s="54">
        <f t="shared" si="5"/>
        <v>0</v>
      </c>
      <c r="P9" s="54">
        <f t="shared" si="5"/>
        <v>0</v>
      </c>
      <c r="Q9" s="54">
        <f t="shared" si="5"/>
        <v>0</v>
      </c>
      <c r="R9" s="54">
        <f t="shared" si="5"/>
        <v>0</v>
      </c>
      <c r="S9" s="54">
        <f t="shared" si="5"/>
        <v>0</v>
      </c>
      <c r="T9" s="54">
        <f t="shared" si="5"/>
        <v>0</v>
      </c>
      <c r="U9" s="54">
        <f t="shared" si="5"/>
        <v>0</v>
      </c>
      <c r="V9" s="54">
        <f t="shared" si="5"/>
        <v>0</v>
      </c>
      <c r="W9" s="54">
        <f t="shared" si="5"/>
        <v>0</v>
      </c>
      <c r="X9" s="54">
        <f t="shared" si="5"/>
        <v>0</v>
      </c>
      <c r="Y9" s="54">
        <f t="shared" si="5"/>
        <v>0</v>
      </c>
      <c r="Z9" s="54">
        <f t="shared" si="5"/>
        <v>0</v>
      </c>
      <c r="AA9" s="54">
        <f t="shared" si="5"/>
        <v>0</v>
      </c>
      <c r="AB9" s="54">
        <f t="shared" si="5"/>
        <v>0</v>
      </c>
      <c r="AC9" s="54">
        <f t="shared" si="5"/>
        <v>0</v>
      </c>
      <c r="AD9" s="54">
        <f t="shared" si="5"/>
        <v>0</v>
      </c>
      <c r="AE9" s="54">
        <f t="shared" si="5"/>
        <v>0</v>
      </c>
      <c r="AF9" s="54">
        <f t="shared" si="5"/>
        <v>0</v>
      </c>
      <c r="AG9" s="54">
        <f t="shared" si="5"/>
        <v>0</v>
      </c>
      <c r="AH9" s="54">
        <f t="shared" si="5"/>
        <v>0</v>
      </c>
      <c r="AI9" s="54">
        <f t="shared" si="5"/>
        <v>0</v>
      </c>
      <c r="AJ9" s="54">
        <f t="shared" si="5"/>
        <v>0</v>
      </c>
      <c r="AK9" s="54">
        <f t="shared" si="5"/>
        <v>0</v>
      </c>
      <c r="AL9" s="54">
        <f t="shared" si="5"/>
        <v>0</v>
      </c>
      <c r="AM9" s="54">
        <f t="shared" si="5"/>
        <v>0</v>
      </c>
      <c r="AN9" s="54">
        <f t="shared" si="5"/>
        <v>0</v>
      </c>
      <c r="AO9" s="54">
        <f t="shared" si="5"/>
        <v>0</v>
      </c>
      <c r="AP9" s="54">
        <f t="shared" si="5"/>
        <v>0</v>
      </c>
      <c r="AQ9" s="54">
        <f t="shared" si="5"/>
        <v>0</v>
      </c>
      <c r="AR9" s="54">
        <f t="shared" si="5"/>
        <v>0</v>
      </c>
      <c r="AS9" s="54">
        <f t="shared" si="5"/>
        <v>0</v>
      </c>
      <c r="AT9" s="54">
        <f t="shared" si="5"/>
        <v>0</v>
      </c>
      <c r="AU9" s="54">
        <f t="shared" si="5"/>
        <v>0</v>
      </c>
      <c r="AV9" s="54">
        <f t="shared" si="5"/>
        <v>0</v>
      </c>
      <c r="AW9" s="54">
        <f t="shared" si="5"/>
        <v>0</v>
      </c>
      <c r="AX9" s="54">
        <f t="shared" si="5"/>
        <v>0</v>
      </c>
      <c r="AY9" s="54">
        <f t="shared" si="5"/>
        <v>0</v>
      </c>
      <c r="AZ9" s="54">
        <f t="shared" si="5"/>
        <v>0</v>
      </c>
      <c r="BA9" s="54">
        <f t="shared" si="5"/>
        <v>0</v>
      </c>
      <c r="BB9" s="54">
        <f t="shared" si="5"/>
        <v>0</v>
      </c>
      <c r="BC9" s="54">
        <f t="shared" si="5"/>
        <v>0</v>
      </c>
      <c r="BD9" s="54">
        <f t="shared" si="5"/>
        <v>0</v>
      </c>
      <c r="BE9" s="54">
        <f t="shared" si="5"/>
        <v>0</v>
      </c>
      <c r="BF9" s="54">
        <f t="shared" si="5"/>
        <v>0</v>
      </c>
      <c r="BG9" s="54">
        <f t="shared" si="5"/>
        <v>0</v>
      </c>
      <c r="BH9" s="54">
        <f t="shared" si="5"/>
        <v>0</v>
      </c>
      <c r="BI9" s="54">
        <f t="shared" si="5"/>
        <v>0</v>
      </c>
      <c r="BJ9" s="54">
        <f t="shared" si="5"/>
        <v>0</v>
      </c>
      <c r="BK9" s="54">
        <f>SUM(BK10:BK11)</f>
        <v>0</v>
      </c>
      <c r="BL9" s="54">
        <f t="shared" si="5"/>
        <v>0</v>
      </c>
      <c r="BM9" s="54">
        <f t="shared" si="5"/>
        <v>0</v>
      </c>
      <c r="BN9" s="54">
        <f t="shared" si="5"/>
        <v>0</v>
      </c>
      <c r="BO9" s="54">
        <f t="shared" ref="BO9:CH9" si="6">SUM(BO10:BO12)</f>
        <v>0</v>
      </c>
      <c r="BP9" s="54">
        <f t="shared" si="6"/>
        <v>0</v>
      </c>
      <c r="BQ9" s="54">
        <f t="shared" si="6"/>
        <v>0</v>
      </c>
      <c r="BR9" s="54">
        <f t="shared" si="6"/>
        <v>0</v>
      </c>
      <c r="BS9" s="54">
        <f>SUM(BS10:BS11)</f>
        <v>0</v>
      </c>
      <c r="BT9" s="54">
        <f>SUM(BT10:BT11)</f>
        <v>0</v>
      </c>
      <c r="BU9" s="54">
        <f>SUM(BU10:BU11)</f>
        <v>0</v>
      </c>
      <c r="BV9" s="54">
        <f t="shared" si="6"/>
        <v>0</v>
      </c>
      <c r="BW9" s="54">
        <f t="shared" si="6"/>
        <v>0</v>
      </c>
      <c r="BX9" s="54">
        <f t="shared" si="6"/>
        <v>0</v>
      </c>
      <c r="BY9" s="54">
        <f t="shared" si="6"/>
        <v>0</v>
      </c>
      <c r="BZ9" s="54">
        <f t="shared" si="6"/>
        <v>0</v>
      </c>
      <c r="CA9" s="54">
        <f t="shared" si="6"/>
        <v>0</v>
      </c>
      <c r="CB9" s="54">
        <f t="shared" si="6"/>
        <v>0</v>
      </c>
      <c r="CC9" s="54">
        <f t="shared" si="6"/>
        <v>0</v>
      </c>
      <c r="CD9" s="54">
        <f t="shared" si="6"/>
        <v>0</v>
      </c>
      <c r="CE9" s="54">
        <f t="shared" si="6"/>
        <v>0</v>
      </c>
      <c r="CF9" s="54">
        <f t="shared" si="6"/>
        <v>0</v>
      </c>
      <c r="CG9" s="54">
        <f t="shared" si="6"/>
        <v>0</v>
      </c>
      <c r="CH9" s="54">
        <f t="shared" si="6"/>
        <v>0</v>
      </c>
      <c r="CJ9" s="38"/>
    </row>
    <row r="10" spans="1:88" ht="103.5" thickTop="1" thickBot="1">
      <c r="A10" s="106" t="s">
        <v>163</v>
      </c>
      <c r="B10" s="52">
        <v>0</v>
      </c>
      <c r="C10" s="52">
        <v>0</v>
      </c>
      <c r="D10" s="52">
        <v>0</v>
      </c>
      <c r="E10" s="52">
        <v>0</v>
      </c>
      <c r="F10" s="52">
        <v>0</v>
      </c>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J10" s="38"/>
    </row>
    <row r="11" spans="1:88" ht="24" customHeight="1" thickTop="1" thickBot="1">
      <c r="A11" s="106" t="s">
        <v>164</v>
      </c>
      <c r="B11" s="52">
        <v>0</v>
      </c>
      <c r="C11" s="52">
        <v>0</v>
      </c>
      <c r="D11" s="52">
        <v>0</v>
      </c>
      <c r="E11" s="52">
        <v>0</v>
      </c>
      <c r="F11" s="52">
        <v>0</v>
      </c>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40"/>
      <c r="CJ11" s="38"/>
    </row>
    <row r="12" spans="1:88" ht="21.75" customHeight="1" thickTop="1" thickBot="1">
      <c r="A12" s="109" t="s">
        <v>165</v>
      </c>
      <c r="B12" s="129">
        <f>14344780241+100000000</f>
        <v>14444780241</v>
      </c>
      <c r="C12" s="129">
        <v>298171153</v>
      </c>
      <c r="D12" s="129">
        <v>121764559</v>
      </c>
      <c r="E12" s="129">
        <v>56113476</v>
      </c>
      <c r="F12" s="129">
        <v>56113476</v>
      </c>
      <c r="G12" s="55">
        <v>102178025</v>
      </c>
      <c r="H12" s="55">
        <f t="shared" ref="H12:BN12" si="7">SUM(H13:H16)</f>
        <v>0</v>
      </c>
      <c r="I12" s="55">
        <f t="shared" si="7"/>
        <v>0</v>
      </c>
      <c r="J12" s="55">
        <f t="shared" si="7"/>
        <v>0</v>
      </c>
      <c r="K12" s="55">
        <f t="shared" si="7"/>
        <v>0</v>
      </c>
      <c r="L12" s="55">
        <f t="shared" si="7"/>
        <v>0</v>
      </c>
      <c r="M12" s="55">
        <f t="shared" si="7"/>
        <v>0</v>
      </c>
      <c r="N12" s="55">
        <f t="shared" si="7"/>
        <v>0</v>
      </c>
      <c r="O12" s="55">
        <f t="shared" si="7"/>
        <v>0</v>
      </c>
      <c r="P12" s="55">
        <f t="shared" si="7"/>
        <v>0</v>
      </c>
      <c r="Q12" s="55">
        <f t="shared" si="7"/>
        <v>0</v>
      </c>
      <c r="R12" s="55">
        <f t="shared" si="7"/>
        <v>0</v>
      </c>
      <c r="S12" s="55">
        <f t="shared" si="7"/>
        <v>0</v>
      </c>
      <c r="T12" s="55">
        <f t="shared" si="7"/>
        <v>0</v>
      </c>
      <c r="U12" s="55">
        <f t="shared" si="7"/>
        <v>0</v>
      </c>
      <c r="V12" s="55">
        <f t="shared" si="7"/>
        <v>0</v>
      </c>
      <c r="W12" s="55">
        <f t="shared" si="7"/>
        <v>0</v>
      </c>
      <c r="X12" s="55">
        <f t="shared" si="7"/>
        <v>0</v>
      </c>
      <c r="Y12" s="55">
        <f t="shared" si="7"/>
        <v>0</v>
      </c>
      <c r="Z12" s="55">
        <f t="shared" si="7"/>
        <v>0</v>
      </c>
      <c r="AA12" s="55">
        <f t="shared" si="7"/>
        <v>0</v>
      </c>
      <c r="AB12" s="55">
        <f t="shared" si="7"/>
        <v>0</v>
      </c>
      <c r="AC12" s="55">
        <f t="shared" si="7"/>
        <v>0</v>
      </c>
      <c r="AD12" s="55">
        <f t="shared" si="7"/>
        <v>0</v>
      </c>
      <c r="AE12" s="55">
        <f t="shared" si="7"/>
        <v>0</v>
      </c>
      <c r="AF12" s="55">
        <f t="shared" si="7"/>
        <v>0</v>
      </c>
      <c r="AG12" s="55">
        <f t="shared" si="7"/>
        <v>0</v>
      </c>
      <c r="AH12" s="55">
        <f t="shared" si="7"/>
        <v>0</v>
      </c>
      <c r="AI12" s="55">
        <f t="shared" si="7"/>
        <v>0</v>
      </c>
      <c r="AJ12" s="55">
        <f t="shared" si="7"/>
        <v>0</v>
      </c>
      <c r="AK12" s="55">
        <f t="shared" si="7"/>
        <v>0</v>
      </c>
      <c r="AL12" s="55">
        <f t="shared" si="7"/>
        <v>0</v>
      </c>
      <c r="AM12" s="55">
        <f t="shared" si="7"/>
        <v>0</v>
      </c>
      <c r="AN12" s="55">
        <f t="shared" si="7"/>
        <v>0</v>
      </c>
      <c r="AO12" s="55">
        <f t="shared" si="7"/>
        <v>0</v>
      </c>
      <c r="AP12" s="55">
        <f t="shared" si="7"/>
        <v>0</v>
      </c>
      <c r="AQ12" s="55">
        <f t="shared" si="7"/>
        <v>0</v>
      </c>
      <c r="AR12" s="55">
        <f t="shared" si="7"/>
        <v>0</v>
      </c>
      <c r="AS12" s="55">
        <f t="shared" si="7"/>
        <v>0</v>
      </c>
      <c r="AT12" s="55">
        <f t="shared" si="7"/>
        <v>0</v>
      </c>
      <c r="AU12" s="55">
        <f t="shared" si="7"/>
        <v>0</v>
      </c>
      <c r="AV12" s="55">
        <f t="shared" si="7"/>
        <v>0</v>
      </c>
      <c r="AW12" s="55">
        <f t="shared" si="7"/>
        <v>0</v>
      </c>
      <c r="AX12" s="55">
        <f t="shared" si="7"/>
        <v>0</v>
      </c>
      <c r="AY12" s="55">
        <f t="shared" si="7"/>
        <v>0</v>
      </c>
      <c r="AZ12" s="55">
        <f t="shared" si="7"/>
        <v>0</v>
      </c>
      <c r="BA12" s="55">
        <f t="shared" si="7"/>
        <v>0</v>
      </c>
      <c r="BB12" s="55">
        <f t="shared" si="7"/>
        <v>0</v>
      </c>
      <c r="BC12" s="55">
        <f t="shared" si="7"/>
        <v>0</v>
      </c>
      <c r="BD12" s="55">
        <f t="shared" si="7"/>
        <v>0</v>
      </c>
      <c r="BE12" s="55">
        <f t="shared" si="7"/>
        <v>0</v>
      </c>
      <c r="BF12" s="55">
        <f t="shared" si="7"/>
        <v>0</v>
      </c>
      <c r="BG12" s="55">
        <f t="shared" si="7"/>
        <v>0</v>
      </c>
      <c r="BH12" s="55">
        <f t="shared" si="7"/>
        <v>0</v>
      </c>
      <c r="BI12" s="55">
        <f t="shared" si="7"/>
        <v>0</v>
      </c>
      <c r="BJ12" s="55">
        <f t="shared" si="7"/>
        <v>0</v>
      </c>
      <c r="BK12" s="54">
        <v>621367</v>
      </c>
      <c r="BL12" s="55">
        <f t="shared" si="7"/>
        <v>0</v>
      </c>
      <c r="BM12" s="55">
        <f t="shared" si="7"/>
        <v>0</v>
      </c>
      <c r="BN12" s="55">
        <f t="shared" si="7"/>
        <v>0</v>
      </c>
      <c r="BO12" s="55">
        <f t="shared" ref="BO12:CH12" si="8">SUM(BO13:BO16)</f>
        <v>0</v>
      </c>
      <c r="BP12" s="55">
        <f t="shared" si="8"/>
        <v>0</v>
      </c>
      <c r="BQ12" s="55">
        <f t="shared" si="8"/>
        <v>0</v>
      </c>
      <c r="BR12" s="55">
        <f t="shared" si="8"/>
        <v>0</v>
      </c>
      <c r="BS12" s="55">
        <v>14043809696</v>
      </c>
      <c r="BT12" s="55">
        <v>13366647578</v>
      </c>
      <c r="BU12" s="55">
        <v>1690537541</v>
      </c>
      <c r="BV12" s="55">
        <f t="shared" si="8"/>
        <v>0</v>
      </c>
      <c r="BW12" s="55">
        <f t="shared" si="8"/>
        <v>0</v>
      </c>
      <c r="BX12" s="55">
        <f t="shared" si="8"/>
        <v>0</v>
      </c>
      <c r="BY12" s="55">
        <f t="shared" si="8"/>
        <v>0</v>
      </c>
      <c r="BZ12" s="55">
        <f t="shared" si="8"/>
        <v>0</v>
      </c>
      <c r="CA12" s="55">
        <f t="shared" si="8"/>
        <v>0</v>
      </c>
      <c r="CB12" s="55">
        <f t="shared" si="8"/>
        <v>0</v>
      </c>
      <c r="CC12" s="55">
        <f t="shared" si="8"/>
        <v>0</v>
      </c>
      <c r="CD12" s="55">
        <f t="shared" si="8"/>
        <v>0</v>
      </c>
      <c r="CE12" s="55">
        <f t="shared" si="8"/>
        <v>0</v>
      </c>
      <c r="CF12" s="55">
        <f t="shared" si="8"/>
        <v>0</v>
      </c>
      <c r="CG12" s="55">
        <f t="shared" si="8"/>
        <v>0</v>
      </c>
      <c r="CH12" s="55">
        <f t="shared" si="8"/>
        <v>0</v>
      </c>
      <c r="CI12" s="40"/>
      <c r="CJ12" s="38"/>
    </row>
    <row r="13" spans="1:88" ht="65.25" thickTop="1" thickBot="1">
      <c r="A13" s="106" t="s">
        <v>166</v>
      </c>
      <c r="B13" s="52">
        <v>0</v>
      </c>
      <c r="C13" s="52">
        <v>0</v>
      </c>
      <c r="D13" s="52">
        <v>0</v>
      </c>
      <c r="E13" s="52">
        <v>0</v>
      </c>
      <c r="F13" s="52">
        <v>0</v>
      </c>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40"/>
      <c r="CJ13" s="38"/>
    </row>
    <row r="14" spans="1:88" ht="36.75" customHeight="1" thickTop="1" thickBot="1">
      <c r="A14" s="106" t="s">
        <v>167</v>
      </c>
      <c r="B14" s="52">
        <v>0</v>
      </c>
      <c r="C14" s="52">
        <v>0</v>
      </c>
      <c r="D14" s="52">
        <v>0</v>
      </c>
      <c r="E14" s="52">
        <v>0</v>
      </c>
      <c r="F14" s="52">
        <v>0</v>
      </c>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J14" s="38"/>
    </row>
    <row r="15" spans="1:88" ht="65.25" thickTop="1" thickBot="1">
      <c r="A15" s="106" t="s">
        <v>302</v>
      </c>
      <c r="B15" s="52">
        <v>0</v>
      </c>
      <c r="C15" s="52">
        <v>0</v>
      </c>
      <c r="D15" s="52">
        <v>0</v>
      </c>
      <c r="E15" s="52">
        <v>0</v>
      </c>
      <c r="F15" s="52">
        <v>0</v>
      </c>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40"/>
      <c r="CJ15" s="38"/>
    </row>
    <row r="16" spans="1:88" ht="103.5" thickTop="1" thickBot="1">
      <c r="A16" s="106" t="s">
        <v>303</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40"/>
      <c r="CJ16" s="38"/>
    </row>
    <row r="17" spans="1:88" ht="56.45" customHeight="1" thickTop="1" thickBot="1">
      <c r="A17" s="108" t="s">
        <v>168</v>
      </c>
      <c r="B17" s="129">
        <f>20905975406</f>
        <v>20905975406</v>
      </c>
      <c r="C17" s="54">
        <v>1850000000</v>
      </c>
      <c r="D17" s="54">
        <v>1507537350</v>
      </c>
      <c r="E17" s="54">
        <v>314273583</v>
      </c>
      <c r="F17" s="54">
        <v>263981783</v>
      </c>
      <c r="G17" s="54">
        <f t="shared" ref="G17:BJ17" si="9">SUM(G18:G20)</f>
        <v>0</v>
      </c>
      <c r="H17" s="54">
        <f t="shared" si="9"/>
        <v>0</v>
      </c>
      <c r="I17" s="54">
        <f t="shared" si="9"/>
        <v>0</v>
      </c>
      <c r="J17" s="54">
        <f t="shared" si="9"/>
        <v>0</v>
      </c>
      <c r="K17" s="54">
        <f t="shared" si="9"/>
        <v>0</v>
      </c>
      <c r="L17" s="54">
        <f t="shared" si="9"/>
        <v>0</v>
      </c>
      <c r="M17" s="54">
        <f t="shared" si="9"/>
        <v>0</v>
      </c>
      <c r="N17" s="54">
        <f t="shared" si="9"/>
        <v>0</v>
      </c>
      <c r="O17" s="54">
        <f t="shared" si="9"/>
        <v>0</v>
      </c>
      <c r="P17" s="54">
        <f t="shared" si="9"/>
        <v>0</v>
      </c>
      <c r="Q17" s="54">
        <f t="shared" si="9"/>
        <v>0</v>
      </c>
      <c r="R17" s="54">
        <f t="shared" si="9"/>
        <v>0</v>
      </c>
      <c r="S17" s="54">
        <v>400000000</v>
      </c>
      <c r="T17" s="54">
        <v>328743417</v>
      </c>
      <c r="U17" s="54">
        <v>154132853</v>
      </c>
      <c r="V17" s="54">
        <v>131673101</v>
      </c>
      <c r="W17" s="54">
        <v>1040000000</v>
      </c>
      <c r="X17" s="54">
        <v>147261600</v>
      </c>
      <c r="Y17" s="54">
        <v>74951512</v>
      </c>
      <c r="Z17" s="54">
        <v>69225352</v>
      </c>
      <c r="AA17" s="54">
        <f t="shared" si="9"/>
        <v>0</v>
      </c>
      <c r="AB17" s="54">
        <f t="shared" si="9"/>
        <v>0</v>
      </c>
      <c r="AC17" s="54">
        <f t="shared" si="9"/>
        <v>0</v>
      </c>
      <c r="AD17" s="54">
        <f t="shared" si="9"/>
        <v>0</v>
      </c>
      <c r="AE17" s="54">
        <f t="shared" si="9"/>
        <v>0</v>
      </c>
      <c r="AF17" s="54">
        <f t="shared" si="9"/>
        <v>0</v>
      </c>
      <c r="AG17" s="54">
        <f t="shared" si="9"/>
        <v>0</v>
      </c>
      <c r="AH17" s="54">
        <f t="shared" si="9"/>
        <v>0</v>
      </c>
      <c r="AI17" s="54">
        <f t="shared" si="9"/>
        <v>0</v>
      </c>
      <c r="AJ17" s="54">
        <f t="shared" si="9"/>
        <v>0</v>
      </c>
      <c r="AK17" s="54">
        <f t="shared" si="9"/>
        <v>0</v>
      </c>
      <c r="AL17" s="54">
        <f t="shared" si="9"/>
        <v>0</v>
      </c>
      <c r="AM17" s="54">
        <f t="shared" si="9"/>
        <v>0</v>
      </c>
      <c r="AN17" s="54">
        <f t="shared" si="9"/>
        <v>0</v>
      </c>
      <c r="AO17" s="54">
        <f t="shared" si="9"/>
        <v>0</v>
      </c>
      <c r="AP17" s="54">
        <f t="shared" si="9"/>
        <v>0</v>
      </c>
      <c r="AQ17" s="54">
        <f t="shared" si="9"/>
        <v>0</v>
      </c>
      <c r="AR17" s="54">
        <f t="shared" si="9"/>
        <v>0</v>
      </c>
      <c r="AS17" s="54">
        <f t="shared" si="9"/>
        <v>0</v>
      </c>
      <c r="AT17" s="54">
        <f t="shared" si="9"/>
        <v>0</v>
      </c>
      <c r="AU17" s="54">
        <f t="shared" si="9"/>
        <v>0</v>
      </c>
      <c r="AV17" s="54">
        <f t="shared" si="9"/>
        <v>0</v>
      </c>
      <c r="AW17" s="54">
        <f t="shared" si="9"/>
        <v>0</v>
      </c>
      <c r="AX17" s="54">
        <f t="shared" si="9"/>
        <v>0</v>
      </c>
      <c r="AY17" s="54">
        <f t="shared" si="9"/>
        <v>0</v>
      </c>
      <c r="AZ17" s="54">
        <f t="shared" si="9"/>
        <v>0</v>
      </c>
      <c r="BA17" s="54">
        <f t="shared" si="9"/>
        <v>0</v>
      </c>
      <c r="BB17" s="54">
        <f t="shared" si="9"/>
        <v>0</v>
      </c>
      <c r="BC17" s="54">
        <f t="shared" si="9"/>
        <v>0</v>
      </c>
      <c r="BD17" s="54">
        <f t="shared" si="9"/>
        <v>0</v>
      </c>
      <c r="BE17" s="54">
        <f t="shared" si="9"/>
        <v>0</v>
      </c>
      <c r="BF17" s="54">
        <f t="shared" si="9"/>
        <v>0</v>
      </c>
      <c r="BG17" s="54">
        <f t="shared" si="9"/>
        <v>0</v>
      </c>
      <c r="BH17" s="54">
        <f t="shared" si="9"/>
        <v>0</v>
      </c>
      <c r="BI17" s="54">
        <f t="shared" si="9"/>
        <v>0</v>
      </c>
      <c r="BJ17" s="54">
        <f t="shared" si="9"/>
        <v>0</v>
      </c>
      <c r="BK17" s="54">
        <v>57544554</v>
      </c>
      <c r="BL17" s="54">
        <v>54177600</v>
      </c>
      <c r="BM17" s="54">
        <v>22177600</v>
      </c>
      <c r="BN17" s="54">
        <v>2177600</v>
      </c>
      <c r="BO17" s="54">
        <f t="shared" ref="BO17:CH17" si="10">SUM(BO18:BO20)</f>
        <v>0</v>
      </c>
      <c r="BP17" s="54">
        <f t="shared" si="10"/>
        <v>0</v>
      </c>
      <c r="BQ17" s="54">
        <f t="shared" si="10"/>
        <v>0</v>
      </c>
      <c r="BR17" s="54">
        <f t="shared" si="10"/>
        <v>0</v>
      </c>
      <c r="BS17" s="54">
        <v>17615975406</v>
      </c>
      <c r="BT17" s="54">
        <v>17573043035</v>
      </c>
      <c r="BU17" s="54">
        <v>7871577612</v>
      </c>
      <c r="BV17" s="54">
        <v>7871577612</v>
      </c>
      <c r="BW17" s="54">
        <f t="shared" si="10"/>
        <v>0</v>
      </c>
      <c r="BX17" s="54">
        <f t="shared" si="10"/>
        <v>0</v>
      </c>
      <c r="BY17" s="54">
        <f t="shared" si="10"/>
        <v>0</v>
      </c>
      <c r="BZ17" s="54">
        <f t="shared" si="10"/>
        <v>0</v>
      </c>
      <c r="CA17" s="54">
        <f t="shared" si="10"/>
        <v>0</v>
      </c>
      <c r="CB17" s="54">
        <f t="shared" si="10"/>
        <v>0</v>
      </c>
      <c r="CC17" s="54">
        <f t="shared" si="10"/>
        <v>0</v>
      </c>
      <c r="CD17" s="54">
        <f t="shared" si="10"/>
        <v>0</v>
      </c>
      <c r="CE17" s="54">
        <f t="shared" si="10"/>
        <v>0</v>
      </c>
      <c r="CF17" s="54">
        <f t="shared" si="10"/>
        <v>0</v>
      </c>
      <c r="CG17" s="54">
        <f t="shared" si="10"/>
        <v>0</v>
      </c>
      <c r="CH17" s="54">
        <f t="shared" si="10"/>
        <v>0</v>
      </c>
      <c r="CJ17" s="38"/>
    </row>
    <row r="18" spans="1:88" ht="47.45" customHeight="1" thickTop="1" thickBot="1">
      <c r="A18" s="106" t="s">
        <v>169</v>
      </c>
      <c r="B18" s="52">
        <v>0</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40"/>
      <c r="CJ18" s="38"/>
    </row>
    <row r="19" spans="1:88" ht="27" thickTop="1" thickBot="1">
      <c r="A19" s="106" t="s">
        <v>170</v>
      </c>
      <c r="B19" s="52">
        <v>0</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J19" s="38"/>
    </row>
    <row r="20" spans="1:88" ht="39.75" thickTop="1" thickBot="1">
      <c r="A20" s="106" t="s">
        <v>171</v>
      </c>
      <c r="B20" s="52">
        <v>0</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40"/>
      <c r="CJ20" s="38"/>
    </row>
    <row r="21" spans="1:88" ht="27" thickTop="1" thickBot="1">
      <c r="A21" s="106" t="s">
        <v>172</v>
      </c>
      <c r="B21" s="52">
        <v>0</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40"/>
      <c r="CJ21" s="38"/>
    </row>
    <row r="22" spans="1:88" ht="90.75" thickTop="1" thickBot="1">
      <c r="A22" s="106" t="s">
        <v>173</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40"/>
      <c r="CJ22" s="38"/>
    </row>
    <row r="23" spans="1:88" ht="39.75" thickTop="1" thickBot="1">
      <c r="A23" s="106" t="s">
        <v>174</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40"/>
      <c r="CJ23" s="38"/>
    </row>
    <row r="24" spans="1:88" ht="20.25" customHeight="1" thickTop="1" thickBot="1">
      <c r="A24" s="105" t="s">
        <v>101</v>
      </c>
      <c r="B24" s="54">
        <f>200000000+200000000</f>
        <v>400000000</v>
      </c>
      <c r="C24" s="54">
        <v>200000000</v>
      </c>
      <c r="D24" s="54">
        <v>132321623</v>
      </c>
      <c r="E24" s="54">
        <v>73862511</v>
      </c>
      <c r="F24" s="54">
        <v>65214951</v>
      </c>
      <c r="G24" s="54">
        <f t="shared" ref="G24:Z24" si="11">SUM(G25:G25)</f>
        <v>0</v>
      </c>
      <c r="H24" s="54">
        <f t="shared" si="11"/>
        <v>0</v>
      </c>
      <c r="I24" s="54">
        <f t="shared" si="11"/>
        <v>0</v>
      </c>
      <c r="J24" s="54">
        <f t="shared" si="11"/>
        <v>0</v>
      </c>
      <c r="K24" s="54">
        <f t="shared" si="11"/>
        <v>0</v>
      </c>
      <c r="L24" s="54">
        <f t="shared" si="11"/>
        <v>0</v>
      </c>
      <c r="M24" s="54">
        <f t="shared" si="11"/>
        <v>0</v>
      </c>
      <c r="N24" s="54">
        <f t="shared" si="11"/>
        <v>0</v>
      </c>
      <c r="O24" s="54">
        <f t="shared" si="11"/>
        <v>0</v>
      </c>
      <c r="P24" s="54">
        <f t="shared" si="11"/>
        <v>0</v>
      </c>
      <c r="Q24" s="54">
        <f t="shared" si="11"/>
        <v>0</v>
      </c>
      <c r="R24" s="54">
        <f t="shared" si="11"/>
        <v>0</v>
      </c>
      <c r="S24" s="54">
        <f t="shared" si="11"/>
        <v>0</v>
      </c>
      <c r="T24" s="54">
        <f t="shared" si="11"/>
        <v>0</v>
      </c>
      <c r="U24" s="54">
        <f t="shared" si="11"/>
        <v>0</v>
      </c>
      <c r="V24" s="54">
        <f t="shared" si="11"/>
        <v>0</v>
      </c>
      <c r="W24" s="54">
        <f t="shared" si="11"/>
        <v>0</v>
      </c>
      <c r="X24" s="54">
        <f t="shared" si="11"/>
        <v>0</v>
      </c>
      <c r="Y24" s="54">
        <f t="shared" si="11"/>
        <v>0</v>
      </c>
      <c r="Z24" s="54">
        <f t="shared" si="11"/>
        <v>0</v>
      </c>
      <c r="AA24" s="54">
        <v>200000000</v>
      </c>
      <c r="AB24" s="54">
        <v>132386440</v>
      </c>
      <c r="AC24" s="54">
        <v>46087544</v>
      </c>
      <c r="AD24" s="54">
        <v>42269744</v>
      </c>
      <c r="AE24" s="54">
        <f t="shared" ref="AE24:BJ24" si="12">SUM(AE25:AE25)</f>
        <v>0</v>
      </c>
      <c r="AF24" s="54">
        <f t="shared" si="12"/>
        <v>0</v>
      </c>
      <c r="AG24" s="54">
        <f t="shared" si="12"/>
        <v>0</v>
      </c>
      <c r="AH24" s="54">
        <f t="shared" si="12"/>
        <v>0</v>
      </c>
      <c r="AI24" s="54">
        <f t="shared" si="12"/>
        <v>0</v>
      </c>
      <c r="AJ24" s="54">
        <f t="shared" si="12"/>
        <v>0</v>
      </c>
      <c r="AK24" s="54">
        <f t="shared" si="12"/>
        <v>0</v>
      </c>
      <c r="AL24" s="54">
        <f t="shared" si="12"/>
        <v>0</v>
      </c>
      <c r="AM24" s="54">
        <f t="shared" si="12"/>
        <v>0</v>
      </c>
      <c r="AN24" s="54">
        <f t="shared" si="12"/>
        <v>0</v>
      </c>
      <c r="AO24" s="54">
        <f t="shared" si="12"/>
        <v>0</v>
      </c>
      <c r="AP24" s="54">
        <f t="shared" si="12"/>
        <v>0</v>
      </c>
      <c r="AQ24" s="54">
        <f t="shared" si="12"/>
        <v>0</v>
      </c>
      <c r="AR24" s="54">
        <f t="shared" si="12"/>
        <v>0</v>
      </c>
      <c r="AS24" s="54">
        <f t="shared" si="12"/>
        <v>0</v>
      </c>
      <c r="AT24" s="54">
        <f t="shared" si="12"/>
        <v>0</v>
      </c>
      <c r="AU24" s="54">
        <f t="shared" si="12"/>
        <v>0</v>
      </c>
      <c r="AV24" s="54">
        <f t="shared" si="12"/>
        <v>0</v>
      </c>
      <c r="AW24" s="54">
        <f t="shared" si="12"/>
        <v>0</v>
      </c>
      <c r="AX24" s="54">
        <f t="shared" si="12"/>
        <v>0</v>
      </c>
      <c r="AY24" s="54">
        <f t="shared" si="12"/>
        <v>0</v>
      </c>
      <c r="AZ24" s="54">
        <f t="shared" si="12"/>
        <v>0</v>
      </c>
      <c r="BA24" s="54">
        <f t="shared" si="12"/>
        <v>0</v>
      </c>
      <c r="BB24" s="54">
        <f t="shared" si="12"/>
        <v>0</v>
      </c>
      <c r="BC24" s="54">
        <f t="shared" si="12"/>
        <v>0</v>
      </c>
      <c r="BD24" s="54">
        <f t="shared" si="12"/>
        <v>0</v>
      </c>
      <c r="BE24" s="54">
        <f t="shared" si="12"/>
        <v>0</v>
      </c>
      <c r="BF24" s="54">
        <f t="shared" si="12"/>
        <v>0</v>
      </c>
      <c r="BG24" s="54">
        <f t="shared" si="12"/>
        <v>0</v>
      </c>
      <c r="BH24" s="54">
        <f t="shared" si="12"/>
        <v>0</v>
      </c>
      <c r="BI24" s="54">
        <f t="shared" si="12"/>
        <v>0</v>
      </c>
      <c r="BJ24" s="54">
        <f t="shared" si="12"/>
        <v>0</v>
      </c>
      <c r="BK24" s="54">
        <f t="shared" ref="BK24:CH24" si="13">SUM(BK25:BK25)</f>
        <v>0</v>
      </c>
      <c r="BL24" s="54">
        <f t="shared" si="13"/>
        <v>0</v>
      </c>
      <c r="BM24" s="54">
        <f t="shared" si="13"/>
        <v>0</v>
      </c>
      <c r="BN24" s="54">
        <f t="shared" si="13"/>
        <v>0</v>
      </c>
      <c r="BO24" s="54">
        <f t="shared" si="13"/>
        <v>0</v>
      </c>
      <c r="BP24" s="54">
        <f t="shared" si="13"/>
        <v>0</v>
      </c>
      <c r="BQ24" s="54">
        <f t="shared" si="13"/>
        <v>0</v>
      </c>
      <c r="BR24" s="54">
        <f t="shared" si="13"/>
        <v>0</v>
      </c>
      <c r="BS24" s="54">
        <f t="shared" si="13"/>
        <v>0</v>
      </c>
      <c r="BT24" s="54">
        <f t="shared" si="13"/>
        <v>0</v>
      </c>
      <c r="BU24" s="54">
        <f t="shared" si="13"/>
        <v>0</v>
      </c>
      <c r="BV24" s="54">
        <f t="shared" si="13"/>
        <v>0</v>
      </c>
      <c r="BW24" s="54">
        <f t="shared" si="13"/>
        <v>0</v>
      </c>
      <c r="BX24" s="54">
        <f t="shared" si="13"/>
        <v>0</v>
      </c>
      <c r="BY24" s="54">
        <f t="shared" si="13"/>
        <v>0</v>
      </c>
      <c r="BZ24" s="54">
        <f t="shared" si="13"/>
        <v>0</v>
      </c>
      <c r="CA24" s="54">
        <f t="shared" si="13"/>
        <v>0</v>
      </c>
      <c r="CB24" s="54">
        <f t="shared" si="13"/>
        <v>0</v>
      </c>
      <c r="CC24" s="54">
        <f t="shared" si="13"/>
        <v>0</v>
      </c>
      <c r="CD24" s="54">
        <f t="shared" si="13"/>
        <v>0</v>
      </c>
      <c r="CE24" s="54">
        <f t="shared" si="13"/>
        <v>0</v>
      </c>
      <c r="CF24" s="54">
        <f t="shared" si="13"/>
        <v>0</v>
      </c>
      <c r="CG24" s="54">
        <f t="shared" si="13"/>
        <v>0</v>
      </c>
      <c r="CH24" s="54">
        <f t="shared" si="13"/>
        <v>0</v>
      </c>
      <c r="CI24" s="40"/>
      <c r="CJ24" s="38"/>
    </row>
    <row r="25" spans="1:88" ht="65.25" thickTop="1" thickBot="1">
      <c r="A25" s="106" t="s">
        <v>175</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J25" s="38"/>
    </row>
    <row r="26" spans="1:88" ht="52.5" thickTop="1" thickBot="1">
      <c r="A26" s="110" t="s">
        <v>102</v>
      </c>
      <c r="B26" s="57">
        <f>50000000+30000000+880000000</f>
        <v>960000000</v>
      </c>
      <c r="C26" s="57">
        <v>960000000</v>
      </c>
      <c r="D26" s="57">
        <v>404873821</v>
      </c>
      <c r="E26" s="57">
        <v>71671717</v>
      </c>
      <c r="F26" s="57">
        <v>63654877</v>
      </c>
      <c r="G26" s="57">
        <f t="shared" ref="G26:BM26" si="14">SUM(G27:G27)</f>
        <v>0</v>
      </c>
      <c r="H26" s="57">
        <f t="shared" si="14"/>
        <v>0</v>
      </c>
      <c r="I26" s="57">
        <f t="shared" si="14"/>
        <v>0</v>
      </c>
      <c r="J26" s="57">
        <f t="shared" si="14"/>
        <v>0</v>
      </c>
      <c r="K26" s="57">
        <f t="shared" si="14"/>
        <v>0</v>
      </c>
      <c r="L26" s="57">
        <f t="shared" si="14"/>
        <v>0</v>
      </c>
      <c r="M26" s="57">
        <f t="shared" si="14"/>
        <v>0</v>
      </c>
      <c r="N26" s="57">
        <f t="shared" si="14"/>
        <v>0</v>
      </c>
      <c r="O26" s="57">
        <f t="shared" si="14"/>
        <v>0</v>
      </c>
      <c r="P26" s="57">
        <f t="shared" si="14"/>
        <v>0</v>
      </c>
      <c r="Q26" s="57">
        <f t="shared" si="14"/>
        <v>0</v>
      </c>
      <c r="R26" s="57">
        <f t="shared" si="14"/>
        <v>0</v>
      </c>
      <c r="S26" s="57">
        <f t="shared" si="14"/>
        <v>0</v>
      </c>
      <c r="T26" s="57">
        <f t="shared" si="14"/>
        <v>0</v>
      </c>
      <c r="U26" s="57">
        <f t="shared" si="14"/>
        <v>0</v>
      </c>
      <c r="V26" s="57">
        <f t="shared" si="14"/>
        <v>0</v>
      </c>
      <c r="W26" s="57">
        <f t="shared" si="14"/>
        <v>0</v>
      </c>
      <c r="X26" s="57">
        <f t="shared" si="14"/>
        <v>0</v>
      </c>
      <c r="Y26" s="57">
        <f t="shared" si="14"/>
        <v>0</v>
      </c>
      <c r="Z26" s="57">
        <f t="shared" si="14"/>
        <v>0</v>
      </c>
      <c r="AA26" s="57">
        <f t="shared" si="14"/>
        <v>0</v>
      </c>
      <c r="AB26" s="57">
        <f t="shared" si="14"/>
        <v>0</v>
      </c>
      <c r="AC26" s="57">
        <f t="shared" si="14"/>
        <v>0</v>
      </c>
      <c r="AD26" s="57">
        <f t="shared" si="14"/>
        <v>0</v>
      </c>
      <c r="AE26" s="57">
        <f t="shared" si="14"/>
        <v>0</v>
      </c>
      <c r="AF26" s="57">
        <f t="shared" si="14"/>
        <v>0</v>
      </c>
      <c r="AG26" s="57">
        <f t="shared" si="14"/>
        <v>0</v>
      </c>
      <c r="AH26" s="57">
        <f t="shared" si="14"/>
        <v>0</v>
      </c>
      <c r="AI26" s="57">
        <f t="shared" si="14"/>
        <v>0</v>
      </c>
      <c r="AJ26" s="57">
        <f t="shared" si="14"/>
        <v>0</v>
      </c>
      <c r="AK26" s="57">
        <f t="shared" si="14"/>
        <v>0</v>
      </c>
      <c r="AL26" s="57">
        <f t="shared" si="14"/>
        <v>0</v>
      </c>
      <c r="AM26" s="57">
        <f t="shared" si="14"/>
        <v>0</v>
      </c>
      <c r="AN26" s="57">
        <f t="shared" si="14"/>
        <v>0</v>
      </c>
      <c r="AO26" s="57">
        <f t="shared" si="14"/>
        <v>0</v>
      </c>
      <c r="AP26" s="57">
        <f t="shared" si="14"/>
        <v>0</v>
      </c>
      <c r="AQ26" s="57">
        <f t="shared" si="14"/>
        <v>0</v>
      </c>
      <c r="AR26" s="57">
        <f t="shared" si="14"/>
        <v>0</v>
      </c>
      <c r="AS26" s="57">
        <f t="shared" si="14"/>
        <v>0</v>
      </c>
      <c r="AT26" s="57">
        <f t="shared" si="14"/>
        <v>0</v>
      </c>
      <c r="AU26" s="57">
        <f t="shared" si="14"/>
        <v>0</v>
      </c>
      <c r="AV26" s="57">
        <f t="shared" si="14"/>
        <v>0</v>
      </c>
      <c r="AW26" s="57">
        <f t="shared" si="14"/>
        <v>0</v>
      </c>
      <c r="AX26" s="57">
        <f t="shared" si="14"/>
        <v>0</v>
      </c>
      <c r="AY26" s="57">
        <f t="shared" si="14"/>
        <v>0</v>
      </c>
      <c r="AZ26" s="57">
        <f t="shared" si="14"/>
        <v>0</v>
      </c>
      <c r="BA26" s="57">
        <f t="shared" si="14"/>
        <v>0</v>
      </c>
      <c r="BB26" s="57">
        <f t="shared" si="14"/>
        <v>0</v>
      </c>
      <c r="BC26" s="57">
        <f t="shared" si="14"/>
        <v>0</v>
      </c>
      <c r="BD26" s="57">
        <f t="shared" si="14"/>
        <v>0</v>
      </c>
      <c r="BE26" s="57">
        <f t="shared" si="14"/>
        <v>0</v>
      </c>
      <c r="BF26" s="57">
        <f t="shared" si="14"/>
        <v>0</v>
      </c>
      <c r="BG26" s="57">
        <f t="shared" si="14"/>
        <v>0</v>
      </c>
      <c r="BH26" s="57">
        <f t="shared" si="14"/>
        <v>0</v>
      </c>
      <c r="BI26" s="57">
        <f t="shared" si="14"/>
        <v>0</v>
      </c>
      <c r="BJ26" s="57">
        <f t="shared" si="14"/>
        <v>0</v>
      </c>
      <c r="BK26" s="57">
        <f t="shared" si="14"/>
        <v>0</v>
      </c>
      <c r="BL26" s="57">
        <f t="shared" si="14"/>
        <v>0</v>
      </c>
      <c r="BM26" s="57">
        <f t="shared" si="14"/>
        <v>0</v>
      </c>
      <c r="BN26" s="57">
        <f t="shared" ref="BN26:CH26" si="15">SUM(BN27:BN27)</f>
        <v>0</v>
      </c>
      <c r="BO26" s="57">
        <f t="shared" si="15"/>
        <v>0</v>
      </c>
      <c r="BP26" s="57">
        <f t="shared" si="15"/>
        <v>0</v>
      </c>
      <c r="BQ26" s="57">
        <f t="shared" si="15"/>
        <v>0</v>
      </c>
      <c r="BR26" s="57">
        <f t="shared" si="15"/>
        <v>0</v>
      </c>
      <c r="BS26" s="57">
        <f t="shared" si="15"/>
        <v>0</v>
      </c>
      <c r="BT26" s="57">
        <f t="shared" si="15"/>
        <v>0</v>
      </c>
      <c r="BU26" s="57">
        <f t="shared" si="15"/>
        <v>0</v>
      </c>
      <c r="BV26" s="57">
        <f t="shared" si="15"/>
        <v>0</v>
      </c>
      <c r="BW26" s="57">
        <f t="shared" si="15"/>
        <v>0</v>
      </c>
      <c r="BX26" s="57">
        <f t="shared" si="15"/>
        <v>0</v>
      </c>
      <c r="BY26" s="57">
        <f t="shared" si="15"/>
        <v>0</v>
      </c>
      <c r="BZ26" s="57">
        <f t="shared" si="15"/>
        <v>0</v>
      </c>
      <c r="CA26" s="57">
        <f t="shared" si="15"/>
        <v>0</v>
      </c>
      <c r="CB26" s="57">
        <f t="shared" si="15"/>
        <v>0</v>
      </c>
      <c r="CC26" s="57">
        <f t="shared" si="15"/>
        <v>0</v>
      </c>
      <c r="CD26" s="57">
        <f t="shared" si="15"/>
        <v>0</v>
      </c>
      <c r="CE26" s="57">
        <f t="shared" si="15"/>
        <v>0</v>
      </c>
      <c r="CF26" s="57">
        <f t="shared" si="15"/>
        <v>0</v>
      </c>
      <c r="CG26" s="57">
        <f t="shared" si="15"/>
        <v>0</v>
      </c>
      <c r="CH26" s="57">
        <f t="shared" si="15"/>
        <v>0</v>
      </c>
      <c r="CJ26" s="38"/>
    </row>
    <row r="27" spans="1:88" ht="22.5" customHeight="1" thickTop="1" thickBot="1">
      <c r="A27" s="106" t="s">
        <v>176</v>
      </c>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40"/>
      <c r="CJ27" s="38"/>
    </row>
    <row r="28" spans="1:88" ht="39.75" thickTop="1" thickBot="1">
      <c r="A28" s="110" t="s">
        <v>103</v>
      </c>
      <c r="B28" s="57">
        <f t="shared" ref="B28:BM28" si="16">SUM(B29:B29)</f>
        <v>0</v>
      </c>
      <c r="C28" s="57">
        <f t="shared" si="16"/>
        <v>0</v>
      </c>
      <c r="D28" s="57">
        <f t="shared" si="16"/>
        <v>0</v>
      </c>
      <c r="E28" s="57">
        <f t="shared" si="16"/>
        <v>0</v>
      </c>
      <c r="F28" s="57">
        <f t="shared" si="16"/>
        <v>0</v>
      </c>
      <c r="G28" s="57">
        <f t="shared" si="16"/>
        <v>0</v>
      </c>
      <c r="H28" s="57">
        <f t="shared" si="16"/>
        <v>0</v>
      </c>
      <c r="I28" s="57">
        <f t="shared" si="16"/>
        <v>0</v>
      </c>
      <c r="J28" s="57">
        <f t="shared" si="16"/>
        <v>0</v>
      </c>
      <c r="K28" s="57">
        <f t="shared" si="16"/>
        <v>0</v>
      </c>
      <c r="L28" s="57">
        <f t="shared" si="16"/>
        <v>0</v>
      </c>
      <c r="M28" s="57">
        <f t="shared" si="16"/>
        <v>0</v>
      </c>
      <c r="N28" s="57">
        <f t="shared" si="16"/>
        <v>0</v>
      </c>
      <c r="O28" s="57">
        <f t="shared" si="16"/>
        <v>0</v>
      </c>
      <c r="P28" s="57">
        <f t="shared" si="16"/>
        <v>0</v>
      </c>
      <c r="Q28" s="57">
        <f t="shared" si="16"/>
        <v>0</v>
      </c>
      <c r="R28" s="57">
        <f t="shared" si="16"/>
        <v>0</v>
      </c>
      <c r="S28" s="57">
        <f t="shared" si="16"/>
        <v>0</v>
      </c>
      <c r="T28" s="57">
        <f t="shared" si="16"/>
        <v>0</v>
      </c>
      <c r="U28" s="57">
        <f t="shared" si="16"/>
        <v>0</v>
      </c>
      <c r="V28" s="57">
        <f t="shared" si="16"/>
        <v>0</v>
      </c>
      <c r="W28" s="57">
        <f t="shared" si="16"/>
        <v>0</v>
      </c>
      <c r="X28" s="57">
        <f t="shared" si="16"/>
        <v>0</v>
      </c>
      <c r="Y28" s="57">
        <f t="shared" si="16"/>
        <v>0</v>
      </c>
      <c r="Z28" s="57">
        <f t="shared" si="16"/>
        <v>0</v>
      </c>
      <c r="AA28" s="57">
        <f t="shared" si="16"/>
        <v>0</v>
      </c>
      <c r="AB28" s="57">
        <f t="shared" si="16"/>
        <v>0</v>
      </c>
      <c r="AC28" s="57">
        <f t="shared" si="16"/>
        <v>0</v>
      </c>
      <c r="AD28" s="57">
        <f t="shared" si="16"/>
        <v>0</v>
      </c>
      <c r="AE28" s="57">
        <f t="shared" si="16"/>
        <v>0</v>
      </c>
      <c r="AF28" s="57">
        <f t="shared" si="16"/>
        <v>0</v>
      </c>
      <c r="AG28" s="57">
        <f t="shared" si="16"/>
        <v>0</v>
      </c>
      <c r="AH28" s="57">
        <f t="shared" si="16"/>
        <v>0</v>
      </c>
      <c r="AI28" s="57">
        <f t="shared" si="16"/>
        <v>0</v>
      </c>
      <c r="AJ28" s="57">
        <f t="shared" si="16"/>
        <v>0</v>
      </c>
      <c r="AK28" s="57">
        <f t="shared" si="16"/>
        <v>0</v>
      </c>
      <c r="AL28" s="57">
        <f t="shared" si="16"/>
        <v>0</v>
      </c>
      <c r="AM28" s="57">
        <f t="shared" si="16"/>
        <v>0</v>
      </c>
      <c r="AN28" s="57">
        <f t="shared" si="16"/>
        <v>0</v>
      </c>
      <c r="AO28" s="57">
        <f t="shared" si="16"/>
        <v>0</v>
      </c>
      <c r="AP28" s="57">
        <f t="shared" si="16"/>
        <v>0</v>
      </c>
      <c r="AQ28" s="57">
        <f t="shared" si="16"/>
        <v>0</v>
      </c>
      <c r="AR28" s="57">
        <f t="shared" si="16"/>
        <v>0</v>
      </c>
      <c r="AS28" s="57">
        <f t="shared" si="16"/>
        <v>0</v>
      </c>
      <c r="AT28" s="57">
        <f t="shared" si="16"/>
        <v>0</v>
      </c>
      <c r="AU28" s="57">
        <f t="shared" si="16"/>
        <v>0</v>
      </c>
      <c r="AV28" s="57">
        <f t="shared" si="16"/>
        <v>0</v>
      </c>
      <c r="AW28" s="57">
        <f t="shared" si="16"/>
        <v>0</v>
      </c>
      <c r="AX28" s="57">
        <f t="shared" si="16"/>
        <v>0</v>
      </c>
      <c r="AY28" s="57">
        <f t="shared" si="16"/>
        <v>0</v>
      </c>
      <c r="AZ28" s="57">
        <f t="shared" si="16"/>
        <v>0</v>
      </c>
      <c r="BA28" s="57">
        <f t="shared" si="16"/>
        <v>0</v>
      </c>
      <c r="BB28" s="57">
        <f t="shared" si="16"/>
        <v>0</v>
      </c>
      <c r="BC28" s="57">
        <f t="shared" si="16"/>
        <v>0</v>
      </c>
      <c r="BD28" s="57">
        <f t="shared" si="16"/>
        <v>0</v>
      </c>
      <c r="BE28" s="57">
        <f t="shared" si="16"/>
        <v>0</v>
      </c>
      <c r="BF28" s="57">
        <f t="shared" si="16"/>
        <v>0</v>
      </c>
      <c r="BG28" s="57">
        <f t="shared" si="16"/>
        <v>0</v>
      </c>
      <c r="BH28" s="57">
        <f t="shared" si="16"/>
        <v>0</v>
      </c>
      <c r="BI28" s="57">
        <f t="shared" si="16"/>
        <v>0</v>
      </c>
      <c r="BJ28" s="57">
        <f t="shared" si="16"/>
        <v>0</v>
      </c>
      <c r="BK28" s="57">
        <f t="shared" si="16"/>
        <v>0</v>
      </c>
      <c r="BL28" s="57">
        <f t="shared" si="16"/>
        <v>0</v>
      </c>
      <c r="BM28" s="57">
        <f t="shared" si="16"/>
        <v>0</v>
      </c>
      <c r="BN28" s="57">
        <f t="shared" ref="BN28:CH28" si="17">SUM(BN29:BN29)</f>
        <v>0</v>
      </c>
      <c r="BO28" s="57">
        <f t="shared" si="17"/>
        <v>0</v>
      </c>
      <c r="BP28" s="57">
        <f t="shared" si="17"/>
        <v>0</v>
      </c>
      <c r="BQ28" s="57">
        <f t="shared" si="17"/>
        <v>0</v>
      </c>
      <c r="BR28" s="57">
        <f t="shared" si="17"/>
        <v>0</v>
      </c>
      <c r="BS28" s="57">
        <f t="shared" si="17"/>
        <v>0</v>
      </c>
      <c r="BT28" s="57">
        <f t="shared" si="17"/>
        <v>0</v>
      </c>
      <c r="BU28" s="57">
        <f t="shared" si="17"/>
        <v>0</v>
      </c>
      <c r="BV28" s="57">
        <f t="shared" si="17"/>
        <v>0</v>
      </c>
      <c r="BW28" s="57">
        <f t="shared" si="17"/>
        <v>0</v>
      </c>
      <c r="BX28" s="57">
        <f t="shared" si="17"/>
        <v>0</v>
      </c>
      <c r="BY28" s="57">
        <f t="shared" si="17"/>
        <v>0</v>
      </c>
      <c r="BZ28" s="57">
        <f t="shared" si="17"/>
        <v>0</v>
      </c>
      <c r="CA28" s="57">
        <f t="shared" si="17"/>
        <v>0</v>
      </c>
      <c r="CB28" s="57">
        <f t="shared" si="17"/>
        <v>0</v>
      </c>
      <c r="CC28" s="57">
        <f t="shared" si="17"/>
        <v>0</v>
      </c>
      <c r="CD28" s="57">
        <f t="shared" si="17"/>
        <v>0</v>
      </c>
      <c r="CE28" s="57">
        <f t="shared" si="17"/>
        <v>0</v>
      </c>
      <c r="CF28" s="57">
        <f t="shared" si="17"/>
        <v>0</v>
      </c>
      <c r="CG28" s="57">
        <f t="shared" si="17"/>
        <v>0</v>
      </c>
      <c r="CH28" s="57">
        <f t="shared" si="17"/>
        <v>0</v>
      </c>
      <c r="CI28" s="40"/>
      <c r="CJ28" s="38"/>
    </row>
    <row r="29" spans="1:88" ht="90.75" thickTop="1" thickBot="1">
      <c r="A29" s="106" t="s">
        <v>177</v>
      </c>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40"/>
      <c r="CJ29" s="38"/>
    </row>
    <row r="30" spans="1:88" ht="52.5" thickTop="1" thickBot="1">
      <c r="A30" s="110" t="s">
        <v>104</v>
      </c>
      <c r="B30" s="54">
        <f>100000000+36518680054</f>
        <v>36618680054</v>
      </c>
      <c r="C30" s="54">
        <v>200000000</v>
      </c>
      <c r="D30" s="54">
        <v>181947236</v>
      </c>
      <c r="E30" s="54">
        <v>113419441</v>
      </c>
      <c r="F30" s="54">
        <v>113419441</v>
      </c>
      <c r="G30" s="54">
        <f t="shared" ref="G30:BN30" si="18">SUM(G31:G34)</f>
        <v>0</v>
      </c>
      <c r="H30" s="54">
        <f t="shared" si="18"/>
        <v>0</v>
      </c>
      <c r="I30" s="54">
        <f t="shared" si="18"/>
        <v>0</v>
      </c>
      <c r="J30" s="54">
        <f t="shared" si="18"/>
        <v>0</v>
      </c>
      <c r="K30" s="54">
        <f t="shared" si="18"/>
        <v>0</v>
      </c>
      <c r="L30" s="54">
        <f t="shared" si="18"/>
        <v>0</v>
      </c>
      <c r="M30" s="54">
        <f t="shared" si="18"/>
        <v>0</v>
      </c>
      <c r="N30" s="54">
        <f t="shared" si="18"/>
        <v>0</v>
      </c>
      <c r="O30" s="54">
        <f t="shared" si="18"/>
        <v>0</v>
      </c>
      <c r="P30" s="54">
        <f t="shared" si="18"/>
        <v>0</v>
      </c>
      <c r="Q30" s="54">
        <f t="shared" si="18"/>
        <v>0</v>
      </c>
      <c r="R30" s="54">
        <f t="shared" si="18"/>
        <v>0</v>
      </c>
      <c r="S30" s="54">
        <f t="shared" si="18"/>
        <v>0</v>
      </c>
      <c r="T30" s="54">
        <f t="shared" si="18"/>
        <v>0</v>
      </c>
      <c r="U30" s="54">
        <f t="shared" si="18"/>
        <v>0</v>
      </c>
      <c r="V30" s="54">
        <f t="shared" si="18"/>
        <v>0</v>
      </c>
      <c r="W30" s="54">
        <f t="shared" si="18"/>
        <v>0</v>
      </c>
      <c r="X30" s="54">
        <f t="shared" si="18"/>
        <v>0</v>
      </c>
      <c r="Y30" s="54">
        <f t="shared" si="18"/>
        <v>0</v>
      </c>
      <c r="Z30" s="54">
        <f t="shared" si="18"/>
        <v>0</v>
      </c>
      <c r="AA30" s="54">
        <v>100000000</v>
      </c>
      <c r="AB30" s="54">
        <v>68026240</v>
      </c>
      <c r="AC30" s="54">
        <v>25715260</v>
      </c>
      <c r="AD30" s="54">
        <v>22279780</v>
      </c>
      <c r="AE30" s="54">
        <f t="shared" si="18"/>
        <v>0</v>
      </c>
      <c r="AF30" s="54">
        <f t="shared" si="18"/>
        <v>0</v>
      </c>
      <c r="AG30" s="54">
        <f t="shared" si="18"/>
        <v>0</v>
      </c>
      <c r="AH30" s="54">
        <f t="shared" si="18"/>
        <v>0</v>
      </c>
      <c r="AI30" s="54">
        <f t="shared" si="18"/>
        <v>0</v>
      </c>
      <c r="AJ30" s="54">
        <f t="shared" si="18"/>
        <v>0</v>
      </c>
      <c r="AK30" s="54">
        <f t="shared" si="18"/>
        <v>0</v>
      </c>
      <c r="AL30" s="54">
        <f t="shared" si="18"/>
        <v>0</v>
      </c>
      <c r="AM30" s="54">
        <f t="shared" si="18"/>
        <v>0</v>
      </c>
      <c r="AN30" s="54">
        <f t="shared" si="18"/>
        <v>0</v>
      </c>
      <c r="AO30" s="54">
        <f t="shared" si="18"/>
        <v>0</v>
      </c>
      <c r="AP30" s="54">
        <f t="shared" si="18"/>
        <v>0</v>
      </c>
      <c r="AQ30" s="54">
        <f t="shared" si="18"/>
        <v>0</v>
      </c>
      <c r="AR30" s="54">
        <f t="shared" si="18"/>
        <v>0</v>
      </c>
      <c r="AS30" s="54">
        <f t="shared" si="18"/>
        <v>0</v>
      </c>
      <c r="AT30" s="54">
        <f t="shared" si="18"/>
        <v>0</v>
      </c>
      <c r="AU30" s="54">
        <f t="shared" si="18"/>
        <v>0</v>
      </c>
      <c r="AV30" s="54">
        <f t="shared" si="18"/>
        <v>0</v>
      </c>
      <c r="AW30" s="54">
        <f t="shared" si="18"/>
        <v>0</v>
      </c>
      <c r="AX30" s="54">
        <f t="shared" si="18"/>
        <v>0</v>
      </c>
      <c r="AY30" s="54">
        <f t="shared" si="18"/>
        <v>0</v>
      </c>
      <c r="AZ30" s="54">
        <f t="shared" si="18"/>
        <v>0</v>
      </c>
      <c r="BA30" s="54">
        <f t="shared" si="18"/>
        <v>0</v>
      </c>
      <c r="BB30" s="54">
        <f t="shared" si="18"/>
        <v>0</v>
      </c>
      <c r="BC30" s="54">
        <f t="shared" si="18"/>
        <v>0</v>
      </c>
      <c r="BD30" s="54">
        <f t="shared" si="18"/>
        <v>0</v>
      </c>
      <c r="BE30" s="54">
        <f t="shared" si="18"/>
        <v>0</v>
      </c>
      <c r="BF30" s="54">
        <f t="shared" si="18"/>
        <v>0</v>
      </c>
      <c r="BG30" s="54">
        <f t="shared" si="18"/>
        <v>0</v>
      </c>
      <c r="BH30" s="54">
        <f t="shared" si="18"/>
        <v>0</v>
      </c>
      <c r="BI30" s="54">
        <f t="shared" si="18"/>
        <v>0</v>
      </c>
      <c r="BJ30" s="54">
        <f t="shared" si="18"/>
        <v>0</v>
      </c>
      <c r="BK30" s="54">
        <f t="shared" si="18"/>
        <v>0</v>
      </c>
      <c r="BL30" s="54">
        <f t="shared" si="18"/>
        <v>0</v>
      </c>
      <c r="BM30" s="54">
        <f t="shared" si="18"/>
        <v>0</v>
      </c>
      <c r="BN30" s="54">
        <f t="shared" si="18"/>
        <v>0</v>
      </c>
      <c r="BO30" s="54">
        <f t="shared" ref="BO30:CH30" si="19">SUM(BO31:BO34)</f>
        <v>0</v>
      </c>
      <c r="BP30" s="54">
        <f t="shared" si="19"/>
        <v>0</v>
      </c>
      <c r="BQ30" s="54">
        <f t="shared" si="19"/>
        <v>0</v>
      </c>
      <c r="BR30" s="54">
        <f t="shared" si="19"/>
        <v>0</v>
      </c>
      <c r="BS30" s="54">
        <v>36324780054</v>
      </c>
      <c r="BT30" s="54">
        <v>36315033870</v>
      </c>
      <c r="BU30" s="54">
        <v>21372860284</v>
      </c>
      <c r="BV30" s="54">
        <v>19925103802</v>
      </c>
      <c r="BW30" s="54">
        <f t="shared" si="19"/>
        <v>0</v>
      </c>
      <c r="BX30" s="54">
        <f t="shared" si="19"/>
        <v>0</v>
      </c>
      <c r="BY30" s="54">
        <f t="shared" si="19"/>
        <v>0</v>
      </c>
      <c r="BZ30" s="54">
        <f t="shared" si="19"/>
        <v>0</v>
      </c>
      <c r="CA30" s="54">
        <f t="shared" si="19"/>
        <v>0</v>
      </c>
      <c r="CB30" s="54">
        <f t="shared" si="19"/>
        <v>0</v>
      </c>
      <c r="CC30" s="54">
        <f t="shared" si="19"/>
        <v>0</v>
      </c>
      <c r="CD30" s="54">
        <f t="shared" si="19"/>
        <v>0</v>
      </c>
      <c r="CE30" s="54">
        <f t="shared" si="19"/>
        <v>0</v>
      </c>
      <c r="CF30" s="54">
        <f t="shared" si="19"/>
        <v>0</v>
      </c>
      <c r="CG30" s="54">
        <f t="shared" si="19"/>
        <v>0</v>
      </c>
      <c r="CH30" s="54">
        <f t="shared" si="19"/>
        <v>0</v>
      </c>
      <c r="CI30" s="40"/>
      <c r="CJ30" s="38"/>
    </row>
    <row r="31" spans="1:88" ht="21.75" customHeight="1" thickTop="1" thickBot="1">
      <c r="A31" s="106" t="s">
        <v>178</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40"/>
      <c r="CJ31" s="38"/>
    </row>
    <row r="32" spans="1:88" ht="39.75" thickTop="1" thickBot="1">
      <c r="A32" s="106" t="s">
        <v>179</v>
      </c>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40"/>
      <c r="CJ32" s="38"/>
    </row>
    <row r="33" spans="1:88" ht="39.75" thickTop="1" thickBot="1">
      <c r="A33" s="106" t="s">
        <v>180</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40"/>
      <c r="CJ33" s="38"/>
    </row>
    <row r="34" spans="1:88" ht="28.5" customHeight="1" thickTop="1" thickBot="1">
      <c r="A34" s="110" t="s">
        <v>105</v>
      </c>
      <c r="B34" s="54">
        <f>1300000000+1300000000</f>
        <v>2600000000</v>
      </c>
      <c r="C34" s="54">
        <v>2200000000</v>
      </c>
      <c r="D34" s="54">
        <v>951701648</v>
      </c>
      <c r="E34" s="54">
        <v>94458377</v>
      </c>
      <c r="F34" s="54">
        <v>83006057</v>
      </c>
      <c r="G34" s="54">
        <f t="shared" ref="G34:BN34" si="20">SUM(G35:G38)</f>
        <v>0</v>
      </c>
      <c r="H34" s="54">
        <f t="shared" si="20"/>
        <v>0</v>
      </c>
      <c r="I34" s="54">
        <f t="shared" si="20"/>
        <v>0</v>
      </c>
      <c r="J34" s="54">
        <f t="shared" si="20"/>
        <v>0</v>
      </c>
      <c r="K34" s="54">
        <f t="shared" si="20"/>
        <v>0</v>
      </c>
      <c r="L34" s="54">
        <f t="shared" si="20"/>
        <v>0</v>
      </c>
      <c r="M34" s="54">
        <f t="shared" si="20"/>
        <v>0</v>
      </c>
      <c r="N34" s="54">
        <f t="shared" si="20"/>
        <v>0</v>
      </c>
      <c r="O34" s="54">
        <f t="shared" si="20"/>
        <v>0</v>
      </c>
      <c r="P34" s="54">
        <f t="shared" si="20"/>
        <v>0</v>
      </c>
      <c r="Q34" s="54">
        <f t="shared" si="20"/>
        <v>0</v>
      </c>
      <c r="R34" s="54">
        <f t="shared" si="20"/>
        <v>0</v>
      </c>
      <c r="S34" s="54">
        <f t="shared" si="20"/>
        <v>0</v>
      </c>
      <c r="T34" s="54">
        <f t="shared" si="20"/>
        <v>0</v>
      </c>
      <c r="U34" s="54">
        <f t="shared" si="20"/>
        <v>0</v>
      </c>
      <c r="V34" s="54">
        <f t="shared" si="20"/>
        <v>0</v>
      </c>
      <c r="W34" s="54">
        <f t="shared" si="20"/>
        <v>0</v>
      </c>
      <c r="X34" s="54">
        <f t="shared" si="20"/>
        <v>0</v>
      </c>
      <c r="Y34" s="54">
        <f t="shared" si="20"/>
        <v>0</v>
      </c>
      <c r="Z34" s="54">
        <f t="shared" si="20"/>
        <v>0</v>
      </c>
      <c r="AA34" s="54">
        <v>400000000</v>
      </c>
      <c r="AB34" s="54">
        <v>181657040</v>
      </c>
      <c r="AC34" s="54">
        <v>114089804</v>
      </c>
      <c r="AD34" s="54">
        <v>110272004</v>
      </c>
      <c r="AE34" s="54">
        <f t="shared" si="20"/>
        <v>0</v>
      </c>
      <c r="AF34" s="54">
        <f t="shared" si="20"/>
        <v>0</v>
      </c>
      <c r="AG34" s="54">
        <f t="shared" si="20"/>
        <v>0</v>
      </c>
      <c r="AH34" s="54">
        <f t="shared" si="20"/>
        <v>0</v>
      </c>
      <c r="AI34" s="54">
        <f t="shared" si="20"/>
        <v>0</v>
      </c>
      <c r="AJ34" s="54">
        <f t="shared" si="20"/>
        <v>0</v>
      </c>
      <c r="AK34" s="54">
        <f t="shared" si="20"/>
        <v>0</v>
      </c>
      <c r="AL34" s="54">
        <f t="shared" si="20"/>
        <v>0</v>
      </c>
      <c r="AM34" s="54">
        <f t="shared" si="20"/>
        <v>0</v>
      </c>
      <c r="AN34" s="54">
        <f t="shared" si="20"/>
        <v>0</v>
      </c>
      <c r="AO34" s="54">
        <f t="shared" si="20"/>
        <v>0</v>
      </c>
      <c r="AP34" s="54">
        <f t="shared" si="20"/>
        <v>0</v>
      </c>
      <c r="AQ34" s="54">
        <f t="shared" si="20"/>
        <v>0</v>
      </c>
      <c r="AR34" s="54">
        <f t="shared" si="20"/>
        <v>0</v>
      </c>
      <c r="AS34" s="54">
        <f t="shared" si="20"/>
        <v>0</v>
      </c>
      <c r="AT34" s="54">
        <f t="shared" si="20"/>
        <v>0</v>
      </c>
      <c r="AU34" s="54">
        <f t="shared" si="20"/>
        <v>0</v>
      </c>
      <c r="AV34" s="54">
        <f t="shared" si="20"/>
        <v>0</v>
      </c>
      <c r="AW34" s="54">
        <f t="shared" si="20"/>
        <v>0</v>
      </c>
      <c r="AX34" s="54">
        <f t="shared" si="20"/>
        <v>0</v>
      </c>
      <c r="AY34" s="54">
        <f t="shared" si="20"/>
        <v>0</v>
      </c>
      <c r="AZ34" s="54">
        <f t="shared" si="20"/>
        <v>0</v>
      </c>
      <c r="BA34" s="54">
        <f t="shared" si="20"/>
        <v>0</v>
      </c>
      <c r="BB34" s="54">
        <f t="shared" si="20"/>
        <v>0</v>
      </c>
      <c r="BC34" s="54">
        <f t="shared" si="20"/>
        <v>0</v>
      </c>
      <c r="BD34" s="54">
        <f t="shared" si="20"/>
        <v>0</v>
      </c>
      <c r="BE34" s="54">
        <f t="shared" si="20"/>
        <v>0</v>
      </c>
      <c r="BF34" s="54">
        <f t="shared" si="20"/>
        <v>0</v>
      </c>
      <c r="BG34" s="54">
        <f t="shared" si="20"/>
        <v>0</v>
      </c>
      <c r="BH34" s="54">
        <f t="shared" si="20"/>
        <v>0</v>
      </c>
      <c r="BI34" s="54">
        <f t="shared" si="20"/>
        <v>0</v>
      </c>
      <c r="BJ34" s="54">
        <f t="shared" si="20"/>
        <v>0</v>
      </c>
      <c r="BK34" s="54">
        <f t="shared" si="20"/>
        <v>0</v>
      </c>
      <c r="BL34" s="54">
        <f t="shared" si="20"/>
        <v>0</v>
      </c>
      <c r="BM34" s="54">
        <f t="shared" si="20"/>
        <v>0</v>
      </c>
      <c r="BN34" s="54">
        <f t="shared" si="20"/>
        <v>0</v>
      </c>
      <c r="BO34" s="54">
        <f t="shared" ref="BO34:CH34" si="21">SUM(BO35:BO38)</f>
        <v>0</v>
      </c>
      <c r="BP34" s="54">
        <f t="shared" si="21"/>
        <v>0</v>
      </c>
      <c r="BQ34" s="54">
        <f t="shared" si="21"/>
        <v>0</v>
      </c>
      <c r="BR34" s="54">
        <f t="shared" si="21"/>
        <v>0</v>
      </c>
      <c r="BS34" s="54">
        <f t="shared" si="21"/>
        <v>0</v>
      </c>
      <c r="BT34" s="54">
        <f t="shared" si="21"/>
        <v>0</v>
      </c>
      <c r="BU34" s="54">
        <f t="shared" si="21"/>
        <v>0</v>
      </c>
      <c r="BV34" s="54">
        <f t="shared" si="21"/>
        <v>0</v>
      </c>
      <c r="BW34" s="54">
        <f t="shared" si="21"/>
        <v>0</v>
      </c>
      <c r="BX34" s="54">
        <f t="shared" si="21"/>
        <v>0</v>
      </c>
      <c r="BY34" s="54">
        <f t="shared" si="21"/>
        <v>0</v>
      </c>
      <c r="BZ34" s="54">
        <f t="shared" si="21"/>
        <v>0</v>
      </c>
      <c r="CA34" s="54">
        <f t="shared" si="21"/>
        <v>0</v>
      </c>
      <c r="CB34" s="54">
        <f t="shared" si="21"/>
        <v>0</v>
      </c>
      <c r="CC34" s="54">
        <f t="shared" si="21"/>
        <v>0</v>
      </c>
      <c r="CD34" s="54">
        <f t="shared" si="21"/>
        <v>0</v>
      </c>
      <c r="CE34" s="54">
        <f t="shared" si="21"/>
        <v>0</v>
      </c>
      <c r="CF34" s="54">
        <f t="shared" si="21"/>
        <v>0</v>
      </c>
      <c r="CG34" s="54">
        <f t="shared" si="21"/>
        <v>0</v>
      </c>
      <c r="CH34" s="54">
        <f t="shared" si="21"/>
        <v>0</v>
      </c>
      <c r="CJ34" s="38"/>
    </row>
    <row r="35" spans="1:88" ht="27" thickTop="1" thickBot="1">
      <c r="A35" s="106" t="s">
        <v>181</v>
      </c>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52"/>
      <c r="BI35" s="52"/>
      <c r="BJ35" s="52"/>
      <c r="BK35" s="52"/>
      <c r="BL35" s="52"/>
      <c r="BM35" s="52"/>
      <c r="BN35" s="52"/>
      <c r="BO35" s="52"/>
      <c r="BP35" s="52"/>
      <c r="BQ35" s="52"/>
      <c r="BR35" s="52"/>
      <c r="BS35" s="52"/>
      <c r="BT35" s="52"/>
      <c r="BU35" s="52"/>
      <c r="BV35" s="52"/>
      <c r="BW35" s="52"/>
      <c r="BX35" s="52"/>
      <c r="BY35" s="52"/>
      <c r="BZ35" s="52"/>
      <c r="CA35" s="52"/>
      <c r="CB35" s="52"/>
      <c r="CC35" s="52"/>
      <c r="CD35" s="52"/>
      <c r="CE35" s="52"/>
      <c r="CF35" s="52"/>
      <c r="CG35" s="52"/>
      <c r="CH35" s="52"/>
      <c r="CJ35" s="38"/>
    </row>
    <row r="36" spans="1:88" ht="39.75" thickTop="1" thickBot="1">
      <c r="A36" s="106" t="s">
        <v>182</v>
      </c>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40"/>
      <c r="CJ36" s="38"/>
    </row>
    <row r="37" spans="1:88" ht="23.25" customHeight="1" thickTop="1" thickBot="1">
      <c r="A37" s="106" t="s">
        <v>183</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40"/>
      <c r="CJ37" s="38"/>
    </row>
    <row r="38" spans="1:88" ht="28.5" customHeight="1" thickTop="1" thickBot="1">
      <c r="A38" s="106" t="s">
        <v>184</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J38" s="38"/>
    </row>
    <row r="39" spans="1:88" ht="39.75" thickTop="1" thickBot="1">
      <c r="A39" s="106" t="s">
        <v>185</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40"/>
      <c r="CJ39" s="38"/>
    </row>
    <row r="40" spans="1:88" ht="25.5" customHeight="1" thickTop="1" thickBot="1">
      <c r="A40" s="110" t="s">
        <v>186</v>
      </c>
      <c r="B40" s="54">
        <f>SUM(B41)</f>
        <v>0</v>
      </c>
      <c r="C40" s="54">
        <f>SUM(C41)</f>
        <v>0</v>
      </c>
      <c r="D40" s="54">
        <f>SUM(D41)</f>
        <v>0</v>
      </c>
      <c r="E40" s="54">
        <f>SUM(E41)</f>
        <v>0</v>
      </c>
      <c r="F40" s="54">
        <f>SUM(F41)</f>
        <v>0</v>
      </c>
      <c r="G40" s="54">
        <f t="shared" ref="G40:Y40" si="22">SUM(G41:G42)</f>
        <v>0</v>
      </c>
      <c r="H40" s="54">
        <f t="shared" si="22"/>
        <v>0</v>
      </c>
      <c r="I40" s="54">
        <f t="shared" si="22"/>
        <v>0</v>
      </c>
      <c r="J40" s="54">
        <f t="shared" si="22"/>
        <v>0</v>
      </c>
      <c r="K40" s="54">
        <f t="shared" si="22"/>
        <v>0</v>
      </c>
      <c r="L40" s="54">
        <f t="shared" si="22"/>
        <v>0</v>
      </c>
      <c r="M40" s="54">
        <f t="shared" si="22"/>
        <v>0</v>
      </c>
      <c r="N40" s="54">
        <f t="shared" si="22"/>
        <v>0</v>
      </c>
      <c r="O40" s="54">
        <f t="shared" si="22"/>
        <v>0</v>
      </c>
      <c r="P40" s="54">
        <f t="shared" si="22"/>
        <v>0</v>
      </c>
      <c r="Q40" s="54">
        <f t="shared" si="22"/>
        <v>0</v>
      </c>
      <c r="R40" s="54">
        <f t="shared" si="22"/>
        <v>0</v>
      </c>
      <c r="S40" s="54">
        <f t="shared" si="22"/>
        <v>0</v>
      </c>
      <c r="T40" s="54">
        <f t="shared" si="22"/>
        <v>0</v>
      </c>
      <c r="U40" s="54">
        <f t="shared" si="22"/>
        <v>0</v>
      </c>
      <c r="V40" s="54">
        <f t="shared" si="22"/>
        <v>0</v>
      </c>
      <c r="W40" s="54">
        <f t="shared" si="22"/>
        <v>0</v>
      </c>
      <c r="X40" s="54">
        <f t="shared" si="22"/>
        <v>0</v>
      </c>
      <c r="Y40" s="54">
        <f t="shared" si="22"/>
        <v>0</v>
      </c>
      <c r="Z40" s="54">
        <f>SUM(Z41)</f>
        <v>0</v>
      </c>
      <c r="AA40" s="54">
        <f t="shared" ref="AA40:BF40" si="23">SUM(AA41:AA42)</f>
        <v>0</v>
      </c>
      <c r="AB40" s="54">
        <f t="shared" si="23"/>
        <v>0</v>
      </c>
      <c r="AC40" s="54">
        <f t="shared" si="23"/>
        <v>0</v>
      </c>
      <c r="AD40" s="54">
        <f t="shared" si="23"/>
        <v>0</v>
      </c>
      <c r="AE40" s="54">
        <f t="shared" si="23"/>
        <v>0</v>
      </c>
      <c r="AF40" s="54">
        <f t="shared" si="23"/>
        <v>0</v>
      </c>
      <c r="AG40" s="54">
        <f t="shared" si="23"/>
        <v>0</v>
      </c>
      <c r="AH40" s="54">
        <f t="shared" si="23"/>
        <v>0</v>
      </c>
      <c r="AI40" s="54">
        <f t="shared" si="23"/>
        <v>0</v>
      </c>
      <c r="AJ40" s="54">
        <f t="shared" si="23"/>
        <v>0</v>
      </c>
      <c r="AK40" s="54">
        <f t="shared" si="23"/>
        <v>0</v>
      </c>
      <c r="AL40" s="54">
        <f t="shared" si="23"/>
        <v>0</v>
      </c>
      <c r="AM40" s="54">
        <f t="shared" si="23"/>
        <v>0</v>
      </c>
      <c r="AN40" s="54">
        <f t="shared" si="23"/>
        <v>0</v>
      </c>
      <c r="AO40" s="54">
        <f t="shared" si="23"/>
        <v>0</v>
      </c>
      <c r="AP40" s="54">
        <f t="shared" si="23"/>
        <v>0</v>
      </c>
      <c r="AQ40" s="54">
        <f t="shared" si="23"/>
        <v>0</v>
      </c>
      <c r="AR40" s="54">
        <f t="shared" si="23"/>
        <v>0</v>
      </c>
      <c r="AS40" s="54">
        <f t="shared" si="23"/>
        <v>0</v>
      </c>
      <c r="AT40" s="54">
        <f t="shared" si="23"/>
        <v>0</v>
      </c>
      <c r="AU40" s="54">
        <f t="shared" si="23"/>
        <v>0</v>
      </c>
      <c r="AV40" s="54">
        <f t="shared" si="23"/>
        <v>0</v>
      </c>
      <c r="AW40" s="54">
        <f t="shared" si="23"/>
        <v>0</v>
      </c>
      <c r="AX40" s="54">
        <f t="shared" si="23"/>
        <v>0</v>
      </c>
      <c r="AY40" s="54">
        <f t="shared" si="23"/>
        <v>0</v>
      </c>
      <c r="AZ40" s="54">
        <f t="shared" si="23"/>
        <v>0</v>
      </c>
      <c r="BA40" s="54">
        <f t="shared" si="23"/>
        <v>0</v>
      </c>
      <c r="BB40" s="54">
        <f t="shared" si="23"/>
        <v>0</v>
      </c>
      <c r="BC40" s="54">
        <f t="shared" si="23"/>
        <v>0</v>
      </c>
      <c r="BD40" s="54">
        <f t="shared" si="23"/>
        <v>0</v>
      </c>
      <c r="BE40" s="54">
        <f t="shared" si="23"/>
        <v>0</v>
      </c>
      <c r="BF40" s="54">
        <f t="shared" si="23"/>
        <v>0</v>
      </c>
      <c r="BG40" s="54">
        <f t="shared" ref="BG40:CH40" si="24">SUM(BG41:BG42)</f>
        <v>0</v>
      </c>
      <c r="BH40" s="54">
        <f t="shared" si="24"/>
        <v>0</v>
      </c>
      <c r="BI40" s="54">
        <f t="shared" si="24"/>
        <v>0</v>
      </c>
      <c r="BJ40" s="54">
        <f t="shared" si="24"/>
        <v>0</v>
      </c>
      <c r="BK40" s="54">
        <f t="shared" si="24"/>
        <v>0</v>
      </c>
      <c r="BL40" s="54">
        <f t="shared" si="24"/>
        <v>0</v>
      </c>
      <c r="BM40" s="54">
        <f t="shared" si="24"/>
        <v>0</v>
      </c>
      <c r="BN40" s="54">
        <f t="shared" si="24"/>
        <v>0</v>
      </c>
      <c r="BO40" s="54">
        <f t="shared" si="24"/>
        <v>0</v>
      </c>
      <c r="BP40" s="54">
        <f t="shared" si="24"/>
        <v>0</v>
      </c>
      <c r="BQ40" s="54">
        <f t="shared" si="24"/>
        <v>0</v>
      </c>
      <c r="BR40" s="54">
        <f t="shared" si="24"/>
        <v>0</v>
      </c>
      <c r="BS40" s="54">
        <f t="shared" si="24"/>
        <v>0</v>
      </c>
      <c r="BT40" s="54">
        <f t="shared" si="24"/>
        <v>0</v>
      </c>
      <c r="BU40" s="54">
        <f t="shared" si="24"/>
        <v>0</v>
      </c>
      <c r="BV40" s="54">
        <f t="shared" si="24"/>
        <v>0</v>
      </c>
      <c r="BW40" s="54">
        <f t="shared" si="24"/>
        <v>0</v>
      </c>
      <c r="BX40" s="54">
        <f t="shared" si="24"/>
        <v>0</v>
      </c>
      <c r="BY40" s="54">
        <f t="shared" si="24"/>
        <v>0</v>
      </c>
      <c r="BZ40" s="54">
        <f t="shared" si="24"/>
        <v>0</v>
      </c>
      <c r="CA40" s="54">
        <f t="shared" si="24"/>
        <v>0</v>
      </c>
      <c r="CB40" s="54">
        <f t="shared" si="24"/>
        <v>0</v>
      </c>
      <c r="CC40" s="54">
        <f t="shared" si="24"/>
        <v>0</v>
      </c>
      <c r="CD40" s="54">
        <f t="shared" si="24"/>
        <v>0</v>
      </c>
      <c r="CE40" s="54">
        <f t="shared" si="24"/>
        <v>0</v>
      </c>
      <c r="CF40" s="54">
        <f t="shared" si="24"/>
        <v>0</v>
      </c>
      <c r="CG40" s="54">
        <f t="shared" si="24"/>
        <v>0</v>
      </c>
      <c r="CH40" s="54">
        <f t="shared" si="24"/>
        <v>0</v>
      </c>
      <c r="CI40" s="40"/>
      <c r="CJ40" s="38"/>
    </row>
    <row r="41" spans="1:88" ht="39.75" thickTop="1" thickBot="1">
      <c r="A41" s="106" t="s">
        <v>187</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2"/>
      <c r="BR41" s="52"/>
      <c r="BS41" s="52"/>
      <c r="BT41" s="52"/>
      <c r="BU41" s="52"/>
      <c r="BV41" s="52"/>
      <c r="BW41" s="52"/>
      <c r="BX41" s="52"/>
      <c r="BY41" s="52"/>
      <c r="BZ41" s="52"/>
      <c r="CA41" s="52"/>
      <c r="CB41" s="52"/>
      <c r="CC41" s="52"/>
      <c r="CD41" s="52"/>
      <c r="CE41" s="52"/>
      <c r="CF41" s="52"/>
      <c r="CG41" s="52"/>
      <c r="CH41" s="52"/>
      <c r="CI41" s="40"/>
      <c r="CJ41" s="38"/>
    </row>
    <row r="42" spans="1:88" ht="39.75" thickTop="1" thickBot="1">
      <c r="A42" s="110" t="s">
        <v>108</v>
      </c>
      <c r="B42" s="54">
        <f>100000000+350000000+350000000</f>
        <v>800000000</v>
      </c>
      <c r="C42" s="54">
        <v>800000000</v>
      </c>
      <c r="D42" s="54">
        <v>218575796</v>
      </c>
      <c r="E42" s="54">
        <v>29069428</v>
      </c>
      <c r="F42" s="54">
        <v>26015188</v>
      </c>
      <c r="G42" s="54">
        <f t="shared" ref="G42:BN42" si="25">SUM(G43:G47)</f>
        <v>0</v>
      </c>
      <c r="H42" s="54">
        <f t="shared" si="25"/>
        <v>0</v>
      </c>
      <c r="I42" s="54">
        <f t="shared" si="25"/>
        <v>0</v>
      </c>
      <c r="J42" s="54">
        <f t="shared" si="25"/>
        <v>0</v>
      </c>
      <c r="K42" s="54">
        <f t="shared" si="25"/>
        <v>0</v>
      </c>
      <c r="L42" s="54">
        <f t="shared" si="25"/>
        <v>0</v>
      </c>
      <c r="M42" s="54">
        <f t="shared" si="25"/>
        <v>0</v>
      </c>
      <c r="N42" s="54">
        <f t="shared" si="25"/>
        <v>0</v>
      </c>
      <c r="O42" s="54">
        <f t="shared" si="25"/>
        <v>0</v>
      </c>
      <c r="P42" s="54">
        <f t="shared" si="25"/>
        <v>0</v>
      </c>
      <c r="Q42" s="54">
        <f t="shared" si="25"/>
        <v>0</v>
      </c>
      <c r="R42" s="54">
        <f t="shared" si="25"/>
        <v>0</v>
      </c>
      <c r="S42" s="54">
        <f t="shared" si="25"/>
        <v>0</v>
      </c>
      <c r="T42" s="54">
        <f t="shared" si="25"/>
        <v>0</v>
      </c>
      <c r="U42" s="54">
        <f t="shared" si="25"/>
        <v>0</v>
      </c>
      <c r="V42" s="54">
        <f t="shared" si="25"/>
        <v>0</v>
      </c>
      <c r="W42" s="54">
        <f t="shared" si="25"/>
        <v>0</v>
      </c>
      <c r="X42" s="54">
        <f t="shared" si="25"/>
        <v>0</v>
      </c>
      <c r="Y42" s="54">
        <f t="shared" si="25"/>
        <v>0</v>
      </c>
      <c r="Z42" s="54">
        <f>SUM(Z43:Z45)</f>
        <v>0</v>
      </c>
      <c r="AA42" s="54">
        <f t="shared" si="25"/>
        <v>0</v>
      </c>
      <c r="AB42" s="54">
        <f t="shared" si="25"/>
        <v>0</v>
      </c>
      <c r="AC42" s="54">
        <f t="shared" si="25"/>
        <v>0</v>
      </c>
      <c r="AD42" s="54">
        <f t="shared" si="25"/>
        <v>0</v>
      </c>
      <c r="AE42" s="54">
        <f t="shared" si="25"/>
        <v>0</v>
      </c>
      <c r="AF42" s="54">
        <f t="shared" si="25"/>
        <v>0</v>
      </c>
      <c r="AG42" s="54">
        <f t="shared" si="25"/>
        <v>0</v>
      </c>
      <c r="AH42" s="54">
        <f t="shared" si="25"/>
        <v>0</v>
      </c>
      <c r="AI42" s="54">
        <f t="shared" si="25"/>
        <v>0</v>
      </c>
      <c r="AJ42" s="54">
        <f t="shared" si="25"/>
        <v>0</v>
      </c>
      <c r="AK42" s="54">
        <f t="shared" si="25"/>
        <v>0</v>
      </c>
      <c r="AL42" s="54">
        <f t="shared" si="25"/>
        <v>0</v>
      </c>
      <c r="AM42" s="54">
        <f t="shared" si="25"/>
        <v>0</v>
      </c>
      <c r="AN42" s="54">
        <f t="shared" si="25"/>
        <v>0</v>
      </c>
      <c r="AO42" s="54">
        <f t="shared" si="25"/>
        <v>0</v>
      </c>
      <c r="AP42" s="54">
        <f t="shared" si="25"/>
        <v>0</v>
      </c>
      <c r="AQ42" s="54">
        <f t="shared" si="25"/>
        <v>0</v>
      </c>
      <c r="AR42" s="54">
        <f t="shared" si="25"/>
        <v>0</v>
      </c>
      <c r="AS42" s="54">
        <f t="shared" si="25"/>
        <v>0</v>
      </c>
      <c r="AT42" s="54">
        <f t="shared" si="25"/>
        <v>0</v>
      </c>
      <c r="AU42" s="54">
        <f t="shared" si="25"/>
        <v>0</v>
      </c>
      <c r="AV42" s="54">
        <f t="shared" si="25"/>
        <v>0</v>
      </c>
      <c r="AW42" s="54">
        <f t="shared" si="25"/>
        <v>0</v>
      </c>
      <c r="AX42" s="54">
        <f t="shared" si="25"/>
        <v>0</v>
      </c>
      <c r="AY42" s="54">
        <f t="shared" si="25"/>
        <v>0</v>
      </c>
      <c r="AZ42" s="54">
        <f t="shared" si="25"/>
        <v>0</v>
      </c>
      <c r="BA42" s="54">
        <f t="shared" si="25"/>
        <v>0</v>
      </c>
      <c r="BB42" s="54">
        <f t="shared" si="25"/>
        <v>0</v>
      </c>
      <c r="BC42" s="54">
        <f t="shared" si="25"/>
        <v>0</v>
      </c>
      <c r="BD42" s="54">
        <f t="shared" si="25"/>
        <v>0</v>
      </c>
      <c r="BE42" s="54">
        <f t="shared" si="25"/>
        <v>0</v>
      </c>
      <c r="BF42" s="54">
        <f t="shared" si="25"/>
        <v>0</v>
      </c>
      <c r="BG42" s="54">
        <f t="shared" si="25"/>
        <v>0</v>
      </c>
      <c r="BH42" s="54">
        <f t="shared" si="25"/>
        <v>0</v>
      </c>
      <c r="BI42" s="54">
        <f t="shared" si="25"/>
        <v>0</v>
      </c>
      <c r="BJ42" s="54">
        <f t="shared" si="25"/>
        <v>0</v>
      </c>
      <c r="BK42" s="54">
        <f t="shared" si="25"/>
        <v>0</v>
      </c>
      <c r="BL42" s="54">
        <f t="shared" si="25"/>
        <v>0</v>
      </c>
      <c r="BM42" s="54">
        <f t="shared" si="25"/>
        <v>0</v>
      </c>
      <c r="BN42" s="54">
        <f t="shared" si="25"/>
        <v>0</v>
      </c>
      <c r="BO42" s="54">
        <f t="shared" ref="BO42:CH42" si="26">SUM(BO43:BO47)</f>
        <v>0</v>
      </c>
      <c r="BP42" s="54">
        <f t="shared" si="26"/>
        <v>0</v>
      </c>
      <c r="BQ42" s="54">
        <f t="shared" si="26"/>
        <v>0</v>
      </c>
      <c r="BR42" s="54">
        <f t="shared" si="26"/>
        <v>0</v>
      </c>
      <c r="BS42" s="54">
        <f t="shared" si="26"/>
        <v>0</v>
      </c>
      <c r="BT42" s="54">
        <f t="shared" si="26"/>
        <v>0</v>
      </c>
      <c r="BU42" s="54">
        <f t="shared" si="26"/>
        <v>0</v>
      </c>
      <c r="BV42" s="54">
        <f t="shared" si="26"/>
        <v>0</v>
      </c>
      <c r="BW42" s="54">
        <f t="shared" si="26"/>
        <v>0</v>
      </c>
      <c r="BX42" s="54">
        <f t="shared" si="26"/>
        <v>0</v>
      </c>
      <c r="BY42" s="54">
        <f t="shared" si="26"/>
        <v>0</v>
      </c>
      <c r="BZ42" s="54">
        <f t="shared" si="26"/>
        <v>0</v>
      </c>
      <c r="CA42" s="54">
        <f t="shared" si="26"/>
        <v>0</v>
      </c>
      <c r="CB42" s="54">
        <f t="shared" si="26"/>
        <v>0</v>
      </c>
      <c r="CC42" s="54">
        <f t="shared" si="26"/>
        <v>0</v>
      </c>
      <c r="CD42" s="54">
        <f t="shared" si="26"/>
        <v>0</v>
      </c>
      <c r="CE42" s="54">
        <f t="shared" si="26"/>
        <v>0</v>
      </c>
      <c r="CF42" s="54">
        <f t="shared" si="26"/>
        <v>0</v>
      </c>
      <c r="CG42" s="54">
        <f t="shared" si="26"/>
        <v>0</v>
      </c>
      <c r="CH42" s="54">
        <f t="shared" si="26"/>
        <v>0</v>
      </c>
      <c r="CJ42" s="38"/>
    </row>
    <row r="43" spans="1:88" ht="39.75" thickTop="1" thickBot="1">
      <c r="A43" s="106" t="s">
        <v>188</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c r="BZ43" s="52"/>
      <c r="CA43" s="52"/>
      <c r="CB43" s="52"/>
      <c r="CC43" s="52"/>
      <c r="CD43" s="52"/>
      <c r="CE43" s="52"/>
      <c r="CF43" s="52"/>
      <c r="CG43" s="52"/>
      <c r="CH43" s="52"/>
      <c r="CI43" s="40"/>
      <c r="CJ43" s="38"/>
    </row>
    <row r="44" spans="1:88" ht="21.75" customHeight="1" thickTop="1" thickBot="1">
      <c r="A44" s="106" t="s">
        <v>189</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c r="BT44" s="52"/>
      <c r="BU44" s="52"/>
      <c r="BV44" s="52"/>
      <c r="BW44" s="52"/>
      <c r="BX44" s="52"/>
      <c r="BY44" s="52"/>
      <c r="BZ44" s="52"/>
      <c r="CA44" s="52"/>
      <c r="CB44" s="52"/>
      <c r="CC44" s="52"/>
      <c r="CD44" s="52"/>
      <c r="CE44" s="52"/>
      <c r="CF44" s="52"/>
      <c r="CG44" s="52"/>
      <c r="CH44" s="52"/>
      <c r="CI44" s="40"/>
      <c r="CJ44" s="38"/>
    </row>
    <row r="45" spans="1:88" ht="24" customHeight="1" thickTop="1" thickBot="1">
      <c r="A45" s="106" t="s">
        <v>190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J45" s="38"/>
    </row>
    <row r="46" spans="1:88" ht="50.45" customHeight="1" thickTop="1" thickBot="1">
      <c r="A46" s="110" t="s">
        <v>109</v>
      </c>
      <c r="B46" s="54">
        <f>200000000+100000000</f>
        <v>300000000</v>
      </c>
      <c r="C46" s="54">
        <v>300000000</v>
      </c>
      <c r="D46" s="54">
        <v>116359936</v>
      </c>
      <c r="E46" s="54">
        <v>46697630</v>
      </c>
      <c r="F46" s="54">
        <v>40020530</v>
      </c>
      <c r="G46" s="54">
        <f t="shared" ref="G46:Y46" si="27">SUM(G47:G49)</f>
        <v>0</v>
      </c>
      <c r="H46" s="54">
        <f t="shared" si="27"/>
        <v>0</v>
      </c>
      <c r="I46" s="54">
        <f t="shared" si="27"/>
        <v>0</v>
      </c>
      <c r="J46" s="54">
        <f t="shared" si="27"/>
        <v>0</v>
      </c>
      <c r="K46" s="54">
        <f t="shared" si="27"/>
        <v>0</v>
      </c>
      <c r="L46" s="54">
        <f t="shared" si="27"/>
        <v>0</v>
      </c>
      <c r="M46" s="54">
        <f t="shared" si="27"/>
        <v>0</v>
      </c>
      <c r="N46" s="54">
        <f t="shared" si="27"/>
        <v>0</v>
      </c>
      <c r="O46" s="54">
        <f t="shared" si="27"/>
        <v>0</v>
      </c>
      <c r="P46" s="54">
        <f t="shared" si="27"/>
        <v>0</v>
      </c>
      <c r="Q46" s="54">
        <f t="shared" si="27"/>
        <v>0</v>
      </c>
      <c r="R46" s="54">
        <f t="shared" si="27"/>
        <v>0</v>
      </c>
      <c r="S46" s="54">
        <f t="shared" si="27"/>
        <v>0</v>
      </c>
      <c r="T46" s="54">
        <f t="shared" si="27"/>
        <v>0</v>
      </c>
      <c r="U46" s="54">
        <f t="shared" si="27"/>
        <v>0</v>
      </c>
      <c r="V46" s="54">
        <f t="shared" si="27"/>
        <v>0</v>
      </c>
      <c r="W46" s="54">
        <f t="shared" si="27"/>
        <v>0</v>
      </c>
      <c r="X46" s="54">
        <f t="shared" si="27"/>
        <v>0</v>
      </c>
      <c r="Y46" s="54">
        <f t="shared" si="27"/>
        <v>0</v>
      </c>
      <c r="Z46" s="54">
        <v>100000000</v>
      </c>
      <c r="AA46" s="54">
        <f t="shared" ref="AA46:BF46" si="28">SUM(AA47:AA49)</f>
        <v>0</v>
      </c>
      <c r="AB46" s="54">
        <f t="shared" si="28"/>
        <v>0</v>
      </c>
      <c r="AC46" s="54">
        <f t="shared" si="28"/>
        <v>0</v>
      </c>
      <c r="AD46" s="54">
        <f t="shared" si="28"/>
        <v>0</v>
      </c>
      <c r="AE46" s="54">
        <f t="shared" si="28"/>
        <v>0</v>
      </c>
      <c r="AF46" s="54">
        <f t="shared" si="28"/>
        <v>0</v>
      </c>
      <c r="AG46" s="54">
        <f t="shared" si="28"/>
        <v>0</v>
      </c>
      <c r="AH46" s="54">
        <f t="shared" si="28"/>
        <v>0</v>
      </c>
      <c r="AI46" s="54">
        <f t="shared" si="28"/>
        <v>0</v>
      </c>
      <c r="AJ46" s="54">
        <f t="shared" si="28"/>
        <v>0</v>
      </c>
      <c r="AK46" s="54">
        <f t="shared" si="28"/>
        <v>0</v>
      </c>
      <c r="AL46" s="54">
        <f t="shared" si="28"/>
        <v>0</v>
      </c>
      <c r="AM46" s="54">
        <f t="shared" si="28"/>
        <v>0</v>
      </c>
      <c r="AN46" s="54">
        <f t="shared" si="28"/>
        <v>0</v>
      </c>
      <c r="AO46" s="54">
        <f t="shared" si="28"/>
        <v>0</v>
      </c>
      <c r="AP46" s="54">
        <f t="shared" si="28"/>
        <v>0</v>
      </c>
      <c r="AQ46" s="54">
        <f t="shared" si="28"/>
        <v>0</v>
      </c>
      <c r="AR46" s="54">
        <f t="shared" si="28"/>
        <v>0</v>
      </c>
      <c r="AS46" s="54">
        <f t="shared" si="28"/>
        <v>0</v>
      </c>
      <c r="AT46" s="54">
        <f t="shared" si="28"/>
        <v>0</v>
      </c>
      <c r="AU46" s="54">
        <f t="shared" si="28"/>
        <v>0</v>
      </c>
      <c r="AV46" s="54">
        <f t="shared" si="28"/>
        <v>0</v>
      </c>
      <c r="AW46" s="54">
        <f t="shared" si="28"/>
        <v>0</v>
      </c>
      <c r="AX46" s="54">
        <f t="shared" si="28"/>
        <v>0</v>
      </c>
      <c r="AY46" s="54">
        <f t="shared" si="28"/>
        <v>0</v>
      </c>
      <c r="AZ46" s="54">
        <f t="shared" si="28"/>
        <v>0</v>
      </c>
      <c r="BA46" s="54">
        <f t="shared" si="28"/>
        <v>0</v>
      </c>
      <c r="BB46" s="54">
        <f t="shared" si="28"/>
        <v>0</v>
      </c>
      <c r="BC46" s="54">
        <f t="shared" si="28"/>
        <v>0</v>
      </c>
      <c r="BD46" s="54">
        <f t="shared" si="28"/>
        <v>0</v>
      </c>
      <c r="BE46" s="54">
        <f t="shared" si="28"/>
        <v>0</v>
      </c>
      <c r="BF46" s="54">
        <f t="shared" si="28"/>
        <v>0</v>
      </c>
      <c r="BG46" s="54">
        <f t="shared" ref="BG46:CH46" si="29">SUM(BG47:BG49)</f>
        <v>0</v>
      </c>
      <c r="BH46" s="54">
        <f t="shared" si="29"/>
        <v>0</v>
      </c>
      <c r="BI46" s="54">
        <f t="shared" si="29"/>
        <v>0</v>
      </c>
      <c r="BJ46" s="54">
        <f t="shared" si="29"/>
        <v>0</v>
      </c>
      <c r="BK46" s="54">
        <f t="shared" si="29"/>
        <v>0</v>
      </c>
      <c r="BL46" s="54">
        <f t="shared" si="29"/>
        <v>0</v>
      </c>
      <c r="BM46" s="54">
        <f t="shared" si="29"/>
        <v>0</v>
      </c>
      <c r="BN46" s="54">
        <f t="shared" si="29"/>
        <v>0</v>
      </c>
      <c r="BO46" s="54">
        <f t="shared" si="29"/>
        <v>0</v>
      </c>
      <c r="BP46" s="54">
        <f t="shared" si="29"/>
        <v>0</v>
      </c>
      <c r="BQ46" s="54">
        <f t="shared" si="29"/>
        <v>0</v>
      </c>
      <c r="BR46" s="54">
        <f t="shared" si="29"/>
        <v>0</v>
      </c>
      <c r="BS46" s="54">
        <f t="shared" si="29"/>
        <v>0</v>
      </c>
      <c r="BT46" s="54">
        <f t="shared" si="29"/>
        <v>0</v>
      </c>
      <c r="BU46" s="54">
        <f t="shared" si="29"/>
        <v>0</v>
      </c>
      <c r="BV46" s="54">
        <f t="shared" si="29"/>
        <v>0</v>
      </c>
      <c r="BW46" s="54">
        <f t="shared" si="29"/>
        <v>0</v>
      </c>
      <c r="BX46" s="54">
        <f t="shared" si="29"/>
        <v>0</v>
      </c>
      <c r="BY46" s="54">
        <f t="shared" si="29"/>
        <v>0</v>
      </c>
      <c r="BZ46" s="54">
        <f t="shared" si="29"/>
        <v>0</v>
      </c>
      <c r="CA46" s="54">
        <f t="shared" si="29"/>
        <v>0</v>
      </c>
      <c r="CB46" s="54">
        <f t="shared" si="29"/>
        <v>0</v>
      </c>
      <c r="CC46" s="54">
        <f t="shared" si="29"/>
        <v>0</v>
      </c>
      <c r="CD46" s="54">
        <f t="shared" si="29"/>
        <v>0</v>
      </c>
      <c r="CE46" s="54">
        <f t="shared" si="29"/>
        <v>0</v>
      </c>
      <c r="CF46" s="54">
        <f t="shared" si="29"/>
        <v>0</v>
      </c>
      <c r="CG46" s="54">
        <f t="shared" si="29"/>
        <v>0</v>
      </c>
      <c r="CH46" s="54">
        <f t="shared" si="29"/>
        <v>0</v>
      </c>
      <c r="CI46" s="40"/>
      <c r="CJ46" s="38"/>
    </row>
    <row r="47" spans="1:88" ht="39.75" thickTop="1" thickBot="1">
      <c r="A47" s="106" t="s">
        <v>191</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2"/>
      <c r="BR47" s="52"/>
      <c r="BS47" s="52"/>
      <c r="BT47" s="52"/>
      <c r="BU47" s="52"/>
      <c r="BV47" s="52"/>
      <c r="BW47" s="52"/>
      <c r="BX47" s="52"/>
      <c r="BY47" s="52"/>
      <c r="BZ47" s="52"/>
      <c r="CA47" s="52"/>
      <c r="CB47" s="52"/>
      <c r="CC47" s="52"/>
      <c r="CD47" s="52"/>
      <c r="CE47" s="52"/>
      <c r="CF47" s="52"/>
      <c r="CG47" s="52"/>
      <c r="CH47" s="52"/>
      <c r="CI47" s="40"/>
      <c r="CJ47" s="38"/>
    </row>
    <row r="48" spans="1:88" ht="78" thickTop="1" thickBot="1">
      <c r="A48" s="106" t="s">
        <v>192</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J48" s="38"/>
    </row>
    <row r="49" spans="1:88" ht="24.75" customHeight="1" thickTop="1" thickBot="1">
      <c r="A49" s="110" t="s">
        <v>110</v>
      </c>
      <c r="B49" s="54">
        <f>30000000+400000000+400000000</f>
        <v>830000000</v>
      </c>
      <c r="C49" s="54">
        <v>830000000</v>
      </c>
      <c r="D49" s="54">
        <v>683001272</v>
      </c>
      <c r="E49" s="54">
        <v>426183125</v>
      </c>
      <c r="F49" s="54">
        <v>395281085</v>
      </c>
      <c r="G49" s="54">
        <f t="shared" ref="G49:BN49" si="30">SUM(G50:G54)</f>
        <v>0</v>
      </c>
      <c r="H49" s="54">
        <f t="shared" si="30"/>
        <v>0</v>
      </c>
      <c r="I49" s="54">
        <f t="shared" si="30"/>
        <v>0</v>
      </c>
      <c r="J49" s="54">
        <f t="shared" si="30"/>
        <v>0</v>
      </c>
      <c r="K49" s="54">
        <f t="shared" si="30"/>
        <v>0</v>
      </c>
      <c r="L49" s="54">
        <f t="shared" si="30"/>
        <v>0</v>
      </c>
      <c r="M49" s="54">
        <f t="shared" si="30"/>
        <v>0</v>
      </c>
      <c r="N49" s="54">
        <f t="shared" si="30"/>
        <v>0</v>
      </c>
      <c r="O49" s="54">
        <f t="shared" si="30"/>
        <v>0</v>
      </c>
      <c r="P49" s="54">
        <f t="shared" si="30"/>
        <v>0</v>
      </c>
      <c r="Q49" s="54">
        <f t="shared" si="30"/>
        <v>0</v>
      </c>
      <c r="R49" s="54">
        <f t="shared" si="30"/>
        <v>0</v>
      </c>
      <c r="S49" s="54">
        <f t="shared" si="30"/>
        <v>0</v>
      </c>
      <c r="T49" s="54">
        <f t="shared" si="30"/>
        <v>0</v>
      </c>
      <c r="U49" s="54">
        <f t="shared" si="30"/>
        <v>0</v>
      </c>
      <c r="V49" s="54">
        <f t="shared" si="30"/>
        <v>0</v>
      </c>
      <c r="W49" s="54">
        <f t="shared" si="30"/>
        <v>0</v>
      </c>
      <c r="X49" s="54">
        <f t="shared" si="30"/>
        <v>0</v>
      </c>
      <c r="Y49" s="54">
        <f t="shared" si="30"/>
        <v>0</v>
      </c>
      <c r="Z49" s="54">
        <f t="shared" si="30"/>
        <v>0</v>
      </c>
      <c r="AA49" s="54">
        <f t="shared" si="30"/>
        <v>0</v>
      </c>
      <c r="AB49" s="54">
        <f t="shared" si="30"/>
        <v>0</v>
      </c>
      <c r="AC49" s="54">
        <f t="shared" si="30"/>
        <v>0</v>
      </c>
      <c r="AD49" s="54">
        <f t="shared" si="30"/>
        <v>0</v>
      </c>
      <c r="AE49" s="54">
        <f t="shared" si="30"/>
        <v>0</v>
      </c>
      <c r="AF49" s="54">
        <f t="shared" si="30"/>
        <v>0</v>
      </c>
      <c r="AG49" s="54">
        <f t="shared" si="30"/>
        <v>0</v>
      </c>
      <c r="AH49" s="54">
        <f t="shared" si="30"/>
        <v>0</v>
      </c>
      <c r="AI49" s="54">
        <f t="shared" si="30"/>
        <v>0</v>
      </c>
      <c r="AJ49" s="54">
        <f t="shared" si="30"/>
        <v>0</v>
      </c>
      <c r="AK49" s="54">
        <f t="shared" si="30"/>
        <v>0</v>
      </c>
      <c r="AL49" s="54">
        <f t="shared" si="30"/>
        <v>0</v>
      </c>
      <c r="AM49" s="54">
        <f t="shared" si="30"/>
        <v>0</v>
      </c>
      <c r="AN49" s="54">
        <f t="shared" si="30"/>
        <v>0</v>
      </c>
      <c r="AO49" s="54">
        <f t="shared" si="30"/>
        <v>0</v>
      </c>
      <c r="AP49" s="54">
        <f t="shared" si="30"/>
        <v>0</v>
      </c>
      <c r="AQ49" s="54">
        <f t="shared" si="30"/>
        <v>0</v>
      </c>
      <c r="AR49" s="54">
        <f t="shared" si="30"/>
        <v>0</v>
      </c>
      <c r="AS49" s="54">
        <f t="shared" si="30"/>
        <v>0</v>
      </c>
      <c r="AT49" s="54">
        <f t="shared" si="30"/>
        <v>0</v>
      </c>
      <c r="AU49" s="54">
        <f t="shared" si="30"/>
        <v>0</v>
      </c>
      <c r="AV49" s="54">
        <f t="shared" si="30"/>
        <v>0</v>
      </c>
      <c r="AW49" s="54">
        <f t="shared" si="30"/>
        <v>0</v>
      </c>
      <c r="AX49" s="54">
        <f t="shared" si="30"/>
        <v>0</v>
      </c>
      <c r="AY49" s="54">
        <f t="shared" si="30"/>
        <v>0</v>
      </c>
      <c r="AZ49" s="54">
        <f t="shared" si="30"/>
        <v>0</v>
      </c>
      <c r="BA49" s="54">
        <f t="shared" si="30"/>
        <v>0</v>
      </c>
      <c r="BB49" s="54">
        <f t="shared" si="30"/>
        <v>0</v>
      </c>
      <c r="BC49" s="54">
        <f t="shared" si="30"/>
        <v>0</v>
      </c>
      <c r="BD49" s="54">
        <f t="shared" si="30"/>
        <v>0</v>
      </c>
      <c r="BE49" s="54">
        <f t="shared" si="30"/>
        <v>0</v>
      </c>
      <c r="BF49" s="54">
        <f t="shared" si="30"/>
        <v>0</v>
      </c>
      <c r="BG49" s="54">
        <f t="shared" si="30"/>
        <v>0</v>
      </c>
      <c r="BH49" s="54">
        <f t="shared" si="30"/>
        <v>0</v>
      </c>
      <c r="BI49" s="54">
        <f t="shared" si="30"/>
        <v>0</v>
      </c>
      <c r="BJ49" s="54">
        <f t="shared" si="30"/>
        <v>0</v>
      </c>
      <c r="BK49" s="54">
        <f t="shared" si="30"/>
        <v>0</v>
      </c>
      <c r="BL49" s="54">
        <f t="shared" si="30"/>
        <v>0</v>
      </c>
      <c r="BM49" s="54">
        <f t="shared" si="30"/>
        <v>0</v>
      </c>
      <c r="BN49" s="54">
        <f t="shared" si="30"/>
        <v>0</v>
      </c>
      <c r="BO49" s="54">
        <f t="shared" ref="BO49:CH49" si="31">SUM(BO50:BO54)</f>
        <v>0</v>
      </c>
      <c r="BP49" s="54">
        <f t="shared" si="31"/>
        <v>0</v>
      </c>
      <c r="BQ49" s="54">
        <f t="shared" si="31"/>
        <v>0</v>
      </c>
      <c r="BR49" s="54">
        <f t="shared" si="31"/>
        <v>0</v>
      </c>
      <c r="BS49" s="54">
        <f t="shared" si="31"/>
        <v>0</v>
      </c>
      <c r="BT49" s="54">
        <f t="shared" si="31"/>
        <v>0</v>
      </c>
      <c r="BU49" s="54">
        <f t="shared" si="31"/>
        <v>0</v>
      </c>
      <c r="BV49" s="54">
        <f t="shared" si="31"/>
        <v>0</v>
      </c>
      <c r="BW49" s="54">
        <f t="shared" si="31"/>
        <v>0</v>
      </c>
      <c r="BX49" s="54">
        <f t="shared" si="31"/>
        <v>0</v>
      </c>
      <c r="BY49" s="54">
        <f t="shared" si="31"/>
        <v>0</v>
      </c>
      <c r="BZ49" s="54">
        <f t="shared" si="31"/>
        <v>0</v>
      </c>
      <c r="CA49" s="54">
        <f t="shared" si="31"/>
        <v>0</v>
      </c>
      <c r="CB49" s="54">
        <f t="shared" si="31"/>
        <v>0</v>
      </c>
      <c r="CC49" s="54">
        <f t="shared" si="31"/>
        <v>0</v>
      </c>
      <c r="CD49" s="54">
        <f t="shared" si="31"/>
        <v>0</v>
      </c>
      <c r="CE49" s="54">
        <f t="shared" si="31"/>
        <v>0</v>
      </c>
      <c r="CF49" s="54">
        <f t="shared" si="31"/>
        <v>0</v>
      </c>
      <c r="CG49" s="54">
        <f t="shared" si="31"/>
        <v>0</v>
      </c>
      <c r="CH49" s="54">
        <f t="shared" si="31"/>
        <v>0</v>
      </c>
      <c r="CI49" s="40"/>
      <c r="CJ49" s="38"/>
    </row>
    <row r="50" spans="1:88" ht="39.75" thickTop="1" thickBot="1">
      <c r="A50" s="106" t="s">
        <v>193</v>
      </c>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40"/>
      <c r="CJ50" s="38"/>
    </row>
    <row r="51" spans="1:88" ht="25.5" customHeight="1" thickTop="1" thickBot="1">
      <c r="A51" s="106" t="s">
        <v>194</v>
      </c>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J51" s="38"/>
    </row>
    <row r="52" spans="1:88" ht="27" thickTop="1" thickBot="1">
      <c r="A52" s="106" t="s">
        <v>195</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40"/>
      <c r="CJ52" s="38"/>
    </row>
    <row r="53" spans="1:88" ht="21.75" customHeight="1" thickTop="1" thickBot="1">
      <c r="A53" s="106" t="s">
        <v>196</v>
      </c>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40"/>
      <c r="CJ53" s="38"/>
    </row>
    <row r="54" spans="1:88" ht="40.5" customHeight="1" thickTop="1" thickBot="1">
      <c r="A54" s="106" t="s">
        <v>197</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J54" s="38"/>
    </row>
    <row r="55" spans="1:88" ht="29.25" customHeight="1" thickTop="1" thickBot="1">
      <c r="A55" s="106" t="s">
        <v>198</v>
      </c>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J55" s="38"/>
    </row>
    <row r="56" spans="1:88" ht="27" customHeight="1" thickTop="1" thickBot="1">
      <c r="A56" s="106" t="s">
        <v>199</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J56" s="38"/>
    </row>
    <row r="57" spans="1:88" ht="27" customHeight="1" thickTop="1" thickBot="1">
      <c r="A57" s="110" t="s">
        <v>111</v>
      </c>
      <c r="B57" s="54">
        <f>100000000+300000000+2285000000</f>
        <v>2685000000</v>
      </c>
      <c r="C57" s="54">
        <v>2580000000</v>
      </c>
      <c r="D57" s="54">
        <v>1303732733</v>
      </c>
      <c r="E57" s="54">
        <v>197997839</v>
      </c>
      <c r="F57" s="54">
        <v>182879999</v>
      </c>
      <c r="G57" s="54">
        <v>105000000</v>
      </c>
      <c r="H57" s="54">
        <v>10000000</v>
      </c>
      <c r="I57" s="54">
        <v>10000000</v>
      </c>
      <c r="J57" s="54">
        <v>10000000</v>
      </c>
      <c r="K57" s="54">
        <f t="shared" ref="K57:BN57" si="32">SUM(K58:K62)</f>
        <v>0</v>
      </c>
      <c r="L57" s="54">
        <f t="shared" si="32"/>
        <v>0</v>
      </c>
      <c r="M57" s="54">
        <f t="shared" si="32"/>
        <v>0</v>
      </c>
      <c r="N57" s="54">
        <f t="shared" si="32"/>
        <v>0</v>
      </c>
      <c r="O57" s="54">
        <f t="shared" si="32"/>
        <v>0</v>
      </c>
      <c r="P57" s="54">
        <f t="shared" si="32"/>
        <v>0</v>
      </c>
      <c r="Q57" s="54">
        <f t="shared" si="32"/>
        <v>0</v>
      </c>
      <c r="R57" s="54">
        <f t="shared" si="32"/>
        <v>0</v>
      </c>
      <c r="S57" s="54">
        <f t="shared" si="32"/>
        <v>0</v>
      </c>
      <c r="T57" s="54">
        <f t="shared" si="32"/>
        <v>0</v>
      </c>
      <c r="U57" s="54">
        <f t="shared" si="32"/>
        <v>0</v>
      </c>
      <c r="V57" s="54">
        <f t="shared" si="32"/>
        <v>0</v>
      </c>
      <c r="W57" s="54">
        <f t="shared" si="32"/>
        <v>0</v>
      </c>
      <c r="X57" s="54">
        <f t="shared" si="32"/>
        <v>0</v>
      </c>
      <c r="Y57" s="54">
        <f t="shared" si="32"/>
        <v>0</v>
      </c>
      <c r="Z57" s="54">
        <f t="shared" si="32"/>
        <v>0</v>
      </c>
      <c r="AA57" s="54">
        <f t="shared" si="32"/>
        <v>0</v>
      </c>
      <c r="AB57" s="54">
        <f t="shared" si="32"/>
        <v>0</v>
      </c>
      <c r="AC57" s="54">
        <f t="shared" si="32"/>
        <v>0</v>
      </c>
      <c r="AD57" s="54">
        <f t="shared" si="32"/>
        <v>0</v>
      </c>
      <c r="AE57" s="54">
        <f t="shared" si="32"/>
        <v>0</v>
      </c>
      <c r="AF57" s="54">
        <f t="shared" si="32"/>
        <v>0</v>
      </c>
      <c r="AG57" s="54">
        <f t="shared" si="32"/>
        <v>0</v>
      </c>
      <c r="AH57" s="54">
        <f t="shared" si="32"/>
        <v>0</v>
      </c>
      <c r="AI57" s="54">
        <f t="shared" si="32"/>
        <v>0</v>
      </c>
      <c r="AJ57" s="54">
        <f t="shared" si="32"/>
        <v>0</v>
      </c>
      <c r="AK57" s="54">
        <f t="shared" si="32"/>
        <v>0</v>
      </c>
      <c r="AL57" s="54">
        <f t="shared" si="32"/>
        <v>0</v>
      </c>
      <c r="AM57" s="54">
        <f t="shared" si="32"/>
        <v>0</v>
      </c>
      <c r="AN57" s="54">
        <f t="shared" si="32"/>
        <v>0</v>
      </c>
      <c r="AO57" s="54">
        <f t="shared" si="32"/>
        <v>0</v>
      </c>
      <c r="AP57" s="54">
        <f t="shared" si="32"/>
        <v>0</v>
      </c>
      <c r="AQ57" s="54">
        <f t="shared" si="32"/>
        <v>0</v>
      </c>
      <c r="AR57" s="54">
        <f t="shared" si="32"/>
        <v>0</v>
      </c>
      <c r="AS57" s="54">
        <f t="shared" si="32"/>
        <v>0</v>
      </c>
      <c r="AT57" s="54">
        <f t="shared" si="32"/>
        <v>0</v>
      </c>
      <c r="AU57" s="54">
        <f t="shared" si="32"/>
        <v>0</v>
      </c>
      <c r="AV57" s="54">
        <f t="shared" si="32"/>
        <v>0</v>
      </c>
      <c r="AW57" s="54">
        <f t="shared" si="32"/>
        <v>0</v>
      </c>
      <c r="AX57" s="54">
        <f t="shared" si="32"/>
        <v>0</v>
      </c>
      <c r="AY57" s="54">
        <f t="shared" si="32"/>
        <v>0</v>
      </c>
      <c r="AZ57" s="54">
        <f t="shared" si="32"/>
        <v>0</v>
      </c>
      <c r="BA57" s="54">
        <f t="shared" si="32"/>
        <v>0</v>
      </c>
      <c r="BB57" s="54">
        <f t="shared" si="32"/>
        <v>0</v>
      </c>
      <c r="BC57" s="54">
        <f t="shared" si="32"/>
        <v>0</v>
      </c>
      <c r="BD57" s="54">
        <f t="shared" si="32"/>
        <v>0</v>
      </c>
      <c r="BE57" s="54">
        <f t="shared" si="32"/>
        <v>0</v>
      </c>
      <c r="BF57" s="54">
        <f t="shared" si="32"/>
        <v>0</v>
      </c>
      <c r="BG57" s="54">
        <f t="shared" si="32"/>
        <v>0</v>
      </c>
      <c r="BH57" s="54">
        <f t="shared" si="32"/>
        <v>0</v>
      </c>
      <c r="BI57" s="54">
        <f t="shared" si="32"/>
        <v>0</v>
      </c>
      <c r="BJ57" s="54">
        <f t="shared" si="32"/>
        <v>0</v>
      </c>
      <c r="BK57" s="54">
        <v>2000000</v>
      </c>
      <c r="BL57" s="54">
        <v>2000000</v>
      </c>
      <c r="BM57" s="54">
        <f t="shared" si="32"/>
        <v>0</v>
      </c>
      <c r="BN57" s="54">
        <f t="shared" si="32"/>
        <v>0</v>
      </c>
      <c r="BO57" s="54">
        <f t="shared" ref="BO57:CH57" si="33">SUM(BO58:BO62)</f>
        <v>0</v>
      </c>
      <c r="BP57" s="54">
        <f t="shared" si="33"/>
        <v>0</v>
      </c>
      <c r="BQ57" s="54">
        <f t="shared" si="33"/>
        <v>0</v>
      </c>
      <c r="BR57" s="54">
        <f t="shared" si="33"/>
        <v>0</v>
      </c>
      <c r="BS57" s="54">
        <f t="shared" si="33"/>
        <v>0</v>
      </c>
      <c r="BT57" s="54">
        <f t="shared" si="33"/>
        <v>0</v>
      </c>
      <c r="BU57" s="54">
        <f t="shared" si="33"/>
        <v>0</v>
      </c>
      <c r="BV57" s="54">
        <f t="shared" si="33"/>
        <v>0</v>
      </c>
      <c r="BW57" s="54">
        <f t="shared" si="33"/>
        <v>0</v>
      </c>
      <c r="BX57" s="54">
        <f t="shared" si="33"/>
        <v>0</v>
      </c>
      <c r="BY57" s="54">
        <f t="shared" si="33"/>
        <v>0</v>
      </c>
      <c r="BZ57" s="54">
        <f t="shared" si="33"/>
        <v>0</v>
      </c>
      <c r="CA57" s="54">
        <f t="shared" si="33"/>
        <v>0</v>
      </c>
      <c r="CB57" s="54">
        <f t="shared" si="33"/>
        <v>0</v>
      </c>
      <c r="CC57" s="54">
        <f t="shared" si="33"/>
        <v>0</v>
      </c>
      <c r="CD57" s="54">
        <f t="shared" si="33"/>
        <v>0</v>
      </c>
      <c r="CE57" s="54">
        <f t="shared" si="33"/>
        <v>0</v>
      </c>
      <c r="CF57" s="54">
        <f t="shared" si="33"/>
        <v>0</v>
      </c>
      <c r="CG57" s="54">
        <f t="shared" si="33"/>
        <v>0</v>
      </c>
      <c r="CH57" s="54">
        <f t="shared" si="33"/>
        <v>0</v>
      </c>
      <c r="CJ57" s="38"/>
    </row>
    <row r="58" spans="1:88" ht="38.25" customHeight="1" thickTop="1" thickBot="1">
      <c r="A58" s="106" t="s">
        <v>200</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J58" s="38"/>
    </row>
    <row r="59" spans="1:88" ht="16.5" thickTop="1" thickBot="1">
      <c r="A59" s="106" t="s">
        <v>201</v>
      </c>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J59" s="38"/>
    </row>
    <row r="60" spans="1:88" ht="21.75" customHeight="1" thickTop="1" thickBot="1">
      <c r="A60" s="106" t="s">
        <v>202</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52"/>
      <c r="CC60" s="52"/>
      <c r="CD60" s="52"/>
      <c r="CE60" s="52"/>
      <c r="CF60" s="52"/>
      <c r="CG60" s="52"/>
      <c r="CH60" s="52"/>
      <c r="CI60" s="40"/>
      <c r="CJ60" s="38"/>
    </row>
    <row r="61" spans="1:88" ht="21.75" customHeight="1" thickTop="1" thickBot="1">
      <c r="A61" s="106" t="s">
        <v>203</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52"/>
      <c r="BQ61" s="52"/>
      <c r="BR61" s="52"/>
      <c r="BS61" s="52"/>
      <c r="BT61" s="52"/>
      <c r="BU61" s="52"/>
      <c r="BV61" s="52"/>
      <c r="BW61" s="52"/>
      <c r="BX61" s="52"/>
      <c r="BY61" s="52"/>
      <c r="BZ61" s="52"/>
      <c r="CA61" s="52"/>
      <c r="CB61" s="52"/>
      <c r="CC61" s="52"/>
      <c r="CD61" s="52"/>
      <c r="CE61" s="52"/>
      <c r="CF61" s="52"/>
      <c r="CG61" s="52"/>
      <c r="CH61" s="52"/>
      <c r="CI61" s="40"/>
      <c r="CJ61" s="38"/>
    </row>
    <row r="62" spans="1:88" ht="16.5" thickTop="1" thickBot="1">
      <c r="A62" s="106" t="s">
        <v>204</v>
      </c>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J62" s="38"/>
    </row>
    <row r="63" spans="1:88" ht="16.5" thickTop="1" thickBot="1">
      <c r="A63" s="106" t="s">
        <v>205</v>
      </c>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J63" s="38"/>
    </row>
    <row r="64" spans="1:88" ht="27" thickTop="1" thickBot="1">
      <c r="A64" s="106" t="s">
        <v>206</v>
      </c>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40"/>
      <c r="CJ64" s="38"/>
    </row>
    <row r="65" spans="1:88" ht="65.25" thickTop="1" thickBot="1">
      <c r="A65" s="106" t="s">
        <v>207</v>
      </c>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J65" s="38"/>
    </row>
    <row r="66" spans="1:88" ht="39.75" thickTop="1" thickBot="1">
      <c r="A66" s="106" t="s">
        <v>208</v>
      </c>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c r="BT66" s="52"/>
      <c r="BU66" s="52"/>
      <c r="BV66" s="52"/>
      <c r="BW66" s="52"/>
      <c r="BX66" s="52"/>
      <c r="BY66" s="52"/>
      <c r="BZ66" s="52"/>
      <c r="CA66" s="52"/>
      <c r="CB66" s="52"/>
      <c r="CC66" s="52"/>
      <c r="CD66" s="52"/>
      <c r="CE66" s="52"/>
      <c r="CF66" s="52"/>
      <c r="CG66" s="52"/>
      <c r="CH66" s="52"/>
      <c r="CJ66" s="38"/>
    </row>
    <row r="67" spans="1:88" ht="47.25" customHeight="1" thickTop="1" thickBot="1">
      <c r="A67" s="106" t="s">
        <v>209</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J67" s="38"/>
    </row>
    <row r="68" spans="1:88" ht="40.5" customHeight="1" thickTop="1" thickBot="1">
      <c r="A68" s="106" t="s">
        <v>210</v>
      </c>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J68" s="38"/>
    </row>
    <row r="69" spans="1:88" ht="16.5" thickTop="1" thickBot="1">
      <c r="A69" s="110" t="s">
        <v>112</v>
      </c>
      <c r="B69" s="129">
        <f>400000000+2545413568</f>
        <v>2945413568</v>
      </c>
      <c r="C69" s="129">
        <v>2350000000</v>
      </c>
      <c r="D69" s="129">
        <v>2129380471</v>
      </c>
      <c r="E69" s="129">
        <v>1005403299</v>
      </c>
      <c r="F69" s="129">
        <v>895097219</v>
      </c>
      <c r="G69" s="129">
        <f t="shared" ref="G69:BM69" si="34">SUM(G70:G71)</f>
        <v>0</v>
      </c>
      <c r="H69" s="129">
        <f t="shared" si="34"/>
        <v>0</v>
      </c>
      <c r="I69" s="129">
        <f t="shared" si="34"/>
        <v>0</v>
      </c>
      <c r="J69" s="129">
        <f t="shared" si="34"/>
        <v>0</v>
      </c>
      <c r="K69" s="129">
        <v>250000000</v>
      </c>
      <c r="L69" s="129">
        <v>217023600</v>
      </c>
      <c r="M69" s="129">
        <v>29955744</v>
      </c>
      <c r="N69" s="129">
        <v>23847264</v>
      </c>
      <c r="O69" s="129">
        <v>180000000</v>
      </c>
      <c r="P69" s="129">
        <v>164294244</v>
      </c>
      <c r="Q69" s="129">
        <v>53795372</v>
      </c>
      <c r="R69" s="129">
        <v>43106612</v>
      </c>
      <c r="S69" s="129">
        <f t="shared" si="34"/>
        <v>0</v>
      </c>
      <c r="T69" s="129">
        <f t="shared" si="34"/>
        <v>0</v>
      </c>
      <c r="U69" s="129">
        <f t="shared" si="34"/>
        <v>0</v>
      </c>
      <c r="V69" s="129">
        <f t="shared" si="34"/>
        <v>0</v>
      </c>
      <c r="W69" s="129">
        <f t="shared" si="34"/>
        <v>0</v>
      </c>
      <c r="X69" s="129">
        <f t="shared" si="34"/>
        <v>0</v>
      </c>
      <c r="Y69" s="129">
        <f t="shared" si="34"/>
        <v>0</v>
      </c>
      <c r="Z69" s="129">
        <f t="shared" si="34"/>
        <v>0</v>
      </c>
      <c r="AA69" s="129">
        <f t="shared" si="34"/>
        <v>0</v>
      </c>
      <c r="AB69" s="129">
        <f t="shared" si="34"/>
        <v>0</v>
      </c>
      <c r="AC69" s="129">
        <f t="shared" si="34"/>
        <v>0</v>
      </c>
      <c r="AD69" s="129">
        <f t="shared" si="34"/>
        <v>0</v>
      </c>
      <c r="AE69" s="129">
        <f t="shared" si="34"/>
        <v>0</v>
      </c>
      <c r="AF69" s="129">
        <f t="shared" si="34"/>
        <v>0</v>
      </c>
      <c r="AG69" s="129">
        <f t="shared" si="34"/>
        <v>0</v>
      </c>
      <c r="AH69" s="129">
        <f t="shared" si="34"/>
        <v>0</v>
      </c>
      <c r="AI69" s="129">
        <f t="shared" si="34"/>
        <v>0</v>
      </c>
      <c r="AJ69" s="129">
        <f t="shared" si="34"/>
        <v>0</v>
      </c>
      <c r="AK69" s="129">
        <f t="shared" si="34"/>
        <v>0</v>
      </c>
      <c r="AL69" s="129">
        <f t="shared" si="34"/>
        <v>0</v>
      </c>
      <c r="AM69" s="129">
        <f t="shared" si="34"/>
        <v>0</v>
      </c>
      <c r="AN69" s="129">
        <f t="shared" si="34"/>
        <v>0</v>
      </c>
      <c r="AO69" s="129">
        <f t="shared" si="34"/>
        <v>0</v>
      </c>
      <c r="AP69" s="129">
        <f t="shared" si="34"/>
        <v>0</v>
      </c>
      <c r="AQ69" s="129">
        <f t="shared" si="34"/>
        <v>0</v>
      </c>
      <c r="AR69" s="129">
        <f t="shared" si="34"/>
        <v>0</v>
      </c>
      <c r="AS69" s="129">
        <f t="shared" si="34"/>
        <v>0</v>
      </c>
      <c r="AT69" s="129">
        <f t="shared" si="34"/>
        <v>0</v>
      </c>
      <c r="AU69" s="129">
        <f t="shared" si="34"/>
        <v>0</v>
      </c>
      <c r="AV69" s="129">
        <f t="shared" si="34"/>
        <v>0</v>
      </c>
      <c r="AW69" s="129">
        <f t="shared" si="34"/>
        <v>0</v>
      </c>
      <c r="AX69" s="129">
        <f t="shared" si="34"/>
        <v>0</v>
      </c>
      <c r="AY69" s="129">
        <f t="shared" si="34"/>
        <v>0</v>
      </c>
      <c r="AZ69" s="129">
        <f t="shared" si="34"/>
        <v>0</v>
      </c>
      <c r="BA69" s="129">
        <f t="shared" si="34"/>
        <v>0</v>
      </c>
      <c r="BB69" s="129">
        <f t="shared" si="34"/>
        <v>0</v>
      </c>
      <c r="BC69" s="129">
        <f t="shared" si="34"/>
        <v>0</v>
      </c>
      <c r="BD69" s="129">
        <f t="shared" si="34"/>
        <v>0</v>
      </c>
      <c r="BE69" s="129">
        <f t="shared" si="34"/>
        <v>0</v>
      </c>
      <c r="BF69" s="129">
        <f t="shared" si="34"/>
        <v>0</v>
      </c>
      <c r="BG69" s="129">
        <f t="shared" si="34"/>
        <v>0</v>
      </c>
      <c r="BH69" s="129">
        <f t="shared" si="34"/>
        <v>0</v>
      </c>
      <c r="BI69" s="129">
        <f t="shared" si="34"/>
        <v>0</v>
      </c>
      <c r="BJ69" s="129">
        <f t="shared" si="34"/>
        <v>0</v>
      </c>
      <c r="BK69" s="129">
        <f t="shared" si="34"/>
        <v>0</v>
      </c>
      <c r="BL69" s="129">
        <f t="shared" si="34"/>
        <v>0</v>
      </c>
      <c r="BM69" s="129">
        <f t="shared" si="34"/>
        <v>0</v>
      </c>
      <c r="BN69" s="129">
        <f t="shared" ref="BN69:CH69" si="35">SUM(BN70:BN71)</f>
        <v>0</v>
      </c>
      <c r="BO69" s="129">
        <f t="shared" si="35"/>
        <v>0</v>
      </c>
      <c r="BP69" s="129">
        <f t="shared" si="35"/>
        <v>0</v>
      </c>
      <c r="BQ69" s="129">
        <f t="shared" si="35"/>
        <v>0</v>
      </c>
      <c r="BR69" s="129">
        <f t="shared" si="35"/>
        <v>0</v>
      </c>
      <c r="BS69" s="129">
        <f t="shared" si="35"/>
        <v>0</v>
      </c>
      <c r="BT69" s="129">
        <f t="shared" si="35"/>
        <v>0</v>
      </c>
      <c r="BU69" s="129">
        <f t="shared" si="35"/>
        <v>0</v>
      </c>
      <c r="BV69" s="129">
        <f t="shared" si="35"/>
        <v>0</v>
      </c>
      <c r="BW69" s="129">
        <f t="shared" si="35"/>
        <v>0</v>
      </c>
      <c r="BX69" s="129">
        <f t="shared" si="35"/>
        <v>0</v>
      </c>
      <c r="BY69" s="129">
        <f t="shared" si="35"/>
        <v>0</v>
      </c>
      <c r="BZ69" s="129">
        <f t="shared" si="35"/>
        <v>0</v>
      </c>
      <c r="CA69" s="129">
        <f t="shared" si="35"/>
        <v>0</v>
      </c>
      <c r="CB69" s="129">
        <f t="shared" si="35"/>
        <v>0</v>
      </c>
      <c r="CC69" s="129">
        <f t="shared" si="35"/>
        <v>0</v>
      </c>
      <c r="CD69" s="129">
        <f t="shared" si="35"/>
        <v>0</v>
      </c>
      <c r="CE69" s="129">
        <f t="shared" si="35"/>
        <v>0</v>
      </c>
      <c r="CF69" s="129">
        <f t="shared" si="35"/>
        <v>0</v>
      </c>
      <c r="CG69" s="129">
        <f t="shared" si="35"/>
        <v>0</v>
      </c>
      <c r="CH69" s="129">
        <f t="shared" si="35"/>
        <v>0</v>
      </c>
      <c r="CJ69" s="38"/>
    </row>
    <row r="70" spans="1:88" ht="27" customHeight="1" thickTop="1" thickBot="1">
      <c r="A70" s="106" t="s">
        <v>211</v>
      </c>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c r="BW70" s="52"/>
      <c r="BX70" s="52"/>
      <c r="BY70" s="52"/>
      <c r="BZ70" s="52"/>
      <c r="CA70" s="52"/>
      <c r="CB70" s="52"/>
      <c r="CC70" s="52"/>
      <c r="CD70" s="52"/>
      <c r="CE70" s="52"/>
      <c r="CF70" s="52"/>
      <c r="CG70" s="52"/>
      <c r="CH70" s="52"/>
      <c r="CJ70" s="38"/>
    </row>
    <row r="71" spans="1:88" ht="27" customHeight="1" thickTop="1" thickBot="1">
      <c r="A71" s="106" t="s">
        <v>212</v>
      </c>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52"/>
      <c r="BZ71" s="52"/>
      <c r="CA71" s="52"/>
      <c r="CB71" s="52"/>
      <c r="CC71" s="52"/>
      <c r="CD71" s="52"/>
      <c r="CE71" s="52"/>
      <c r="CF71" s="52"/>
      <c r="CG71" s="52"/>
      <c r="CH71" s="52"/>
      <c r="CJ71" s="38"/>
    </row>
    <row r="72" spans="1:88" ht="39.75" thickTop="1" thickBot="1">
      <c r="A72" s="106" t="s">
        <v>213</v>
      </c>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52"/>
      <c r="BZ72" s="52"/>
      <c r="CA72" s="52"/>
      <c r="CB72" s="52"/>
      <c r="CC72" s="52"/>
      <c r="CD72" s="52"/>
      <c r="CE72" s="52"/>
      <c r="CF72" s="52"/>
      <c r="CG72" s="52"/>
      <c r="CH72" s="52"/>
      <c r="CJ72" s="38"/>
    </row>
    <row r="73" spans="1:88" ht="16.5" customHeight="1" thickTop="1" thickBot="1">
      <c r="A73" s="110" t="s">
        <v>113</v>
      </c>
      <c r="B73" s="129">
        <v>500000000</v>
      </c>
      <c r="C73" s="129">
        <v>500000000</v>
      </c>
      <c r="D73" s="129">
        <v>422307786</v>
      </c>
      <c r="E73" s="129">
        <v>122675164</v>
      </c>
      <c r="F73" s="129">
        <v>98841974</v>
      </c>
      <c r="G73" s="129">
        <f t="shared" ref="G73:BM73" si="36">SUM(G74:G75)</f>
        <v>0</v>
      </c>
      <c r="H73" s="129">
        <f t="shared" si="36"/>
        <v>0</v>
      </c>
      <c r="I73" s="129">
        <f t="shared" si="36"/>
        <v>0</v>
      </c>
      <c r="J73" s="129">
        <f t="shared" si="36"/>
        <v>0</v>
      </c>
      <c r="K73" s="129">
        <f t="shared" si="36"/>
        <v>0</v>
      </c>
      <c r="L73" s="129">
        <f t="shared" si="36"/>
        <v>0</v>
      </c>
      <c r="M73" s="129">
        <f t="shared" si="36"/>
        <v>0</v>
      </c>
      <c r="N73" s="129">
        <f t="shared" si="36"/>
        <v>0</v>
      </c>
      <c r="O73" s="129">
        <f t="shared" si="36"/>
        <v>0</v>
      </c>
      <c r="P73" s="129">
        <f t="shared" si="36"/>
        <v>0</v>
      </c>
      <c r="Q73" s="129">
        <f t="shared" si="36"/>
        <v>0</v>
      </c>
      <c r="R73" s="129">
        <f t="shared" si="36"/>
        <v>0</v>
      </c>
      <c r="S73" s="129">
        <f t="shared" si="36"/>
        <v>0</v>
      </c>
      <c r="T73" s="129">
        <f t="shared" si="36"/>
        <v>0</v>
      </c>
      <c r="U73" s="129">
        <f t="shared" si="36"/>
        <v>0</v>
      </c>
      <c r="V73" s="129">
        <f t="shared" si="36"/>
        <v>0</v>
      </c>
      <c r="W73" s="129">
        <f t="shared" si="36"/>
        <v>0</v>
      </c>
      <c r="X73" s="129">
        <f t="shared" si="36"/>
        <v>0</v>
      </c>
      <c r="Y73" s="129">
        <f t="shared" si="36"/>
        <v>0</v>
      </c>
      <c r="Z73" s="129">
        <f t="shared" si="36"/>
        <v>0</v>
      </c>
      <c r="AA73" s="129">
        <f t="shared" si="36"/>
        <v>0</v>
      </c>
      <c r="AB73" s="129">
        <f t="shared" si="36"/>
        <v>0</v>
      </c>
      <c r="AC73" s="129">
        <f t="shared" si="36"/>
        <v>0</v>
      </c>
      <c r="AD73" s="129">
        <f t="shared" si="36"/>
        <v>0</v>
      </c>
      <c r="AE73" s="129">
        <f t="shared" si="36"/>
        <v>0</v>
      </c>
      <c r="AF73" s="129">
        <f t="shared" si="36"/>
        <v>0</v>
      </c>
      <c r="AG73" s="129">
        <f t="shared" si="36"/>
        <v>0</v>
      </c>
      <c r="AH73" s="129">
        <f t="shared" si="36"/>
        <v>0</v>
      </c>
      <c r="AI73" s="129">
        <f t="shared" si="36"/>
        <v>0</v>
      </c>
      <c r="AJ73" s="129">
        <f t="shared" si="36"/>
        <v>0</v>
      </c>
      <c r="AK73" s="129">
        <f t="shared" si="36"/>
        <v>0</v>
      </c>
      <c r="AL73" s="129">
        <f t="shared" si="36"/>
        <v>0</v>
      </c>
      <c r="AM73" s="129">
        <f t="shared" si="36"/>
        <v>0</v>
      </c>
      <c r="AN73" s="129">
        <f t="shared" si="36"/>
        <v>0</v>
      </c>
      <c r="AO73" s="129">
        <f t="shared" si="36"/>
        <v>0</v>
      </c>
      <c r="AP73" s="129">
        <f t="shared" si="36"/>
        <v>0</v>
      </c>
      <c r="AQ73" s="129">
        <f t="shared" si="36"/>
        <v>0</v>
      </c>
      <c r="AR73" s="129">
        <f t="shared" si="36"/>
        <v>0</v>
      </c>
      <c r="AS73" s="129">
        <f t="shared" si="36"/>
        <v>0</v>
      </c>
      <c r="AT73" s="129">
        <f t="shared" si="36"/>
        <v>0</v>
      </c>
      <c r="AU73" s="129">
        <f t="shared" si="36"/>
        <v>0</v>
      </c>
      <c r="AV73" s="129">
        <f t="shared" si="36"/>
        <v>0</v>
      </c>
      <c r="AW73" s="129">
        <f t="shared" si="36"/>
        <v>0</v>
      </c>
      <c r="AX73" s="129">
        <f t="shared" si="36"/>
        <v>0</v>
      </c>
      <c r="AY73" s="129">
        <f t="shared" si="36"/>
        <v>0</v>
      </c>
      <c r="AZ73" s="129">
        <f t="shared" si="36"/>
        <v>0</v>
      </c>
      <c r="BA73" s="129">
        <f t="shared" si="36"/>
        <v>0</v>
      </c>
      <c r="BB73" s="129">
        <f t="shared" si="36"/>
        <v>0</v>
      </c>
      <c r="BC73" s="129">
        <f t="shared" si="36"/>
        <v>0</v>
      </c>
      <c r="BD73" s="129">
        <f t="shared" si="36"/>
        <v>0</v>
      </c>
      <c r="BE73" s="129">
        <f t="shared" si="36"/>
        <v>0</v>
      </c>
      <c r="BF73" s="129">
        <f t="shared" si="36"/>
        <v>0</v>
      </c>
      <c r="BG73" s="129">
        <f t="shared" si="36"/>
        <v>0</v>
      </c>
      <c r="BH73" s="129">
        <f t="shared" si="36"/>
        <v>0</v>
      </c>
      <c r="BI73" s="129">
        <f t="shared" si="36"/>
        <v>0</v>
      </c>
      <c r="BJ73" s="129">
        <f t="shared" si="36"/>
        <v>0</v>
      </c>
      <c r="BK73" s="129">
        <f t="shared" si="36"/>
        <v>0</v>
      </c>
      <c r="BL73" s="129">
        <f t="shared" si="36"/>
        <v>0</v>
      </c>
      <c r="BM73" s="129">
        <f t="shared" si="36"/>
        <v>0</v>
      </c>
      <c r="BN73" s="129">
        <f t="shared" ref="BN73:CH73" si="37">SUM(BN74:BN75)</f>
        <v>0</v>
      </c>
      <c r="BO73" s="129">
        <f t="shared" si="37"/>
        <v>0</v>
      </c>
      <c r="BP73" s="129">
        <f t="shared" si="37"/>
        <v>0</v>
      </c>
      <c r="BQ73" s="129">
        <f t="shared" si="37"/>
        <v>0</v>
      </c>
      <c r="BR73" s="129">
        <f t="shared" si="37"/>
        <v>0</v>
      </c>
      <c r="BS73" s="129">
        <f t="shared" si="37"/>
        <v>0</v>
      </c>
      <c r="BT73" s="129">
        <f t="shared" si="37"/>
        <v>0</v>
      </c>
      <c r="BU73" s="129">
        <f t="shared" si="37"/>
        <v>0</v>
      </c>
      <c r="BV73" s="129">
        <f t="shared" si="37"/>
        <v>0</v>
      </c>
      <c r="BW73" s="129">
        <f t="shared" si="37"/>
        <v>0</v>
      </c>
      <c r="BX73" s="129">
        <f t="shared" si="37"/>
        <v>0</v>
      </c>
      <c r="BY73" s="129">
        <f t="shared" si="37"/>
        <v>0</v>
      </c>
      <c r="BZ73" s="129">
        <f t="shared" si="37"/>
        <v>0</v>
      </c>
      <c r="CA73" s="129">
        <f t="shared" si="37"/>
        <v>0</v>
      </c>
      <c r="CB73" s="129">
        <f t="shared" si="37"/>
        <v>0</v>
      </c>
      <c r="CC73" s="129">
        <f t="shared" si="37"/>
        <v>0</v>
      </c>
      <c r="CD73" s="129">
        <f t="shared" si="37"/>
        <v>0</v>
      </c>
      <c r="CE73" s="129">
        <f t="shared" si="37"/>
        <v>0</v>
      </c>
      <c r="CF73" s="129">
        <f t="shared" si="37"/>
        <v>0</v>
      </c>
      <c r="CG73" s="129">
        <f t="shared" si="37"/>
        <v>0</v>
      </c>
      <c r="CH73" s="129">
        <f t="shared" si="37"/>
        <v>0</v>
      </c>
      <c r="CJ73" s="38"/>
    </row>
    <row r="74" spans="1:88" ht="16.5" customHeight="1" thickTop="1" thickBot="1">
      <c r="A74" s="106" t="s">
        <v>214</v>
      </c>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J74" s="38"/>
    </row>
    <row r="75" spans="1:88" ht="16.5" thickTop="1" thickBot="1">
      <c r="A75" s="106" t="s">
        <v>215</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J75" s="38"/>
    </row>
    <row r="76" spans="1:88" s="41" customFormat="1" ht="36.75" customHeight="1" thickTop="1" thickBot="1">
      <c r="A76" s="106" t="s">
        <v>216</v>
      </c>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52"/>
      <c r="BZ76" s="52"/>
      <c r="CA76" s="52"/>
      <c r="CB76" s="52"/>
      <c r="CC76" s="52"/>
      <c r="CD76" s="52"/>
      <c r="CE76" s="52"/>
      <c r="CF76" s="52"/>
      <c r="CG76" s="52"/>
      <c r="CH76" s="52"/>
    </row>
    <row r="77" spans="1:88" ht="38.450000000000003" customHeight="1" thickTop="1">
      <c r="A77" s="51" t="s">
        <v>89</v>
      </c>
      <c r="B77" s="53">
        <f>B2+B6+B12+B17+B24+B26+B28+B30+B34+B40+B42+B46+B49+B57+B69+B73</f>
        <v>87476784755</v>
      </c>
      <c r="C77" s="53">
        <f t="shared" ref="C77:BN77" si="38">C2+C6+C12+C17+C24+C26+C28+C30+C34+C40+C42+C46+C49+C57+C69+C73</f>
        <v>13398171153</v>
      </c>
      <c r="D77" s="53">
        <f t="shared" si="38"/>
        <v>8394221842</v>
      </c>
      <c r="E77" s="53">
        <f t="shared" si="38"/>
        <v>2633269377</v>
      </c>
      <c r="F77" s="53">
        <f t="shared" si="38"/>
        <v>2356012927</v>
      </c>
      <c r="G77" s="53">
        <f t="shared" si="38"/>
        <v>207178025</v>
      </c>
      <c r="H77" s="53">
        <f t="shared" si="38"/>
        <v>10000000</v>
      </c>
      <c r="I77" s="53">
        <f t="shared" si="38"/>
        <v>10000000</v>
      </c>
      <c r="J77" s="53">
        <f t="shared" si="38"/>
        <v>10000000</v>
      </c>
      <c r="K77" s="53">
        <f t="shared" si="38"/>
        <v>250000000</v>
      </c>
      <c r="L77" s="53">
        <f t="shared" si="38"/>
        <v>217023600</v>
      </c>
      <c r="M77" s="53">
        <f>M2+M6+M12+M17+M24+M26+M28+M30+M34+M40+M42+M46+M49+M57+M69+M73</f>
        <v>29955744</v>
      </c>
      <c r="N77" s="53">
        <f t="shared" si="38"/>
        <v>23847264</v>
      </c>
      <c r="O77" s="53">
        <f t="shared" si="38"/>
        <v>180000000</v>
      </c>
      <c r="P77" s="53">
        <f t="shared" si="38"/>
        <v>164294244</v>
      </c>
      <c r="Q77" s="53">
        <f t="shared" si="38"/>
        <v>53795372</v>
      </c>
      <c r="R77" s="53">
        <f t="shared" si="38"/>
        <v>43106612</v>
      </c>
      <c r="S77" s="53">
        <f>S2+S6+S12+S17+S24+S26+S28+S30+S34+S40+S42+S46+S49+S57+S69+S73</f>
        <v>400000000</v>
      </c>
      <c r="T77" s="53">
        <f t="shared" si="38"/>
        <v>328743417</v>
      </c>
      <c r="U77" s="53">
        <f t="shared" si="38"/>
        <v>154132853</v>
      </c>
      <c r="V77" s="53">
        <f t="shared" si="38"/>
        <v>131673101</v>
      </c>
      <c r="W77" s="53">
        <f t="shared" si="38"/>
        <v>1040000000</v>
      </c>
      <c r="X77" s="53">
        <f t="shared" si="38"/>
        <v>147261600</v>
      </c>
      <c r="Y77" s="53">
        <f t="shared" si="38"/>
        <v>74951512</v>
      </c>
      <c r="Z77" s="53">
        <f t="shared" si="38"/>
        <v>169225352</v>
      </c>
      <c r="AA77" s="53">
        <f t="shared" si="38"/>
        <v>800000000</v>
      </c>
      <c r="AB77" s="53">
        <f t="shared" si="38"/>
        <v>431636560</v>
      </c>
      <c r="AC77" s="53">
        <f>AC2+AC6+AC12+AC17+AC24+AC26+AC28+AC30+AC34+AC40+AC42+AC46+AC49+AC57+AC69+AC73</f>
        <v>217022372</v>
      </c>
      <c r="AD77" s="53">
        <f t="shared" si="38"/>
        <v>201987032</v>
      </c>
      <c r="AE77" s="53">
        <f t="shared" si="38"/>
        <v>0</v>
      </c>
      <c r="AF77" s="53">
        <f t="shared" si="38"/>
        <v>0</v>
      </c>
      <c r="AG77" s="53">
        <f t="shared" si="38"/>
        <v>0</v>
      </c>
      <c r="AH77" s="53">
        <f t="shared" si="38"/>
        <v>0</v>
      </c>
      <c r="AI77" s="53">
        <f t="shared" si="38"/>
        <v>0</v>
      </c>
      <c r="AJ77" s="53">
        <f t="shared" si="38"/>
        <v>0</v>
      </c>
      <c r="AK77" s="53">
        <f t="shared" si="38"/>
        <v>0</v>
      </c>
      <c r="AL77" s="53">
        <f t="shared" si="38"/>
        <v>0</v>
      </c>
      <c r="AM77" s="53">
        <f t="shared" si="38"/>
        <v>0</v>
      </c>
      <c r="AN77" s="53">
        <f>AN2+AN6+AN12+AN17+AN24+AN26+AN28+AN30+AN34+AN40+AN42+AN46+AN49+AN57+AN69+AN73</f>
        <v>0</v>
      </c>
      <c r="AO77" s="53">
        <f t="shared" si="38"/>
        <v>0</v>
      </c>
      <c r="AP77" s="53">
        <f>AP2+AP6+AP12+AP17+AP24+AP26+AP28+AP30+AP34+AP40+AP42+AP46+AP49+AP57+AP69+AP73</f>
        <v>0</v>
      </c>
      <c r="AQ77" s="53">
        <f t="shared" si="38"/>
        <v>0</v>
      </c>
      <c r="AR77" s="53">
        <f t="shared" si="38"/>
        <v>0</v>
      </c>
      <c r="AS77" s="53">
        <f t="shared" si="38"/>
        <v>0</v>
      </c>
      <c r="AT77" s="53">
        <f t="shared" si="38"/>
        <v>0</v>
      </c>
      <c r="AU77" s="53">
        <f t="shared" si="38"/>
        <v>0</v>
      </c>
      <c r="AV77" s="53">
        <f t="shared" si="38"/>
        <v>0</v>
      </c>
      <c r="AW77" s="53">
        <f t="shared" si="38"/>
        <v>0</v>
      </c>
      <c r="AX77" s="53">
        <f t="shared" si="38"/>
        <v>0</v>
      </c>
      <c r="AY77" s="53">
        <f t="shared" si="38"/>
        <v>0</v>
      </c>
      <c r="AZ77" s="53">
        <f>AZ2+AZ6+AZ12+AZ17+AZ24+AZ26+AZ28+AZ30+AZ34+AZ40+AZ42+AZ46+AZ49+AZ57+AZ69+AZ73</f>
        <v>0</v>
      </c>
      <c r="BA77" s="53">
        <f t="shared" si="38"/>
        <v>0</v>
      </c>
      <c r="BB77" s="53">
        <f t="shared" si="38"/>
        <v>0</v>
      </c>
      <c r="BC77" s="53">
        <f t="shared" si="38"/>
        <v>0</v>
      </c>
      <c r="BD77" s="53">
        <f t="shared" si="38"/>
        <v>0</v>
      </c>
      <c r="BE77" s="53">
        <f t="shared" si="38"/>
        <v>0</v>
      </c>
      <c r="BF77" s="53">
        <f t="shared" si="38"/>
        <v>0</v>
      </c>
      <c r="BG77" s="53">
        <f t="shared" si="38"/>
        <v>0</v>
      </c>
      <c r="BH77" s="53">
        <f t="shared" si="38"/>
        <v>0</v>
      </c>
      <c r="BI77" s="53">
        <f t="shared" si="38"/>
        <v>0</v>
      </c>
      <c r="BJ77" s="53">
        <f t="shared" si="38"/>
        <v>0</v>
      </c>
      <c r="BK77" s="53">
        <f>BK2+BK6+BK12+BK17+BK24+BK26+BK28+BK30+BK34+BK40+BK42+BK46+BK49+BK57+BK69+BK73</f>
        <v>60165921</v>
      </c>
      <c r="BL77" s="53">
        <f t="shared" si="38"/>
        <v>56177600</v>
      </c>
      <c r="BM77" s="53">
        <f t="shared" si="38"/>
        <v>22177600</v>
      </c>
      <c r="BN77" s="53">
        <f t="shared" si="38"/>
        <v>2177600</v>
      </c>
      <c r="BO77" s="53">
        <f t="shared" ref="BO77:BU77" si="39">BO2+BO6+BO12+BO17+BO24+BO26+BO28+BO30+BO34+BO40+BO42+BO46+BO49+BO57+BO69+BO73</f>
        <v>0</v>
      </c>
      <c r="BP77" s="53">
        <f t="shared" si="39"/>
        <v>0</v>
      </c>
      <c r="BQ77" s="53">
        <f t="shared" si="39"/>
        <v>0</v>
      </c>
      <c r="BR77" s="53">
        <f t="shared" si="39"/>
        <v>0</v>
      </c>
      <c r="BS77" s="53">
        <f t="shared" si="39"/>
        <v>71041500642</v>
      </c>
      <c r="BT77" s="53">
        <f t="shared" si="39"/>
        <v>68964031825</v>
      </c>
      <c r="BU77" s="53">
        <f t="shared" si="39"/>
        <v>31596135974</v>
      </c>
      <c r="BV77" s="53">
        <f>BV2+BV6+BV12+BV17+BV24+BV26+BV28+BV30+BV34+BV40+BV42+BV46+BV49+BV57+BV69+BV73</f>
        <v>28457841951</v>
      </c>
      <c r="BW77" s="53">
        <f t="shared" ref="BW77:CD77" si="40">BW2+BW6+BW12+BW17+BW24+BW26+BW28+BW30+BW34+BW40+BW42+BW46+BW49+BW57+BW69+BW73</f>
        <v>0</v>
      </c>
      <c r="BX77" s="53">
        <f t="shared" si="40"/>
        <v>0</v>
      </c>
      <c r="BY77" s="53">
        <f t="shared" si="40"/>
        <v>0</v>
      </c>
      <c r="BZ77" s="53">
        <f t="shared" si="40"/>
        <v>0</v>
      </c>
      <c r="CA77" s="53">
        <f t="shared" si="40"/>
        <v>0</v>
      </c>
      <c r="CB77" s="53">
        <f t="shared" si="40"/>
        <v>0</v>
      </c>
      <c r="CC77" s="53">
        <f t="shared" si="40"/>
        <v>0</v>
      </c>
      <c r="CD77" s="53">
        <f t="shared" si="40"/>
        <v>0</v>
      </c>
      <c r="CE77" s="53">
        <f>CE2+CE6+CE12+CE17+CE24+CE26+CE28+CE30+CE34+CE40+CE42+CE46+CE49+CE57+CE69+CE73</f>
        <v>0</v>
      </c>
      <c r="CF77" s="53">
        <f t="shared" ref="CF77:CH77" si="41">CF2+CF6+CF12+CF17+CF24+CF26+CF28+CF30+CF34+CF40+CF42+CF46+CF49+CF57+CF69+CF73</f>
        <v>0</v>
      </c>
      <c r="CG77" s="53">
        <f t="shared" si="41"/>
        <v>0</v>
      </c>
      <c r="CH77" s="53">
        <f t="shared" si="41"/>
        <v>0</v>
      </c>
    </row>
    <row r="78" spans="1:88">
      <c r="CA78" s="43"/>
      <c r="CD78" s="43"/>
      <c r="CE78" s="43"/>
      <c r="CH78" s="43"/>
    </row>
    <row r="79" spans="1:88">
      <c r="B79" s="45"/>
      <c r="S79" s="46"/>
      <c r="AM79" s="44"/>
    </row>
    <row r="80" spans="1:88">
      <c r="B80" s="45"/>
      <c r="W80" s="39"/>
      <c r="AM80" s="45"/>
    </row>
  </sheetData>
  <phoneticPr fontId="17"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Datos Generales</vt:lpstr>
      <vt:lpstr>Anexo 5.1 INGRESOS</vt:lpstr>
      <vt:lpstr>Informe Gastos</vt:lpstr>
      <vt:lpstr>Informe Gastos Inversion</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Usuario</dc:creator>
  <cp:keywords>Documento No Oficial</cp:keywords>
  <dc:description>Matriz elaborada por Néstor Ortiz Pérez, Consultor GIZ-MADS en el marco de PROMAC</dc:description>
  <cp:lastModifiedBy>Planeacion-OCAD</cp:lastModifiedBy>
  <cp:revision/>
  <dcterms:created xsi:type="dcterms:W3CDTF">2016-11-26T19:57:08Z</dcterms:created>
  <dcterms:modified xsi:type="dcterms:W3CDTF">2024-09-16T17:13:51Z</dcterms:modified>
  <cp:category>Capacitación</cp:category>
  <cp:contentStatus>Preliminar</cp:contentStatus>
</cp:coreProperties>
</file>