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josep\OneDrive\Desktop\seguimiento pac 2025\"/>
    </mc:Choice>
  </mc:AlternateContent>
  <xr:revisionPtr revIDLastSave="0" documentId="13_ncr:1_{E63C4539-E71D-4A8E-862D-C8BAD756A3E3}" xr6:coauthVersionLast="47" xr6:coauthVersionMax="47" xr10:uidLastSave="{00000000-0000-0000-0000-000000000000}"/>
  <bookViews>
    <workbookView xWindow="-120" yWindow="-120" windowWidth="29040" windowHeight="15720" tabRatio="647" activeTab="3" xr2:uid="{00000000-000D-0000-FFFF-FFFF00000000}"/>
  </bookViews>
  <sheets>
    <sheet name="Datos Generales" sheetId="38" r:id="rId1"/>
    <sheet name="Anexo 5.1 ingresos" sheetId="56" r:id="rId2"/>
    <sheet name="Protocolo Ingresos" sheetId="52" r:id="rId3"/>
    <sheet name="Anexo 5.2 A" sheetId="57" r:id="rId4"/>
    <sheet name="Anexo 5.2. informe Gastos" sheetId="37" r:id="rId5"/>
    <sheet name="Protocolo_Gastos" sheetId="53" r:id="rId6"/>
    <sheet name="Protocolo_Gastos Inversión" sheetId="5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1" hidden="1">'Anexo 5.1 ingresos'!$2:$473</definedName>
    <definedName name="_xlnm._FilterDatabase" localSheetId="3" hidden="1">'Anexo 5.2 A'!$A$2:$BK$103</definedName>
    <definedName name="_xlnm.Print_Area" localSheetId="1">'Anexo 5.1 ingresos'!#REF!</definedName>
    <definedName name="_xlnm.Print_Area" localSheetId="4">'Anexo 5.2. informe Gastos'!#REF!</definedName>
    <definedName name="GASTOS" comment="OPCION SI O NO">[1]Formulas!$D$33:$D$34</definedName>
    <definedName name="Informe" comment="OPCION SI O NO">[1]Formulas!$D$33:$D$34</definedName>
    <definedName name="ing">'[2]Datos Generales'!$H$5:$H$36</definedName>
    <definedName name="Lista_CAR" localSheetId="1">'[3]Datos Generales'!$H$5:$H$37</definedName>
    <definedName name="Lista_CAR" localSheetId="3">'[4]Datos Generales'!$H$5:$H$36</definedName>
    <definedName name="Lista_CAR" localSheetId="2">'[5]Datos Generales'!$H$5:$H$37</definedName>
    <definedName name="Lista_CAR" localSheetId="5">'[6]Datos Generales'!$H$5:$H$37</definedName>
    <definedName name="Lista_CAR" localSheetId="6">'[6]Datos Generales'!$H$5:$H$37</definedName>
    <definedName name="Lista_CAR">'Datos Generales'!$H$5:$H$37</definedName>
    <definedName name="REPORTE" comment="SI SE REPORTA" localSheetId="1">[3]Formulas!$F$33:$F$34</definedName>
    <definedName name="REPORTE" comment="SI SE REPORTA" localSheetId="3">[4]Formulas!$F$33:$F$34</definedName>
    <definedName name="REPORTE" comment="SI SE REPORTA" localSheetId="2">[5]Formulas!$F$33:$F$34</definedName>
    <definedName name="REPORTE" comment="SI SE REPORTA" localSheetId="5">[6]Formulas!$F$33:$F$34</definedName>
    <definedName name="REPORTE" comment="SI SE REPORTA" localSheetId="6">[6]Formulas!$F$33:$F$34</definedName>
    <definedName name="REPORTE" comment="SI SE REPORTA">#REF!</definedName>
    <definedName name="SI" comment="OPCION SI O NO" localSheetId="1">[3]Formulas!$D$33:$D$34</definedName>
    <definedName name="SI" comment="OPCION SI O NO" localSheetId="3">[4]Formulas!$D$33:$D$34</definedName>
    <definedName name="SI" comment="OPCION SI O NO" localSheetId="2">[5]Formulas!$D$33:$D$34</definedName>
    <definedName name="SI" comment="OPCION SI O NO" localSheetId="5">[6]Formulas!$D$33:$D$34</definedName>
    <definedName name="SI" comment="OPCION SI O NO" localSheetId="6">[6]Formulas!$D$33:$D$34</definedName>
    <definedName name="SI" comment="OPCION SI O NO">#REF!</definedName>
    <definedName name="Vigencias" localSheetId="3">'[7]Datos Generales'!$H$38:$H$45</definedName>
    <definedName name="Vigencias">'Datos Generales'!$H$39:$H$46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02" i="57" l="1"/>
  <c r="BI102" i="57"/>
  <c r="F102" i="57"/>
  <c r="E102" i="57"/>
  <c r="D102" i="57"/>
  <c r="BH102" i="57" s="1"/>
  <c r="C102" i="57"/>
  <c r="BG102" i="57" s="1"/>
  <c r="F101" i="57"/>
  <c r="BJ101" i="57" s="1"/>
  <c r="E101" i="57"/>
  <c r="BI101" i="57" s="1"/>
  <c r="D101" i="57"/>
  <c r="BH101" i="57" s="1"/>
  <c r="C101" i="57"/>
  <c r="BG101" i="57" s="1"/>
  <c r="BJ100" i="57"/>
  <c r="BI100" i="57"/>
  <c r="BH100" i="57"/>
  <c r="F100" i="57"/>
  <c r="E100" i="57"/>
  <c r="D100" i="57"/>
  <c r="C100" i="57"/>
  <c r="B100" i="57"/>
  <c r="BF99" i="57"/>
  <c r="BE99" i="57"/>
  <c r="BD99" i="57"/>
  <c r="BC99" i="57"/>
  <c r="BB99" i="57"/>
  <c r="BA99" i="57"/>
  <c r="AZ99" i="57"/>
  <c r="AY99" i="57"/>
  <c r="AX99" i="57"/>
  <c r="AW99" i="57"/>
  <c r="AV99" i="57"/>
  <c r="AU99" i="57"/>
  <c r="AT99" i="57"/>
  <c r="AS99" i="57"/>
  <c r="AR99" i="57"/>
  <c r="AQ99" i="57"/>
  <c r="AP99" i="57"/>
  <c r="AO99" i="57"/>
  <c r="AN99" i="57"/>
  <c r="AM99" i="57"/>
  <c r="AL99" i="57"/>
  <c r="AK99" i="57"/>
  <c r="AJ99" i="57"/>
  <c r="AI99" i="57"/>
  <c r="AH99" i="57"/>
  <c r="AG99" i="57"/>
  <c r="AF99" i="57"/>
  <c r="AE99" i="57"/>
  <c r="AD99" i="57"/>
  <c r="AC99" i="57"/>
  <c r="AB99" i="57"/>
  <c r="AA99" i="57"/>
  <c r="Z99" i="57"/>
  <c r="Y99" i="57"/>
  <c r="X99" i="57"/>
  <c r="W99" i="57"/>
  <c r="V99" i="57"/>
  <c r="U99" i="57"/>
  <c r="T99" i="57"/>
  <c r="S99" i="57"/>
  <c r="R99" i="57"/>
  <c r="Q99" i="57"/>
  <c r="P99" i="57"/>
  <c r="BH99" i="57" s="1"/>
  <c r="O99" i="57"/>
  <c r="N99" i="57"/>
  <c r="M99" i="57"/>
  <c r="BI99" i="57" s="1"/>
  <c r="L99" i="57"/>
  <c r="K99" i="57"/>
  <c r="J99" i="57"/>
  <c r="I99" i="57"/>
  <c r="H99" i="57"/>
  <c r="G99" i="57"/>
  <c r="E99" i="57"/>
  <c r="D99" i="57"/>
  <c r="BI98" i="57"/>
  <c r="AD98" i="57"/>
  <c r="AC98" i="57"/>
  <c r="AB98" i="57"/>
  <c r="AA98" i="57"/>
  <c r="V98" i="57"/>
  <c r="U98" i="57"/>
  <c r="T98" i="57"/>
  <c r="S98" i="57"/>
  <c r="N98" i="57"/>
  <c r="BJ98" i="57" s="1"/>
  <c r="M98" i="57"/>
  <c r="L98" i="57"/>
  <c r="K98" i="57"/>
  <c r="J98" i="57"/>
  <c r="I98" i="57"/>
  <c r="H98" i="57"/>
  <c r="G98" i="57"/>
  <c r="F98" i="57"/>
  <c r="E98" i="57"/>
  <c r="D98" i="57"/>
  <c r="C98" i="57"/>
  <c r="BG98" i="57" s="1"/>
  <c r="BJ97" i="57"/>
  <c r="BI97" i="57"/>
  <c r="BH97" i="57"/>
  <c r="BG97" i="57"/>
  <c r="BF96" i="57"/>
  <c r="BF94" i="57" s="1"/>
  <c r="BE96" i="57"/>
  <c r="BD96" i="57"/>
  <c r="BD94" i="57" s="1"/>
  <c r="BC96" i="57"/>
  <c r="BC94" i="57" s="1"/>
  <c r="J96" i="57"/>
  <c r="I96" i="57"/>
  <c r="H96" i="57"/>
  <c r="G96" i="57"/>
  <c r="G94" i="57" s="1"/>
  <c r="F96" i="57"/>
  <c r="E96" i="57"/>
  <c r="D96" i="57"/>
  <c r="D94" i="57" s="1"/>
  <c r="C96" i="57"/>
  <c r="BB95" i="57"/>
  <c r="BB94" i="57" s="1"/>
  <c r="BA95" i="57"/>
  <c r="AZ95" i="57"/>
  <c r="AZ94" i="57" s="1"/>
  <c r="AY95" i="57"/>
  <c r="AY94" i="57" s="1"/>
  <c r="AD95" i="57"/>
  <c r="AC95" i="57"/>
  <c r="AB95" i="57"/>
  <c r="AB94" i="57" s="1"/>
  <c r="AA95" i="57"/>
  <c r="V95" i="57"/>
  <c r="U95" i="57"/>
  <c r="T95" i="57"/>
  <c r="S95" i="57"/>
  <c r="S94" i="57" s="1"/>
  <c r="N95" i="57"/>
  <c r="N94" i="57" s="1"/>
  <c r="M95" i="57"/>
  <c r="L95" i="57"/>
  <c r="L94" i="57" s="1"/>
  <c r="K95" i="57"/>
  <c r="K94" i="57" s="1"/>
  <c r="J95" i="57"/>
  <c r="I95" i="57"/>
  <c r="H95" i="57"/>
  <c r="G95" i="57"/>
  <c r="F95" i="57"/>
  <c r="E95" i="57"/>
  <c r="BI95" i="57" s="1"/>
  <c r="D95" i="57"/>
  <c r="BH95" i="57" s="1"/>
  <c r="C95" i="57"/>
  <c r="C94" i="57" s="1"/>
  <c r="BG94" i="57" s="1"/>
  <c r="B95" i="57"/>
  <c r="BE94" i="57"/>
  <c r="BA94" i="57"/>
  <c r="AX94" i="57"/>
  <c r="AW94" i="57"/>
  <c r="AV94" i="57"/>
  <c r="AU94" i="57"/>
  <c r="AT94" i="57"/>
  <c r="AS94" i="57"/>
  <c r="AR94" i="57"/>
  <c r="AQ94" i="57"/>
  <c r="AP94" i="57"/>
  <c r="AO94" i="57"/>
  <c r="AN94" i="57"/>
  <c r="AM94" i="57"/>
  <c r="AL94" i="57"/>
  <c r="AK94" i="57"/>
  <c r="AJ94" i="57"/>
  <c r="AI94" i="57"/>
  <c r="AH94" i="57"/>
  <c r="AG94" i="57"/>
  <c r="AF94" i="57"/>
  <c r="AE94" i="57"/>
  <c r="AD94" i="57"/>
  <c r="AC94" i="57"/>
  <c r="AA94" i="57"/>
  <c r="Z94" i="57"/>
  <c r="Y94" i="57"/>
  <c r="X94" i="57"/>
  <c r="W94" i="57"/>
  <c r="V94" i="57"/>
  <c r="U94" i="57"/>
  <c r="R94" i="57"/>
  <c r="Q94" i="57"/>
  <c r="P94" i="57"/>
  <c r="O94" i="57"/>
  <c r="J94" i="57"/>
  <c r="I94" i="57"/>
  <c r="F94" i="57"/>
  <c r="BJ94" i="57" s="1"/>
  <c r="E94" i="57"/>
  <c r="BI93" i="57"/>
  <c r="R93" i="57"/>
  <c r="Q93" i="57"/>
  <c r="P93" i="57"/>
  <c r="O93" i="57"/>
  <c r="BG93" i="57" s="1"/>
  <c r="F93" i="57"/>
  <c r="BJ93" i="57" s="1"/>
  <c r="E93" i="57"/>
  <c r="D93" i="57"/>
  <c r="BH93" i="57" s="1"/>
  <c r="C93" i="57"/>
  <c r="BH92" i="57"/>
  <c r="R92" i="57"/>
  <c r="Q92" i="57"/>
  <c r="P92" i="57"/>
  <c r="O92" i="57"/>
  <c r="BG92" i="57" s="1"/>
  <c r="F92" i="57"/>
  <c r="E92" i="57"/>
  <c r="BI92" i="57" s="1"/>
  <c r="D92" i="57"/>
  <c r="C92" i="57"/>
  <c r="BG91" i="57"/>
  <c r="R91" i="57"/>
  <c r="Q91" i="57"/>
  <c r="P91" i="57"/>
  <c r="O91" i="57"/>
  <c r="F91" i="57"/>
  <c r="BJ91" i="57" s="1"/>
  <c r="E91" i="57"/>
  <c r="BI91" i="57" s="1"/>
  <c r="D91" i="57"/>
  <c r="BH91" i="57" s="1"/>
  <c r="C91" i="57"/>
  <c r="R90" i="57"/>
  <c r="Q90" i="57"/>
  <c r="P90" i="57"/>
  <c r="O90" i="57"/>
  <c r="BG90" i="57" s="1"/>
  <c r="F90" i="57"/>
  <c r="BJ90" i="57" s="1"/>
  <c r="E90" i="57"/>
  <c r="BI90" i="57" s="1"/>
  <c r="D90" i="57"/>
  <c r="BH90" i="57" s="1"/>
  <c r="C90" i="57"/>
  <c r="BJ89" i="57"/>
  <c r="BI89" i="57"/>
  <c r="BH89" i="57"/>
  <c r="BG89" i="57"/>
  <c r="BI88" i="57"/>
  <c r="BG88" i="57"/>
  <c r="R88" i="57"/>
  <c r="Q88" i="57"/>
  <c r="P88" i="57"/>
  <c r="P83" i="57" s="1"/>
  <c r="O88" i="57"/>
  <c r="F88" i="57"/>
  <c r="E88" i="57"/>
  <c r="D88" i="57"/>
  <c r="BH88" i="57" s="1"/>
  <c r="C88" i="57"/>
  <c r="BJ87" i="57"/>
  <c r="BI87" i="57"/>
  <c r="BH87" i="57"/>
  <c r="BG87" i="57"/>
  <c r="BJ86" i="57"/>
  <c r="BI86" i="57"/>
  <c r="BH86" i="57"/>
  <c r="BG86" i="57"/>
  <c r="BJ85" i="57"/>
  <c r="BI85" i="57"/>
  <c r="BH85" i="57"/>
  <c r="BG85" i="57"/>
  <c r="BJ84" i="57"/>
  <c r="BI84" i="57"/>
  <c r="BH84" i="57"/>
  <c r="BG84" i="57"/>
  <c r="BK93" i="57" s="1"/>
  <c r="BF83" i="57"/>
  <c r="BE83" i="57"/>
  <c r="BD83" i="57"/>
  <c r="BC83" i="57"/>
  <c r="BB83" i="57"/>
  <c r="BA83" i="57"/>
  <c r="AZ83" i="57"/>
  <c r="AY83" i="57"/>
  <c r="AX83" i="57"/>
  <c r="AX67" i="57" s="1"/>
  <c r="AX66" i="57" s="1"/>
  <c r="AW83" i="57"/>
  <c r="AV83" i="57"/>
  <c r="AU83" i="57"/>
  <c r="AT83" i="57"/>
  <c r="AS83" i="57"/>
  <c r="AR83" i="57"/>
  <c r="AQ83" i="57"/>
  <c r="AP83" i="57"/>
  <c r="AP67" i="57" s="1"/>
  <c r="AP66" i="57" s="1"/>
  <c r="AO83" i="57"/>
  <c r="AN83" i="57"/>
  <c r="AM83" i="57"/>
  <c r="AL83" i="57"/>
  <c r="AK83" i="57"/>
  <c r="AJ83" i="57"/>
  <c r="AI83" i="57"/>
  <c r="AH83" i="57"/>
  <c r="AG83" i="57"/>
  <c r="AF83" i="57"/>
  <c r="AE83" i="57"/>
  <c r="AD83" i="57"/>
  <c r="AC83" i="57"/>
  <c r="AB83" i="57"/>
  <c r="AA83" i="57"/>
  <c r="Z83" i="57"/>
  <c r="Z67" i="57" s="1"/>
  <c r="Z66" i="57" s="1"/>
  <c r="Y83" i="57"/>
  <c r="X83" i="57"/>
  <c r="W83" i="57"/>
  <c r="V83" i="57"/>
  <c r="U83" i="57"/>
  <c r="T83" i="57"/>
  <c r="S83" i="57"/>
  <c r="Q83" i="57"/>
  <c r="N83" i="57"/>
  <c r="N67" i="57" s="1"/>
  <c r="N66" i="57" s="1"/>
  <c r="M83" i="57"/>
  <c r="L83" i="57"/>
  <c r="K83" i="57"/>
  <c r="J83" i="57"/>
  <c r="I83" i="57"/>
  <c r="H83" i="57"/>
  <c r="G83" i="57"/>
  <c r="C83" i="57"/>
  <c r="B83" i="57"/>
  <c r="BH82" i="57"/>
  <c r="BG82" i="57"/>
  <c r="AH82" i="57"/>
  <c r="AG82" i="57"/>
  <c r="AF82" i="57"/>
  <c r="AE82" i="57"/>
  <c r="F82" i="57"/>
  <c r="BJ82" i="57" s="1"/>
  <c r="E82" i="57"/>
  <c r="BI82" i="57" s="1"/>
  <c r="D82" i="57"/>
  <c r="C82" i="57"/>
  <c r="BG81" i="57"/>
  <c r="AH81" i="57"/>
  <c r="AG81" i="57"/>
  <c r="BI81" i="57" s="1"/>
  <c r="AF81" i="57"/>
  <c r="AE81" i="57"/>
  <c r="F81" i="57"/>
  <c r="BJ81" i="57" s="1"/>
  <c r="E81" i="57"/>
  <c r="D81" i="57"/>
  <c r="BH81" i="57" s="1"/>
  <c r="C81" i="57"/>
  <c r="BI80" i="57"/>
  <c r="BG80" i="57"/>
  <c r="AH80" i="57"/>
  <c r="AG80" i="57"/>
  <c r="AF80" i="57"/>
  <c r="BH80" i="57" s="1"/>
  <c r="AE80" i="57"/>
  <c r="F80" i="57"/>
  <c r="BJ80" i="57" s="1"/>
  <c r="E80" i="57"/>
  <c r="D80" i="57"/>
  <c r="C80" i="57"/>
  <c r="BH79" i="57"/>
  <c r="BG79" i="57"/>
  <c r="AH79" i="57"/>
  <c r="AG79" i="57"/>
  <c r="AF79" i="57"/>
  <c r="AE79" i="57"/>
  <c r="F79" i="57"/>
  <c r="BJ79" i="57" s="1"/>
  <c r="E79" i="57"/>
  <c r="BI79" i="57" s="1"/>
  <c r="D79" i="57"/>
  <c r="C79" i="57"/>
  <c r="BI78" i="57"/>
  <c r="BG78" i="57"/>
  <c r="AH78" i="57"/>
  <c r="AG78" i="57"/>
  <c r="AF78" i="57"/>
  <c r="AE78" i="57"/>
  <c r="AE75" i="57" s="1"/>
  <c r="F78" i="57"/>
  <c r="BJ78" i="57" s="1"/>
  <c r="E78" i="57"/>
  <c r="D78" i="57"/>
  <c r="BH78" i="57" s="1"/>
  <c r="C78" i="57"/>
  <c r="BH77" i="57"/>
  <c r="AH77" i="57"/>
  <c r="AG77" i="57"/>
  <c r="AF77" i="57"/>
  <c r="AE77" i="57"/>
  <c r="BG77" i="57" s="1"/>
  <c r="F77" i="57"/>
  <c r="BJ77" i="57" s="1"/>
  <c r="E77" i="57"/>
  <c r="D77" i="57"/>
  <c r="C77" i="57"/>
  <c r="BG76" i="57"/>
  <c r="AH76" i="57"/>
  <c r="AG76" i="57"/>
  <c r="AG75" i="57" s="1"/>
  <c r="AG67" i="57" s="1"/>
  <c r="AG66" i="57" s="1"/>
  <c r="AF76" i="57"/>
  <c r="AF75" i="57" s="1"/>
  <c r="AE76" i="57"/>
  <c r="F76" i="57"/>
  <c r="E76" i="57"/>
  <c r="D76" i="57"/>
  <c r="BH76" i="57" s="1"/>
  <c r="C76" i="57"/>
  <c r="B76" i="57"/>
  <c r="BF75" i="57"/>
  <c r="BE75" i="57"/>
  <c r="BD75" i="57"/>
  <c r="BC75" i="57"/>
  <c r="BC67" i="57" s="1"/>
  <c r="BC66" i="57" s="1"/>
  <c r="BB75" i="57"/>
  <c r="BA75" i="57"/>
  <c r="AZ75" i="57"/>
  <c r="AY75" i="57"/>
  <c r="AX75" i="57"/>
  <c r="AW75" i="57"/>
  <c r="AV75" i="57"/>
  <c r="AU75" i="57"/>
  <c r="AT75" i="57"/>
  <c r="AT67" i="57" s="1"/>
  <c r="AT66" i="57" s="1"/>
  <c r="AS75" i="57"/>
  <c r="AR75" i="57"/>
  <c r="AQ75" i="57"/>
  <c r="AQ67" i="57" s="1"/>
  <c r="AQ66" i="57" s="1"/>
  <c r="AP75" i="57"/>
  <c r="AO75" i="57"/>
  <c r="AN75" i="57"/>
  <c r="AM75" i="57"/>
  <c r="AL75" i="57"/>
  <c r="AK75" i="57"/>
  <c r="AJ75" i="57"/>
  <c r="AI75" i="57"/>
  <c r="AH75" i="57"/>
  <c r="AD75" i="57"/>
  <c r="AC75" i="57"/>
  <c r="AB75" i="57"/>
  <c r="AA75" i="57"/>
  <c r="Z75" i="57"/>
  <c r="Y75" i="57"/>
  <c r="X75" i="57"/>
  <c r="W75" i="57"/>
  <c r="V75" i="57"/>
  <c r="U75" i="57"/>
  <c r="T75" i="57"/>
  <c r="S75" i="57"/>
  <c r="R75" i="57"/>
  <c r="Q75" i="57"/>
  <c r="P75" i="57"/>
  <c r="O75" i="57"/>
  <c r="N75" i="57"/>
  <c r="M75" i="57"/>
  <c r="L75" i="57"/>
  <c r="K75" i="57"/>
  <c r="J75" i="57"/>
  <c r="I75" i="57"/>
  <c r="H75" i="57"/>
  <c r="G75" i="57"/>
  <c r="BG75" i="57" s="1"/>
  <c r="BL75" i="57" s="1"/>
  <c r="D75" i="57"/>
  <c r="C75" i="57"/>
  <c r="B75" i="57"/>
  <c r="BH74" i="57"/>
  <c r="BG74" i="57"/>
  <c r="F74" i="57"/>
  <c r="BJ74" i="57" s="1"/>
  <c r="E74" i="57"/>
  <c r="BI74" i="57" s="1"/>
  <c r="D74" i="57"/>
  <c r="C74" i="57"/>
  <c r="BJ73" i="57"/>
  <c r="BI73" i="57"/>
  <c r="F73" i="57"/>
  <c r="E73" i="57"/>
  <c r="D73" i="57"/>
  <c r="BH73" i="57" s="1"/>
  <c r="C73" i="57"/>
  <c r="BG73" i="57" s="1"/>
  <c r="BI72" i="57"/>
  <c r="F72" i="57"/>
  <c r="E72" i="57"/>
  <c r="E71" i="57" s="1"/>
  <c r="D72" i="57"/>
  <c r="BH72" i="57" s="1"/>
  <c r="C72" i="57"/>
  <c r="BG72" i="57" s="1"/>
  <c r="B72" i="57"/>
  <c r="BF71" i="57"/>
  <c r="BE71" i="57"/>
  <c r="BD71" i="57"/>
  <c r="BC71" i="57"/>
  <c r="BB71" i="57"/>
  <c r="BA71" i="57"/>
  <c r="AZ71" i="57"/>
  <c r="AY71" i="57"/>
  <c r="AX71" i="57"/>
  <c r="AW71" i="57"/>
  <c r="AV71" i="57"/>
  <c r="AU71" i="57"/>
  <c r="AT71" i="57"/>
  <c r="AS71" i="57"/>
  <c r="AR71" i="57"/>
  <c r="AQ71" i="57"/>
  <c r="AP71" i="57"/>
  <c r="AO71" i="57"/>
  <c r="AN71" i="57"/>
  <c r="AN67" i="57" s="1"/>
  <c r="AN66" i="57" s="1"/>
  <c r="AM71" i="57"/>
  <c r="AL71" i="57"/>
  <c r="AK71" i="57"/>
  <c r="AJ71" i="57"/>
  <c r="AI71" i="57"/>
  <c r="AH71" i="57"/>
  <c r="AG71" i="57"/>
  <c r="AF71" i="57"/>
  <c r="AE71" i="57"/>
  <c r="AD71" i="57"/>
  <c r="AC71" i="57"/>
  <c r="AB71" i="57"/>
  <c r="AA71" i="57"/>
  <c r="Z71" i="57"/>
  <c r="Y71" i="57"/>
  <c r="X71" i="57"/>
  <c r="W71" i="57"/>
  <c r="V71" i="57"/>
  <c r="U71" i="57"/>
  <c r="U67" i="57" s="1"/>
  <c r="U66" i="57" s="1"/>
  <c r="T71" i="57"/>
  <c r="S71" i="57"/>
  <c r="S67" i="57" s="1"/>
  <c r="S66" i="57" s="1"/>
  <c r="R71" i="57"/>
  <c r="Q71" i="57"/>
  <c r="Q67" i="57" s="1"/>
  <c r="Q66" i="57" s="1"/>
  <c r="P71" i="57"/>
  <c r="O71" i="57"/>
  <c r="N71" i="57"/>
  <c r="M71" i="57"/>
  <c r="L71" i="57"/>
  <c r="K71" i="57"/>
  <c r="J71" i="57"/>
  <c r="I71" i="57"/>
  <c r="H71" i="57"/>
  <c r="G71" i="57"/>
  <c r="D71" i="57"/>
  <c r="BH71" i="57" s="1"/>
  <c r="C71" i="57"/>
  <c r="BG71" i="57" s="1"/>
  <c r="AH70" i="57"/>
  <c r="AH68" i="57" s="1"/>
  <c r="AH67" i="57" s="1"/>
  <c r="AH66" i="57" s="1"/>
  <c r="AG70" i="57"/>
  <c r="AF70" i="57"/>
  <c r="AE70" i="57"/>
  <c r="AE68" i="57" s="1"/>
  <c r="N70" i="57"/>
  <c r="M70" i="57"/>
  <c r="L70" i="57"/>
  <c r="L68" i="57" s="1"/>
  <c r="L67" i="57" s="1"/>
  <c r="L66" i="57" s="1"/>
  <c r="K70" i="57"/>
  <c r="K68" i="57" s="1"/>
  <c r="F70" i="57"/>
  <c r="E70" i="57"/>
  <c r="D70" i="57"/>
  <c r="C70" i="57"/>
  <c r="BG70" i="57" s="1"/>
  <c r="BJ69" i="57"/>
  <c r="BI69" i="57"/>
  <c r="BH69" i="57"/>
  <c r="BG69" i="57"/>
  <c r="B69" i="57"/>
  <c r="BK70" i="57" s="1"/>
  <c r="BF68" i="57"/>
  <c r="BE68" i="57"/>
  <c r="BD68" i="57"/>
  <c r="BC68" i="57"/>
  <c r="BB68" i="57"/>
  <c r="BA68" i="57"/>
  <c r="BA67" i="57" s="1"/>
  <c r="BA66" i="57" s="1"/>
  <c r="AZ68" i="57"/>
  <c r="AY68" i="57"/>
  <c r="AX68" i="57"/>
  <c r="AW68" i="57"/>
  <c r="AV68" i="57"/>
  <c r="AU68" i="57"/>
  <c r="AT68" i="57"/>
  <c r="AS68" i="57"/>
  <c r="AR68" i="57"/>
  <c r="AQ68" i="57"/>
  <c r="AP68" i="57"/>
  <c r="AO68" i="57"/>
  <c r="AO67" i="57" s="1"/>
  <c r="AO66" i="57" s="1"/>
  <c r="AN68" i="57"/>
  <c r="AM68" i="57"/>
  <c r="AL68" i="57"/>
  <c r="AK68" i="57"/>
  <c r="AJ68" i="57"/>
  <c r="AI68" i="57"/>
  <c r="AG68" i="57"/>
  <c r="AF68" i="57"/>
  <c r="AD68" i="57"/>
  <c r="AD67" i="57" s="1"/>
  <c r="AD66" i="57" s="1"/>
  <c r="AC68" i="57"/>
  <c r="AB68" i="57"/>
  <c r="AA68" i="57"/>
  <c r="AA67" i="57" s="1"/>
  <c r="AA66" i="57" s="1"/>
  <c r="Z68" i="57"/>
  <c r="Y68" i="57"/>
  <c r="X68" i="57"/>
  <c r="W68" i="57"/>
  <c r="V68" i="57"/>
  <c r="U68" i="57"/>
  <c r="T68" i="57"/>
  <c r="S68" i="57"/>
  <c r="R68" i="57"/>
  <c r="BJ68" i="57" s="1"/>
  <c r="Q68" i="57"/>
  <c r="P68" i="57"/>
  <c r="O68" i="57"/>
  <c r="N68" i="57"/>
  <c r="M68" i="57"/>
  <c r="J68" i="57"/>
  <c r="I68" i="57"/>
  <c r="H68" i="57"/>
  <c r="G68" i="57"/>
  <c r="F68" i="57"/>
  <c r="E68" i="57"/>
  <c r="D68" i="57"/>
  <c r="B68" i="57"/>
  <c r="BE67" i="57"/>
  <c r="BE66" i="57" s="1"/>
  <c r="AS67" i="57"/>
  <c r="AS66" i="57" s="1"/>
  <c r="AC67" i="57"/>
  <c r="AC66" i="57" s="1"/>
  <c r="W67" i="57"/>
  <c r="W66" i="57" s="1"/>
  <c r="I67" i="57"/>
  <c r="I66" i="57" s="1"/>
  <c r="BJ65" i="57"/>
  <c r="BI65" i="57"/>
  <c r="BH65" i="57"/>
  <c r="Z65" i="57"/>
  <c r="Z63" i="57" s="1"/>
  <c r="Y65" i="57"/>
  <c r="Y63" i="57" s="1"/>
  <c r="X65" i="57"/>
  <c r="W65" i="57"/>
  <c r="BG65" i="57" s="1"/>
  <c r="BJ64" i="57"/>
  <c r="BI64" i="57"/>
  <c r="BH64" i="57"/>
  <c r="BG64" i="57"/>
  <c r="B64" i="57"/>
  <c r="BF63" i="57"/>
  <c r="BF52" i="57" s="1"/>
  <c r="BF51" i="57" s="1"/>
  <c r="BE63" i="57"/>
  <c r="BD63" i="57"/>
  <c r="BC63" i="57"/>
  <c r="BB63" i="57"/>
  <c r="BA63" i="57"/>
  <c r="AZ63" i="57"/>
  <c r="AY63" i="57"/>
  <c r="AX63" i="57"/>
  <c r="AW63" i="57"/>
  <c r="AV63" i="57"/>
  <c r="AU63" i="57"/>
  <c r="AT63" i="57"/>
  <c r="AT52" i="57" s="1"/>
  <c r="AT51" i="57" s="1"/>
  <c r="AS63" i="57"/>
  <c r="AR63" i="57"/>
  <c r="AQ63" i="57"/>
  <c r="AP63" i="57"/>
  <c r="AO63" i="57"/>
  <c r="AN63" i="57"/>
  <c r="AM63" i="57"/>
  <c r="AL63" i="57"/>
  <c r="AK63" i="57"/>
  <c r="AJ63" i="57"/>
  <c r="AI63" i="57"/>
  <c r="AH63" i="57"/>
  <c r="AG63" i="57"/>
  <c r="AF63" i="57"/>
  <c r="AE63" i="57"/>
  <c r="AD63" i="57"/>
  <c r="AC63" i="57"/>
  <c r="AB63" i="57"/>
  <c r="AA63" i="57"/>
  <c r="X63" i="57"/>
  <c r="V63" i="57"/>
  <c r="U63" i="57"/>
  <c r="T63" i="57"/>
  <c r="T52" i="57" s="1"/>
  <c r="T51" i="57" s="1"/>
  <c r="S63" i="57"/>
  <c r="R63" i="57"/>
  <c r="Q63" i="57"/>
  <c r="Q52" i="57" s="1"/>
  <c r="Q51" i="57" s="1"/>
  <c r="P63" i="57"/>
  <c r="O63" i="57"/>
  <c r="N63" i="57"/>
  <c r="M63" i="57"/>
  <c r="L63" i="57"/>
  <c r="K63" i="57"/>
  <c r="J63" i="57"/>
  <c r="I63" i="57"/>
  <c r="H63" i="57"/>
  <c r="G63" i="57"/>
  <c r="F63" i="57"/>
  <c r="E63" i="57"/>
  <c r="D63" i="57"/>
  <c r="C63" i="57"/>
  <c r="BI62" i="57"/>
  <c r="BH62" i="57"/>
  <c r="BG62" i="57"/>
  <c r="J62" i="57"/>
  <c r="J57" i="57" s="1"/>
  <c r="I62" i="57"/>
  <c r="H62" i="57"/>
  <c r="G62" i="57"/>
  <c r="F62" i="57"/>
  <c r="BJ62" i="57" s="1"/>
  <c r="E62" i="57"/>
  <c r="D62" i="57"/>
  <c r="C62" i="57"/>
  <c r="BJ61" i="57"/>
  <c r="BI61" i="57"/>
  <c r="BH61" i="57"/>
  <c r="BG61" i="57"/>
  <c r="BJ60" i="57"/>
  <c r="AH60" i="57"/>
  <c r="AH57" i="57" s="1"/>
  <c r="AG60" i="57"/>
  <c r="AG57" i="57" s="1"/>
  <c r="AF60" i="57"/>
  <c r="AE60" i="57"/>
  <c r="AE57" i="57" s="1"/>
  <c r="Z60" i="57"/>
  <c r="Y60" i="57"/>
  <c r="X60" i="57"/>
  <c r="W60" i="57"/>
  <c r="W57" i="57" s="1"/>
  <c r="J60" i="57"/>
  <c r="I60" i="57"/>
  <c r="H60" i="57"/>
  <c r="G60" i="57"/>
  <c r="F60" i="57"/>
  <c r="E60" i="57"/>
  <c r="BI60" i="57" s="1"/>
  <c r="D60" i="57"/>
  <c r="BH60" i="57" s="1"/>
  <c r="C60" i="57"/>
  <c r="BJ59" i="57"/>
  <c r="BI59" i="57"/>
  <c r="BH59" i="57"/>
  <c r="BG59" i="57"/>
  <c r="F59" i="57"/>
  <c r="E59" i="57"/>
  <c r="D59" i="57"/>
  <c r="C59" i="57"/>
  <c r="BI58" i="57"/>
  <c r="BG58" i="57"/>
  <c r="J58" i="57"/>
  <c r="I58" i="57"/>
  <c r="H58" i="57"/>
  <c r="G58" i="57"/>
  <c r="G57" i="57" s="1"/>
  <c r="F58" i="57"/>
  <c r="BJ58" i="57" s="1"/>
  <c r="E58" i="57"/>
  <c r="D58" i="57"/>
  <c r="C58" i="57"/>
  <c r="C57" i="57" s="1"/>
  <c r="B58" i="57"/>
  <c r="BF57" i="57"/>
  <c r="BE57" i="57"/>
  <c r="BD57" i="57"/>
  <c r="BC57" i="57"/>
  <c r="BB57" i="57"/>
  <c r="BA57" i="57"/>
  <c r="BA52" i="57" s="1"/>
  <c r="AZ57" i="57"/>
  <c r="AY57" i="57"/>
  <c r="AX57" i="57"/>
  <c r="AW57" i="57"/>
  <c r="AW52" i="57" s="1"/>
  <c r="AW51" i="57" s="1"/>
  <c r="AV57" i="57"/>
  <c r="AU57" i="57"/>
  <c r="AT57" i="57"/>
  <c r="AS57" i="57"/>
  <c r="AR57" i="57"/>
  <c r="AQ57" i="57"/>
  <c r="AP57" i="57"/>
  <c r="AO57" i="57"/>
  <c r="AN57" i="57"/>
  <c r="AM57" i="57"/>
  <c r="AL57" i="57"/>
  <c r="AK57" i="57"/>
  <c r="AK52" i="57" s="1"/>
  <c r="AK51" i="57" s="1"/>
  <c r="AJ57" i="57"/>
  <c r="AI57" i="57"/>
  <c r="AF57" i="57"/>
  <c r="AD57" i="57"/>
  <c r="AC57" i="57"/>
  <c r="AC52" i="57" s="1"/>
  <c r="AC51" i="57" s="1"/>
  <c r="AB57" i="57"/>
  <c r="AB52" i="57" s="1"/>
  <c r="AA57" i="57"/>
  <c r="Z57" i="57"/>
  <c r="Y57" i="57"/>
  <c r="X57" i="57"/>
  <c r="V57" i="57"/>
  <c r="U57" i="57"/>
  <c r="T57" i="57"/>
  <c r="S57" i="57"/>
  <c r="R57" i="57"/>
  <c r="Q57" i="57"/>
  <c r="P57" i="57"/>
  <c r="P52" i="57" s="1"/>
  <c r="P51" i="57" s="1"/>
  <c r="O57" i="57"/>
  <c r="N57" i="57"/>
  <c r="M57" i="57"/>
  <c r="L57" i="57"/>
  <c r="L52" i="57" s="1"/>
  <c r="L51" i="57" s="1"/>
  <c r="K57" i="57"/>
  <c r="I57" i="57"/>
  <c r="D57" i="57"/>
  <c r="B57" i="57"/>
  <c r="BJ56" i="57"/>
  <c r="BI56" i="57"/>
  <c r="BH56" i="57"/>
  <c r="BG56" i="57"/>
  <c r="BJ55" i="57"/>
  <c r="BI55" i="57"/>
  <c r="BH55" i="57"/>
  <c r="BG55" i="57"/>
  <c r="AH54" i="57"/>
  <c r="AH53" i="57" s="1"/>
  <c r="AG54" i="57"/>
  <c r="AG53" i="57" s="1"/>
  <c r="AF54" i="57"/>
  <c r="AF53" i="57" s="1"/>
  <c r="AF52" i="57" s="1"/>
  <c r="AF51" i="57" s="1"/>
  <c r="AE54" i="57"/>
  <c r="AE53" i="57" s="1"/>
  <c r="AE52" i="57" s="1"/>
  <c r="J54" i="57"/>
  <c r="I54" i="57"/>
  <c r="H54" i="57"/>
  <c r="H53" i="57" s="1"/>
  <c r="G54" i="57"/>
  <c r="G53" i="57" s="1"/>
  <c r="F54" i="57"/>
  <c r="F53" i="57" s="1"/>
  <c r="BJ53" i="57" s="1"/>
  <c r="E54" i="57"/>
  <c r="D54" i="57"/>
  <c r="C54" i="57"/>
  <c r="C53" i="57" s="1"/>
  <c r="C52" i="57" s="1"/>
  <c r="B54" i="57"/>
  <c r="BF53" i="57"/>
  <c r="BE53" i="57"/>
  <c r="BD53" i="57"/>
  <c r="BC53" i="57"/>
  <c r="BB53" i="57"/>
  <c r="BA53" i="57"/>
  <c r="AZ53" i="57"/>
  <c r="AZ52" i="57" s="1"/>
  <c r="AZ51" i="57" s="1"/>
  <c r="AY53" i="57"/>
  <c r="AY52" i="57" s="1"/>
  <c r="AY51" i="57" s="1"/>
  <c r="AX53" i="57"/>
  <c r="AW53" i="57"/>
  <c r="AV53" i="57"/>
  <c r="AU53" i="57"/>
  <c r="AU52" i="57" s="1"/>
  <c r="AU51" i="57" s="1"/>
  <c r="AT53" i="57"/>
  <c r="AS53" i="57"/>
  <c r="AR53" i="57"/>
  <c r="AQ53" i="57"/>
  <c r="AQ52" i="57" s="1"/>
  <c r="AP53" i="57"/>
  <c r="AO53" i="57"/>
  <c r="AN53" i="57"/>
  <c r="AN52" i="57" s="1"/>
  <c r="AN51" i="57" s="1"/>
  <c r="AM53" i="57"/>
  <c r="AM52" i="57" s="1"/>
  <c r="AM51" i="57" s="1"/>
  <c r="AL53" i="57"/>
  <c r="AK53" i="57"/>
  <c r="AJ53" i="57"/>
  <c r="AI53" i="57"/>
  <c r="AI52" i="57" s="1"/>
  <c r="AI51" i="57" s="1"/>
  <c r="AD53" i="57"/>
  <c r="AD52" i="57" s="1"/>
  <c r="AD51" i="57" s="1"/>
  <c r="AC53" i="57"/>
  <c r="AB53" i="57"/>
  <c r="AA53" i="57"/>
  <c r="AA52" i="57" s="1"/>
  <c r="AA51" i="57" s="1"/>
  <c r="Z53" i="57"/>
  <c r="Z52" i="57" s="1"/>
  <c r="Z51" i="57" s="1"/>
  <c r="Y53" i="57"/>
  <c r="X53" i="57"/>
  <c r="W53" i="57"/>
  <c r="V53" i="57"/>
  <c r="V52" i="57" s="1"/>
  <c r="V51" i="57" s="1"/>
  <c r="U53" i="57"/>
  <c r="T53" i="57"/>
  <c r="S53" i="57"/>
  <c r="R53" i="57"/>
  <c r="R52" i="57" s="1"/>
  <c r="R51" i="57" s="1"/>
  <c r="Q53" i="57"/>
  <c r="P53" i="57"/>
  <c r="O53" i="57"/>
  <c r="N53" i="57"/>
  <c r="N52" i="57" s="1"/>
  <c r="N51" i="57" s="1"/>
  <c r="M53" i="57"/>
  <c r="L53" i="57"/>
  <c r="K53" i="57"/>
  <c r="K52" i="57" s="1"/>
  <c r="J53" i="57"/>
  <c r="J52" i="57" s="1"/>
  <c r="J51" i="57" s="1"/>
  <c r="I53" i="57"/>
  <c r="E53" i="57"/>
  <c r="D53" i="57"/>
  <c r="B53" i="57"/>
  <c r="BD52" i="57"/>
  <c r="BD51" i="57" s="1"/>
  <c r="BC52" i="57"/>
  <c r="BC51" i="57" s="1"/>
  <c r="AV52" i="57"/>
  <c r="AV51" i="57" s="1"/>
  <c r="AR52" i="57"/>
  <c r="AR51" i="57" s="1"/>
  <c r="AO52" i="57"/>
  <c r="AO51" i="57" s="1"/>
  <c r="AJ52" i="57"/>
  <c r="AH52" i="57"/>
  <c r="AH51" i="57" s="1"/>
  <c r="X52" i="57"/>
  <c r="X51" i="57" s="1"/>
  <c r="S52" i="57"/>
  <c r="S51" i="57" s="1"/>
  <c r="O52" i="57"/>
  <c r="O51" i="57" s="1"/>
  <c r="G52" i="57"/>
  <c r="G51" i="57" s="1"/>
  <c r="BA51" i="57"/>
  <c r="AQ51" i="57"/>
  <c r="AJ51" i="57"/>
  <c r="AE51" i="57"/>
  <c r="AB51" i="57"/>
  <c r="K51" i="57"/>
  <c r="BJ50" i="57"/>
  <c r="BG50" i="57"/>
  <c r="Z50" i="57"/>
  <c r="Y50" i="57"/>
  <c r="BI50" i="57" s="1"/>
  <c r="X50" i="57"/>
  <c r="W50" i="57"/>
  <c r="W47" i="57" s="1"/>
  <c r="BJ49" i="57"/>
  <c r="BI49" i="57"/>
  <c r="BH49" i="57"/>
  <c r="BG49" i="57"/>
  <c r="BJ48" i="57"/>
  <c r="BI48" i="57"/>
  <c r="BH48" i="57"/>
  <c r="BG48" i="57"/>
  <c r="BK50" i="57" s="1"/>
  <c r="B48" i="57"/>
  <c r="BF47" i="57"/>
  <c r="BE47" i="57"/>
  <c r="BE41" i="57" s="1"/>
  <c r="BD47" i="57"/>
  <c r="BD41" i="57" s="1"/>
  <c r="BD22" i="57" s="1"/>
  <c r="BC47" i="57"/>
  <c r="BB47" i="57"/>
  <c r="BA47" i="57"/>
  <c r="AZ47" i="57"/>
  <c r="AY47" i="57"/>
  <c r="AX47" i="57"/>
  <c r="AW47" i="57"/>
  <c r="AV47" i="57"/>
  <c r="AU47" i="57"/>
  <c r="AT47" i="57"/>
  <c r="AS47" i="57"/>
  <c r="AS41" i="57" s="1"/>
  <c r="AR47" i="57"/>
  <c r="AQ47" i="57"/>
  <c r="AP47" i="57"/>
  <c r="AO47" i="57"/>
  <c r="AN47" i="57"/>
  <c r="AN41" i="57" s="1"/>
  <c r="AM47" i="57"/>
  <c r="AL47" i="57"/>
  <c r="AL41" i="57" s="1"/>
  <c r="AL22" i="57" s="1"/>
  <c r="AK47" i="57"/>
  <c r="AK41" i="57" s="1"/>
  <c r="AJ47" i="57"/>
  <c r="AI47" i="57"/>
  <c r="AH47" i="57"/>
  <c r="AG47" i="57"/>
  <c r="AG41" i="57" s="1"/>
  <c r="AF47" i="57"/>
  <c r="AE47" i="57"/>
  <c r="AD47" i="57"/>
  <c r="AC47" i="57"/>
  <c r="AB47" i="57"/>
  <c r="AB41" i="57" s="1"/>
  <c r="AA47" i="57"/>
  <c r="Z47" i="57"/>
  <c r="Y47" i="57"/>
  <c r="V47" i="57"/>
  <c r="U47" i="57"/>
  <c r="U41" i="57" s="1"/>
  <c r="T47" i="57"/>
  <c r="T41" i="57" s="1"/>
  <c r="T22" i="57" s="1"/>
  <c r="S47" i="57"/>
  <c r="R47" i="57"/>
  <c r="Q47" i="57"/>
  <c r="P47" i="57"/>
  <c r="O47" i="57"/>
  <c r="N47" i="57"/>
  <c r="N41" i="57" s="1"/>
  <c r="N22" i="57" s="1"/>
  <c r="M47" i="57"/>
  <c r="L47" i="57"/>
  <c r="K47" i="57"/>
  <c r="J47" i="57"/>
  <c r="I47" i="57"/>
  <c r="H47" i="57"/>
  <c r="H41" i="57" s="1"/>
  <c r="G47" i="57"/>
  <c r="F47" i="57"/>
  <c r="E47" i="57"/>
  <c r="D47" i="57"/>
  <c r="C47" i="57"/>
  <c r="BG47" i="57" s="1"/>
  <c r="BL47" i="57" s="1"/>
  <c r="B47" i="57"/>
  <c r="BJ46" i="57"/>
  <c r="BI46" i="57"/>
  <c r="BH46" i="57"/>
  <c r="BG46" i="57"/>
  <c r="BJ45" i="57"/>
  <c r="BI45" i="57"/>
  <c r="BH45" i="57"/>
  <c r="BG45" i="57"/>
  <c r="BJ44" i="57"/>
  <c r="BI44" i="57"/>
  <c r="BH44" i="57"/>
  <c r="BG44" i="57"/>
  <c r="BJ43" i="57"/>
  <c r="BI43" i="57"/>
  <c r="BH43" i="57"/>
  <c r="BG43" i="57"/>
  <c r="B43" i="57"/>
  <c r="BF42" i="57"/>
  <c r="BF41" i="57" s="1"/>
  <c r="BE42" i="57"/>
  <c r="BD42" i="57"/>
  <c r="BC42" i="57"/>
  <c r="BC41" i="57" s="1"/>
  <c r="BC22" i="57" s="1"/>
  <c r="BB42" i="57"/>
  <c r="BA42" i="57"/>
  <c r="AZ42" i="57"/>
  <c r="AY42" i="57"/>
  <c r="AY41" i="57" s="1"/>
  <c r="AY22" i="57" s="1"/>
  <c r="AX42" i="57"/>
  <c r="AW42" i="57"/>
  <c r="AV42" i="57"/>
  <c r="AV41" i="57" s="1"/>
  <c r="AU42" i="57"/>
  <c r="AU41" i="57" s="1"/>
  <c r="AT42" i="57"/>
  <c r="AT41" i="57" s="1"/>
  <c r="AS42" i="57"/>
  <c r="AR42" i="57"/>
  <c r="AQ42" i="57"/>
  <c r="AQ41" i="57" s="1"/>
  <c r="AP42" i="57"/>
  <c r="AO42" i="57"/>
  <c r="AN42" i="57"/>
  <c r="AM42" i="57"/>
  <c r="AL42" i="57"/>
  <c r="AK42" i="57"/>
  <c r="AJ42" i="57"/>
  <c r="AI42" i="57"/>
  <c r="AH42" i="57"/>
  <c r="AH41" i="57" s="1"/>
  <c r="AG42" i="57"/>
  <c r="AF42" i="57"/>
  <c r="AE42" i="57"/>
  <c r="AE41" i="57" s="1"/>
  <c r="AD42" i="57"/>
  <c r="AD41" i="57" s="1"/>
  <c r="AC42" i="57"/>
  <c r="AB42" i="57"/>
  <c r="AA42" i="57"/>
  <c r="AA41" i="57" s="1"/>
  <c r="Z42" i="57"/>
  <c r="Y42" i="57"/>
  <c r="X42" i="57"/>
  <c r="W42" i="57"/>
  <c r="W41" i="57" s="1"/>
  <c r="V42" i="57"/>
  <c r="V41" i="57" s="1"/>
  <c r="U42" i="57"/>
  <c r="T42" i="57"/>
  <c r="S42" i="57"/>
  <c r="S41" i="57" s="1"/>
  <c r="R42" i="57"/>
  <c r="Q42" i="57"/>
  <c r="Q41" i="57" s="1"/>
  <c r="P42" i="57"/>
  <c r="O42" i="57"/>
  <c r="N42" i="57"/>
  <c r="M42" i="57"/>
  <c r="L42" i="57"/>
  <c r="BH42" i="57" s="1"/>
  <c r="K42" i="57"/>
  <c r="J42" i="57"/>
  <c r="J41" i="57" s="1"/>
  <c r="I42" i="57"/>
  <c r="H42" i="57"/>
  <c r="G42" i="57"/>
  <c r="G41" i="57" s="1"/>
  <c r="G22" i="57" s="1"/>
  <c r="F42" i="57"/>
  <c r="E42" i="57"/>
  <c r="D42" i="57"/>
  <c r="C42" i="57"/>
  <c r="BG42" i="57" s="1"/>
  <c r="BB41" i="57"/>
  <c r="AZ41" i="57"/>
  <c r="AX41" i="57"/>
  <c r="AW41" i="57"/>
  <c r="AR41" i="57"/>
  <c r="AP41" i="57"/>
  <c r="AM41" i="57"/>
  <c r="AJ41" i="57"/>
  <c r="AI41" i="57"/>
  <c r="AI22" i="57" s="1"/>
  <c r="AF41" i="57"/>
  <c r="AF22" i="57" s="1"/>
  <c r="Z41" i="57"/>
  <c r="R41" i="57"/>
  <c r="P41" i="57"/>
  <c r="M41" i="57"/>
  <c r="L41" i="57"/>
  <c r="K41" i="57"/>
  <c r="D41" i="57"/>
  <c r="C41" i="57"/>
  <c r="J40" i="57"/>
  <c r="J39" i="57" s="1"/>
  <c r="I40" i="57"/>
  <c r="I39" i="57" s="1"/>
  <c r="H40" i="57"/>
  <c r="H39" i="57" s="1"/>
  <c r="H23" i="57" s="1"/>
  <c r="H22" i="57" s="1"/>
  <c r="G40" i="57"/>
  <c r="F40" i="57"/>
  <c r="BJ40" i="57" s="1"/>
  <c r="E40" i="57"/>
  <c r="D40" i="57"/>
  <c r="BH40" i="57" s="1"/>
  <c r="C40" i="57"/>
  <c r="B40" i="57"/>
  <c r="B39" i="57" s="1"/>
  <c r="BF39" i="57"/>
  <c r="BE39" i="57"/>
  <c r="BD39" i="57"/>
  <c r="BD23" i="57" s="1"/>
  <c r="BC39" i="57"/>
  <c r="BC23" i="57" s="1"/>
  <c r="BB39" i="57"/>
  <c r="BA39" i="57"/>
  <c r="AZ39" i="57"/>
  <c r="AY39" i="57"/>
  <c r="AX39" i="57"/>
  <c r="AW39" i="57"/>
  <c r="AV39" i="57"/>
  <c r="AU39" i="57"/>
  <c r="AT39" i="57"/>
  <c r="AS39" i="57"/>
  <c r="AR39" i="57"/>
  <c r="AR23" i="57" s="1"/>
  <c r="AQ39" i="57"/>
  <c r="AQ23" i="57" s="1"/>
  <c r="AP39" i="57"/>
  <c r="AO39" i="57"/>
  <c r="AN39" i="57"/>
  <c r="AM39" i="57"/>
  <c r="AL39" i="57"/>
  <c r="AK39" i="57"/>
  <c r="AJ39" i="57"/>
  <c r="AI39" i="57"/>
  <c r="AH39" i="57"/>
  <c r="AG39" i="57"/>
  <c r="AF39" i="57"/>
  <c r="AF23" i="57" s="1"/>
  <c r="AE39" i="57"/>
  <c r="AE23" i="57" s="1"/>
  <c r="AE22" i="57" s="1"/>
  <c r="AD39" i="57"/>
  <c r="AC39" i="57"/>
  <c r="AB39" i="57"/>
  <c r="AA39" i="57"/>
  <c r="Z39" i="57"/>
  <c r="Y39" i="57"/>
  <c r="X39" i="57"/>
  <c r="W39" i="57"/>
  <c r="V39" i="57"/>
  <c r="U39" i="57"/>
  <c r="T39" i="57"/>
  <c r="T23" i="57" s="1"/>
  <c r="S39" i="57"/>
  <c r="S23" i="57" s="1"/>
  <c r="R39" i="57"/>
  <c r="Q39" i="57"/>
  <c r="P39" i="57"/>
  <c r="O39" i="57"/>
  <c r="N39" i="57"/>
  <c r="M39" i="57"/>
  <c r="L39" i="57"/>
  <c r="K39" i="57"/>
  <c r="G39" i="57"/>
  <c r="F39" i="57"/>
  <c r="BJ39" i="57" s="1"/>
  <c r="BJ38" i="57"/>
  <c r="BI38" i="57"/>
  <c r="BH38" i="57"/>
  <c r="BG38" i="57"/>
  <c r="BJ37" i="57"/>
  <c r="BI37" i="57"/>
  <c r="BH37" i="57"/>
  <c r="BG37" i="57"/>
  <c r="BJ36" i="57"/>
  <c r="BI36" i="57"/>
  <c r="BH36" i="57"/>
  <c r="BG36" i="57"/>
  <c r="BJ35" i="57"/>
  <c r="BI35" i="57"/>
  <c r="BH35" i="57"/>
  <c r="BG35" i="57"/>
  <c r="BJ34" i="57"/>
  <c r="BI34" i="57"/>
  <c r="BH34" i="57"/>
  <c r="BG34" i="57"/>
  <c r="BJ33" i="57"/>
  <c r="BI33" i="57"/>
  <c r="BH33" i="57"/>
  <c r="BG33" i="57"/>
  <c r="BJ32" i="57"/>
  <c r="BI32" i="57"/>
  <c r="BH32" i="57"/>
  <c r="BG32" i="57"/>
  <c r="BJ31" i="57"/>
  <c r="BI31" i="57"/>
  <c r="BH31" i="57"/>
  <c r="BG31" i="57"/>
  <c r="BJ30" i="57"/>
  <c r="BI30" i="57"/>
  <c r="BH30" i="57"/>
  <c r="BG30" i="57"/>
  <c r="BJ29" i="57"/>
  <c r="BI29" i="57"/>
  <c r="BH29" i="57"/>
  <c r="BG29" i="57"/>
  <c r="BJ28" i="57"/>
  <c r="BI28" i="57"/>
  <c r="BH28" i="57"/>
  <c r="BG28" i="57"/>
  <c r="BJ27" i="57"/>
  <c r="BI27" i="57"/>
  <c r="BH27" i="57"/>
  <c r="BG27" i="57"/>
  <c r="BJ26" i="57"/>
  <c r="BI26" i="57"/>
  <c r="Z26" i="57"/>
  <c r="Y26" i="57"/>
  <c r="Y24" i="57" s="1"/>
  <c r="Y23" i="57" s="1"/>
  <c r="X26" i="57"/>
  <c r="W26" i="57"/>
  <c r="BJ25" i="57"/>
  <c r="BI25" i="57"/>
  <c r="BH25" i="57"/>
  <c r="BG25" i="57"/>
  <c r="B25" i="57"/>
  <c r="B24" i="57" s="1"/>
  <c r="B23" i="57" s="1"/>
  <c r="BF24" i="57"/>
  <c r="BF23" i="57" s="1"/>
  <c r="BF22" i="57" s="1"/>
  <c r="BE24" i="57"/>
  <c r="BE23" i="57" s="1"/>
  <c r="BD24" i="57"/>
  <c r="BC24" i="57"/>
  <c r="BB24" i="57"/>
  <c r="BB23" i="57" s="1"/>
  <c r="BB22" i="57" s="1"/>
  <c r="BA24" i="57"/>
  <c r="AZ24" i="57"/>
  <c r="AZ23" i="57" s="1"/>
  <c r="AY24" i="57"/>
  <c r="AX24" i="57"/>
  <c r="AW24" i="57"/>
  <c r="AV24" i="57"/>
  <c r="AU24" i="57"/>
  <c r="AU23" i="57" s="1"/>
  <c r="AU22" i="57" s="1"/>
  <c r="AT24" i="57"/>
  <c r="AT23" i="57" s="1"/>
  <c r="AT22" i="57" s="1"/>
  <c r="AS24" i="57"/>
  <c r="AS23" i="57" s="1"/>
  <c r="AR24" i="57"/>
  <c r="AQ24" i="57"/>
  <c r="AP24" i="57"/>
  <c r="AO24" i="57"/>
  <c r="AN24" i="57"/>
  <c r="AN23" i="57" s="1"/>
  <c r="AN22" i="57" s="1"/>
  <c r="AM24" i="57"/>
  <c r="AL24" i="57"/>
  <c r="AK24" i="57"/>
  <c r="AJ24" i="57"/>
  <c r="AI24" i="57"/>
  <c r="AH24" i="57"/>
  <c r="AH23" i="57" s="1"/>
  <c r="AH22" i="57" s="1"/>
  <c r="AG24" i="57"/>
  <c r="AG23" i="57" s="1"/>
  <c r="AF24" i="57"/>
  <c r="AE24" i="57"/>
  <c r="AD24" i="57"/>
  <c r="AD23" i="57" s="1"/>
  <c r="AC24" i="57"/>
  <c r="AB24" i="57"/>
  <c r="AB23" i="57" s="1"/>
  <c r="AB22" i="57" s="1"/>
  <c r="AA24" i="57"/>
  <c r="Z24" i="57"/>
  <c r="V24" i="57"/>
  <c r="U24" i="57"/>
  <c r="U23" i="57" s="1"/>
  <c r="U22" i="57" s="1"/>
  <c r="T24" i="57"/>
  <c r="S24" i="57"/>
  <c r="R24" i="57"/>
  <c r="R23" i="57" s="1"/>
  <c r="R22" i="57" s="1"/>
  <c r="Q24" i="57"/>
  <c r="Q23" i="57" s="1"/>
  <c r="Q22" i="57" s="1"/>
  <c r="P24" i="57"/>
  <c r="P23" i="57" s="1"/>
  <c r="O24" i="57"/>
  <c r="N24" i="57"/>
  <c r="N23" i="57" s="1"/>
  <c r="M24" i="57"/>
  <c r="L24" i="57"/>
  <c r="K24" i="57"/>
  <c r="J24" i="57"/>
  <c r="I24" i="57"/>
  <c r="H24" i="57"/>
  <c r="G24" i="57"/>
  <c r="F24" i="57"/>
  <c r="E24" i="57"/>
  <c r="BI24" i="57" s="1"/>
  <c r="D24" i="57"/>
  <c r="C24" i="57"/>
  <c r="BA23" i="57"/>
  <c r="AY23" i="57"/>
  <c r="AX23" i="57"/>
  <c r="AX22" i="57" s="1"/>
  <c r="AW23" i="57"/>
  <c r="AW22" i="57" s="1"/>
  <c r="AV23" i="57"/>
  <c r="AP23" i="57"/>
  <c r="AP22" i="57" s="1"/>
  <c r="AO23" i="57"/>
  <c r="AM23" i="57"/>
  <c r="AL23" i="57"/>
  <c r="AK23" i="57"/>
  <c r="AJ23" i="57"/>
  <c r="AJ22" i="57" s="1"/>
  <c r="AI23" i="57"/>
  <c r="AA23" i="57"/>
  <c r="Z23" i="57"/>
  <c r="Z22" i="57" s="1"/>
  <c r="V23" i="57"/>
  <c r="V22" i="57" s="1"/>
  <c r="O23" i="57"/>
  <c r="M23" i="57"/>
  <c r="L23" i="57"/>
  <c r="L22" i="57" s="1"/>
  <c r="K23" i="57"/>
  <c r="J23" i="57"/>
  <c r="G23" i="57"/>
  <c r="AV22" i="57"/>
  <c r="AR22" i="57"/>
  <c r="AM22" i="57"/>
  <c r="AD22" i="57"/>
  <c r="P22" i="57"/>
  <c r="M22" i="57"/>
  <c r="BK21" i="57"/>
  <c r="BJ21" i="57"/>
  <c r="BI21" i="57"/>
  <c r="F21" i="57"/>
  <c r="F17" i="57" s="1"/>
  <c r="BJ17" i="57" s="1"/>
  <c r="E21" i="57"/>
  <c r="D21" i="57"/>
  <c r="BH21" i="57" s="1"/>
  <c r="C21" i="57"/>
  <c r="BG21" i="57" s="1"/>
  <c r="BJ20" i="57"/>
  <c r="BH20" i="57"/>
  <c r="BG20" i="57"/>
  <c r="F20" i="57"/>
  <c r="E20" i="57"/>
  <c r="E17" i="57" s="1"/>
  <c r="E13" i="57" s="1"/>
  <c r="D20" i="57"/>
  <c r="C20" i="57"/>
  <c r="BJ19" i="57"/>
  <c r="BI19" i="57"/>
  <c r="BH19" i="57"/>
  <c r="BG19" i="57"/>
  <c r="BJ18" i="57"/>
  <c r="BI18" i="57"/>
  <c r="BH18" i="57"/>
  <c r="BG18" i="57"/>
  <c r="B18" i="57"/>
  <c r="B17" i="57" s="1"/>
  <c r="BF17" i="57"/>
  <c r="BE17" i="57"/>
  <c r="BD17" i="57"/>
  <c r="BC17" i="57"/>
  <c r="BC13" i="57" s="1"/>
  <c r="BB17" i="57"/>
  <c r="BB13" i="57" s="1"/>
  <c r="BA17" i="57"/>
  <c r="AZ17" i="57"/>
  <c r="AY17" i="57"/>
  <c r="AX17" i="57"/>
  <c r="AW17" i="57"/>
  <c r="AV17" i="57"/>
  <c r="AU17" i="57"/>
  <c r="AT17" i="57"/>
  <c r="AS17" i="57"/>
  <c r="AR17" i="57"/>
  <c r="AQ17" i="57"/>
  <c r="AQ13" i="57" s="1"/>
  <c r="AQ3" i="57" s="1"/>
  <c r="AP17" i="57"/>
  <c r="AP13" i="57" s="1"/>
  <c r="AO17" i="57"/>
  <c r="AN17" i="57"/>
  <c r="AM17" i="57"/>
  <c r="AL17" i="57"/>
  <c r="AK17" i="57"/>
  <c r="AJ17" i="57"/>
  <c r="AI17" i="57"/>
  <c r="AH17" i="57"/>
  <c r="AG17" i="57"/>
  <c r="AF17" i="57"/>
  <c r="AE17" i="57"/>
  <c r="AE13" i="57" s="1"/>
  <c r="AD17" i="57"/>
  <c r="AD13" i="57" s="1"/>
  <c r="AC17" i="57"/>
  <c r="AB17" i="57"/>
  <c r="AA17" i="57"/>
  <c r="Z17" i="57"/>
  <c r="Y17" i="57"/>
  <c r="X17" i="57"/>
  <c r="W17" i="57"/>
  <c r="V17" i="57"/>
  <c r="U17" i="57"/>
  <c r="T17" i="57"/>
  <c r="S17" i="57"/>
  <c r="R17" i="57"/>
  <c r="R13" i="57" s="1"/>
  <c r="Q17" i="57"/>
  <c r="P17" i="57"/>
  <c r="O17" i="57"/>
  <c r="N17" i="57"/>
  <c r="M17" i="57"/>
  <c r="BI17" i="57" s="1"/>
  <c r="L17" i="57"/>
  <c r="BH17" i="57" s="1"/>
  <c r="K17" i="57"/>
  <c r="BG17" i="57" s="1"/>
  <c r="J17" i="57"/>
  <c r="I17" i="57"/>
  <c r="H17" i="57"/>
  <c r="G17" i="57"/>
  <c r="G13" i="57" s="1"/>
  <c r="D17" i="57"/>
  <c r="C17" i="57"/>
  <c r="BJ16" i="57"/>
  <c r="BI16" i="57"/>
  <c r="BH16" i="57"/>
  <c r="BG16" i="57"/>
  <c r="BJ15" i="57"/>
  <c r="BI15" i="57"/>
  <c r="BH15" i="57"/>
  <c r="BG15" i="57"/>
  <c r="BK16" i="57" s="1"/>
  <c r="BF14" i="57"/>
  <c r="BE14" i="57"/>
  <c r="BE13" i="57" s="1"/>
  <c r="BD14" i="57"/>
  <c r="BD13" i="57" s="1"/>
  <c r="BD3" i="57" s="1"/>
  <c r="BC14" i="57"/>
  <c r="BB14" i="57"/>
  <c r="BA14" i="57"/>
  <c r="AZ14" i="57"/>
  <c r="AY14" i="57"/>
  <c r="AX14" i="57"/>
  <c r="AW14" i="57"/>
  <c r="AV14" i="57"/>
  <c r="AU14" i="57"/>
  <c r="AT14" i="57"/>
  <c r="AS14" i="57"/>
  <c r="AS13" i="57" s="1"/>
  <c r="AR14" i="57"/>
  <c r="AR13" i="57" s="1"/>
  <c r="AR3" i="57" s="1"/>
  <c r="AQ14" i="57"/>
  <c r="AP14" i="57"/>
  <c r="AO14" i="57"/>
  <c r="AO13" i="57" s="1"/>
  <c r="AN14" i="57"/>
  <c r="AM14" i="57"/>
  <c r="AL14" i="57"/>
  <c r="AK14" i="57"/>
  <c r="AJ14" i="57"/>
  <c r="AI14" i="57"/>
  <c r="AH14" i="57"/>
  <c r="AG14" i="57"/>
  <c r="AF14" i="57"/>
  <c r="AF13" i="57" s="1"/>
  <c r="AF3" i="57" s="1"/>
  <c r="AE14" i="57"/>
  <c r="AD14" i="57"/>
  <c r="AC14" i="57"/>
  <c r="AB14" i="57"/>
  <c r="AA14" i="57"/>
  <c r="Z14" i="57"/>
  <c r="Y14" i="57"/>
  <c r="X14" i="57"/>
  <c r="W14" i="57"/>
  <c r="V14" i="57"/>
  <c r="U14" i="57"/>
  <c r="T14" i="57"/>
  <c r="T13" i="57" s="1"/>
  <c r="T3" i="57" s="1"/>
  <c r="S14" i="57"/>
  <c r="R14" i="57"/>
  <c r="Q14" i="57"/>
  <c r="P14" i="57"/>
  <c r="O14" i="57"/>
  <c r="N14" i="57"/>
  <c r="M14" i="57"/>
  <c r="M13" i="57" s="1"/>
  <c r="L14" i="57"/>
  <c r="K14" i="57"/>
  <c r="J14" i="57"/>
  <c r="I14" i="57"/>
  <c r="I13" i="57" s="1"/>
  <c r="H14" i="57"/>
  <c r="H13" i="57" s="1"/>
  <c r="G14" i="57"/>
  <c r="F14" i="57"/>
  <c r="BJ14" i="57" s="1"/>
  <c r="E14" i="57"/>
  <c r="D14" i="57"/>
  <c r="D13" i="57" s="1"/>
  <c r="C14" i="57"/>
  <c r="B14" i="57"/>
  <c r="BF13" i="57"/>
  <c r="BA13" i="57"/>
  <c r="AY13" i="57"/>
  <c r="AX13" i="57"/>
  <c r="AV13" i="57"/>
  <c r="AV3" i="57" s="1"/>
  <c r="AT13" i="57"/>
  <c r="AM13" i="57"/>
  <c r="AL13" i="57"/>
  <c r="AK13" i="57"/>
  <c r="AJ13" i="57"/>
  <c r="AH13" i="57"/>
  <c r="AG13" i="57"/>
  <c r="AC13" i="57"/>
  <c r="AA13" i="57"/>
  <c r="Z13" i="57"/>
  <c r="V13" i="57"/>
  <c r="U13" i="57"/>
  <c r="S13" i="57"/>
  <c r="Q13" i="57"/>
  <c r="O13" i="57"/>
  <c r="N13" i="57"/>
  <c r="J13" i="57"/>
  <c r="C13" i="57"/>
  <c r="B13" i="57"/>
  <c r="BJ12" i="57"/>
  <c r="BI12" i="57"/>
  <c r="BH12" i="57"/>
  <c r="BG12" i="57"/>
  <c r="BJ11" i="57"/>
  <c r="BI11" i="57"/>
  <c r="BH11" i="57"/>
  <c r="F11" i="57"/>
  <c r="E11" i="57"/>
  <c r="D11" i="57"/>
  <c r="D9" i="57" s="1"/>
  <c r="BH9" i="57" s="1"/>
  <c r="C11" i="57"/>
  <c r="BJ10" i="57"/>
  <c r="BI10" i="57"/>
  <c r="BH10" i="57"/>
  <c r="BG10" i="57"/>
  <c r="B10" i="57"/>
  <c r="BF9" i="57"/>
  <c r="BE9" i="57"/>
  <c r="BD9" i="57"/>
  <c r="BC9" i="57"/>
  <c r="BC4" i="57" s="1"/>
  <c r="BC3" i="57" s="1"/>
  <c r="BB9" i="57"/>
  <c r="BA9" i="57"/>
  <c r="AZ9" i="57"/>
  <c r="AY9" i="57"/>
  <c r="AX9" i="57"/>
  <c r="AW9" i="57"/>
  <c r="AV9" i="57"/>
  <c r="AU9" i="57"/>
  <c r="AT9" i="57"/>
  <c r="AS9" i="57"/>
  <c r="AR9" i="57"/>
  <c r="AQ9" i="57"/>
  <c r="AQ4" i="57" s="1"/>
  <c r="AP9" i="57"/>
  <c r="AO9" i="57"/>
  <c r="AN9" i="57"/>
  <c r="AM9" i="57"/>
  <c r="AL9" i="57"/>
  <c r="AK9" i="57"/>
  <c r="AJ9" i="57"/>
  <c r="AI9" i="57"/>
  <c r="AI4" i="57" s="1"/>
  <c r="AH9" i="57"/>
  <c r="AG9" i="57"/>
  <c r="AF9" i="57"/>
  <c r="AE9" i="57"/>
  <c r="AE4" i="57" s="1"/>
  <c r="AD9" i="57"/>
  <c r="AC9" i="57"/>
  <c r="AB9" i="57"/>
  <c r="AA9" i="57"/>
  <c r="Z9" i="57"/>
  <c r="Y9" i="57"/>
  <c r="X9" i="57"/>
  <c r="W9" i="57"/>
  <c r="V9" i="57"/>
  <c r="U9" i="57"/>
  <c r="T9" i="57"/>
  <c r="S9" i="57"/>
  <c r="S4" i="57" s="1"/>
  <c r="S3" i="57" s="1"/>
  <c r="R9" i="57"/>
  <c r="Q9" i="57"/>
  <c r="P9" i="57"/>
  <c r="O9" i="57"/>
  <c r="N9" i="57"/>
  <c r="M9" i="57"/>
  <c r="L9" i="57"/>
  <c r="K9" i="57"/>
  <c r="K4" i="57" s="1"/>
  <c r="J9" i="57"/>
  <c r="I9" i="57"/>
  <c r="H9" i="57"/>
  <c r="G9" i="57"/>
  <c r="F9" i="57"/>
  <c r="BJ9" i="57" s="1"/>
  <c r="E9" i="57"/>
  <c r="B9" i="57"/>
  <c r="BJ8" i="57"/>
  <c r="BH8" i="57"/>
  <c r="BG8" i="57"/>
  <c r="F8" i="57"/>
  <c r="E8" i="57"/>
  <c r="BI8" i="57" s="1"/>
  <c r="D8" i="57"/>
  <c r="BJ7" i="57"/>
  <c r="BI7" i="57"/>
  <c r="BH7" i="57"/>
  <c r="BG7" i="57"/>
  <c r="F7" i="57"/>
  <c r="E7" i="57"/>
  <c r="D7" i="57"/>
  <c r="BJ6" i="57"/>
  <c r="BI6" i="57"/>
  <c r="BH6" i="57"/>
  <c r="BG6" i="57"/>
  <c r="B6" i="57"/>
  <c r="BF5" i="57"/>
  <c r="BF4" i="57" s="1"/>
  <c r="BE5" i="57"/>
  <c r="BE4" i="57" s="1"/>
  <c r="BE3" i="57" s="1"/>
  <c r="BD5" i="57"/>
  <c r="BD4" i="57" s="1"/>
  <c r="BC5" i="57"/>
  <c r="BB5" i="57"/>
  <c r="BA5" i="57"/>
  <c r="BA4" i="57" s="1"/>
  <c r="BA3" i="57" s="1"/>
  <c r="AZ5" i="57"/>
  <c r="AZ4" i="57" s="1"/>
  <c r="AY5" i="57"/>
  <c r="AX5" i="57"/>
  <c r="AW5" i="57"/>
  <c r="AW4" i="57" s="1"/>
  <c r="AV5" i="57"/>
  <c r="AU5" i="57"/>
  <c r="AT5" i="57"/>
  <c r="AT4" i="57" s="1"/>
  <c r="AT3" i="57" s="1"/>
  <c r="AS5" i="57"/>
  <c r="AS4" i="57" s="1"/>
  <c r="AR5" i="57"/>
  <c r="AR4" i="57" s="1"/>
  <c r="AQ5" i="57"/>
  <c r="AP5" i="57"/>
  <c r="AO5" i="57"/>
  <c r="AO4" i="57" s="1"/>
  <c r="AO3" i="57" s="1"/>
  <c r="AN5" i="57"/>
  <c r="AN4" i="57" s="1"/>
  <c r="AM5" i="57"/>
  <c r="AL5" i="57"/>
  <c r="AK5" i="57"/>
  <c r="AK4" i="57" s="1"/>
  <c r="AJ5" i="57"/>
  <c r="AI5" i="57"/>
  <c r="AH5" i="57"/>
  <c r="AG5" i="57"/>
  <c r="AG4" i="57" s="1"/>
  <c r="AG3" i="57" s="1"/>
  <c r="AF5" i="57"/>
  <c r="AF4" i="57" s="1"/>
  <c r="AE5" i="57"/>
  <c r="AD5" i="57"/>
  <c r="AC5" i="57"/>
  <c r="AC4" i="57" s="1"/>
  <c r="AC3" i="57" s="1"/>
  <c r="AB5" i="57"/>
  <c r="AA5" i="57"/>
  <c r="Z5" i="57"/>
  <c r="Z4" i="57" s="1"/>
  <c r="Z3" i="57" s="1"/>
  <c r="Y5" i="57"/>
  <c r="Y4" i="57" s="1"/>
  <c r="X5" i="57"/>
  <c r="W5" i="57"/>
  <c r="V5" i="57"/>
  <c r="U5" i="57"/>
  <c r="U4" i="57" s="1"/>
  <c r="U3" i="57" s="1"/>
  <c r="T5" i="57"/>
  <c r="T4" i="57" s="1"/>
  <c r="S5" i="57"/>
  <c r="R5" i="57"/>
  <c r="R4" i="57" s="1"/>
  <c r="R3" i="57" s="1"/>
  <c r="Q5" i="57"/>
  <c r="Q4" i="57" s="1"/>
  <c r="Q3" i="57" s="1"/>
  <c r="Q103" i="57" s="1"/>
  <c r="P5" i="57"/>
  <c r="P4" i="57" s="1"/>
  <c r="O5" i="57"/>
  <c r="O4" i="57" s="1"/>
  <c r="O3" i="57" s="1"/>
  <c r="N5" i="57"/>
  <c r="M5" i="57"/>
  <c r="M4" i="57" s="1"/>
  <c r="L5" i="57"/>
  <c r="K5" i="57"/>
  <c r="J5" i="57"/>
  <c r="I5" i="57"/>
  <c r="I4" i="57" s="1"/>
  <c r="I3" i="57" s="1"/>
  <c r="H5" i="57"/>
  <c r="H4" i="57" s="1"/>
  <c r="G5" i="57"/>
  <c r="F5" i="57"/>
  <c r="BJ5" i="57" s="1"/>
  <c r="E5" i="57"/>
  <c r="E4" i="57" s="1"/>
  <c r="D5" i="57"/>
  <c r="BH5" i="57" s="1"/>
  <c r="C5" i="57"/>
  <c r="B5" i="57"/>
  <c r="AY4" i="57"/>
  <c r="AY3" i="57" s="1"/>
  <c r="AX4" i="57"/>
  <c r="AV4" i="57"/>
  <c r="AU4" i="57"/>
  <c r="AP4" i="57"/>
  <c r="AP3" i="57" s="1"/>
  <c r="AM4" i="57"/>
  <c r="AL4" i="57"/>
  <c r="AL3" i="57" s="1"/>
  <c r="AJ4" i="57"/>
  <c r="AH4" i="57"/>
  <c r="AH3" i="57" s="1"/>
  <c r="AH103" i="57" s="1"/>
  <c r="AB4" i="57"/>
  <c r="AA4" i="57"/>
  <c r="AA3" i="57" s="1"/>
  <c r="X4" i="57"/>
  <c r="W4" i="57"/>
  <c r="V4" i="57"/>
  <c r="V3" i="57" s="1"/>
  <c r="N4" i="57"/>
  <c r="N3" i="57" s="1"/>
  <c r="L4" i="57"/>
  <c r="J4" i="57"/>
  <c r="J3" i="57" s="1"/>
  <c r="G4" i="57"/>
  <c r="G3" i="57" s="1"/>
  <c r="F4" i="57"/>
  <c r="D4" i="57"/>
  <c r="BF3" i="57"/>
  <c r="AM3" i="57"/>
  <c r="AJ3" i="57"/>
  <c r="O978" i="56"/>
  <c r="V978" i="56" s="1"/>
  <c r="O977" i="56"/>
  <c r="V977" i="56" s="1"/>
  <c r="V976" i="56"/>
  <c r="O976" i="56"/>
  <c r="O975" i="56"/>
  <c r="V975" i="56" s="1"/>
  <c r="O974" i="56"/>
  <c r="V974" i="56" s="1"/>
  <c r="U973" i="56"/>
  <c r="V973" i="56" s="1"/>
  <c r="T973" i="56"/>
  <c r="S973" i="56"/>
  <c r="S972" i="56" s="1"/>
  <c r="R973" i="56"/>
  <c r="Q973" i="56"/>
  <c r="Q972" i="56" s="1"/>
  <c r="P973" i="56"/>
  <c r="P972" i="56" s="1"/>
  <c r="N973" i="56"/>
  <c r="M973" i="56"/>
  <c r="O973" i="56" s="1"/>
  <c r="L973" i="56"/>
  <c r="T972" i="56"/>
  <c r="R972" i="56"/>
  <c r="N972" i="56"/>
  <c r="L972" i="56"/>
  <c r="O971" i="56"/>
  <c r="V971" i="56" s="1"/>
  <c r="O970" i="56"/>
  <c r="V970" i="56" s="1"/>
  <c r="O969" i="56"/>
  <c r="V969" i="56" s="1"/>
  <c r="O968" i="56"/>
  <c r="V968" i="56" s="1"/>
  <c r="V967" i="56"/>
  <c r="O967" i="56"/>
  <c r="U966" i="56"/>
  <c r="V966" i="56" s="1"/>
  <c r="T966" i="56"/>
  <c r="S966" i="56"/>
  <c r="S965" i="56" s="1"/>
  <c r="R966" i="56"/>
  <c r="R965" i="56" s="1"/>
  <c r="Q966" i="56"/>
  <c r="Q965" i="56" s="1"/>
  <c r="P966" i="56"/>
  <c r="N966" i="56"/>
  <c r="M966" i="56"/>
  <c r="M965" i="56" s="1"/>
  <c r="L966" i="56"/>
  <c r="O966" i="56" s="1"/>
  <c r="T965" i="56"/>
  <c r="P965" i="56"/>
  <c r="N965" i="56"/>
  <c r="V964" i="56"/>
  <c r="O964" i="56"/>
  <c r="O963" i="56"/>
  <c r="V963" i="56" s="1"/>
  <c r="O962" i="56"/>
  <c r="V962" i="56" s="1"/>
  <c r="O961" i="56"/>
  <c r="V961" i="56" s="1"/>
  <c r="U960" i="56"/>
  <c r="V960" i="56" s="1"/>
  <c r="T960" i="56"/>
  <c r="S960" i="56"/>
  <c r="S959" i="56" s="1"/>
  <c r="R960" i="56"/>
  <c r="R959" i="56" s="1"/>
  <c r="Q960" i="56"/>
  <c r="P960" i="56"/>
  <c r="N960" i="56"/>
  <c r="M960" i="56"/>
  <c r="M959" i="56" s="1"/>
  <c r="L960" i="56"/>
  <c r="O960" i="56" s="1"/>
  <c r="T959" i="56"/>
  <c r="Q959" i="56"/>
  <c r="P959" i="56"/>
  <c r="N959" i="56"/>
  <c r="O473" i="56"/>
  <c r="O472" i="56"/>
  <c r="O471" i="56"/>
  <c r="O470" i="56"/>
  <c r="O469" i="56"/>
  <c r="U468" i="56"/>
  <c r="T468" i="56"/>
  <c r="T467" i="56" s="1"/>
  <c r="S468" i="56"/>
  <c r="S467" i="56" s="1"/>
  <c r="R468" i="56"/>
  <c r="Q468" i="56"/>
  <c r="Q467" i="56" s="1"/>
  <c r="P468" i="56"/>
  <c r="N468" i="56"/>
  <c r="N467" i="56" s="1"/>
  <c r="M468" i="56"/>
  <c r="O468" i="56" s="1"/>
  <c r="L468" i="56"/>
  <c r="U467" i="56"/>
  <c r="R467" i="56"/>
  <c r="P467" i="56"/>
  <c r="L467" i="56"/>
  <c r="O466" i="56"/>
  <c r="O465" i="56"/>
  <c r="O464" i="56"/>
  <c r="O463" i="56"/>
  <c r="O462" i="56"/>
  <c r="U461" i="56"/>
  <c r="U460" i="56" s="1"/>
  <c r="T461" i="56"/>
  <c r="T460" i="56" s="1"/>
  <c r="S461" i="56"/>
  <c r="R461" i="56"/>
  <c r="R460" i="56" s="1"/>
  <c r="R452" i="56" s="1"/>
  <c r="Q461" i="56"/>
  <c r="P461" i="56"/>
  <c r="N461" i="56"/>
  <c r="O461" i="56" s="1"/>
  <c r="M461" i="56"/>
  <c r="L461" i="56"/>
  <c r="S460" i="56"/>
  <c r="Q460" i="56"/>
  <c r="P460" i="56"/>
  <c r="M460" i="56"/>
  <c r="L460" i="56"/>
  <c r="L452" i="56" s="1"/>
  <c r="V459" i="56"/>
  <c r="O459" i="56"/>
  <c r="V458" i="56"/>
  <c r="O458" i="56"/>
  <c r="V457" i="56"/>
  <c r="O457" i="56"/>
  <c r="V456" i="56"/>
  <c r="O456" i="56"/>
  <c r="V455" i="56"/>
  <c r="O455" i="56"/>
  <c r="U454" i="56"/>
  <c r="V454" i="56" s="1"/>
  <c r="T454" i="56"/>
  <c r="S454" i="56"/>
  <c r="R454" i="56"/>
  <c r="Q454" i="56"/>
  <c r="P454" i="56"/>
  <c r="P453" i="56" s="1"/>
  <c r="P452" i="56" s="1"/>
  <c r="N454" i="56"/>
  <c r="M454" i="56"/>
  <c r="O454" i="56" s="1"/>
  <c r="L454" i="56"/>
  <c r="T453" i="56"/>
  <c r="S453" i="56"/>
  <c r="R453" i="56"/>
  <c r="Q453" i="56"/>
  <c r="Q452" i="56" s="1"/>
  <c r="N453" i="56"/>
  <c r="L453" i="56"/>
  <c r="O451" i="56"/>
  <c r="U450" i="56"/>
  <c r="T450" i="56"/>
  <c r="S450" i="56"/>
  <c r="R450" i="56"/>
  <c r="Q450" i="56"/>
  <c r="P450" i="56"/>
  <c r="N450" i="56"/>
  <c r="M450" i="56"/>
  <c r="L450" i="56"/>
  <c r="O450" i="56" s="1"/>
  <c r="V449" i="56"/>
  <c r="O449" i="56"/>
  <c r="V448" i="56"/>
  <c r="O448" i="56"/>
  <c r="V447" i="56"/>
  <c r="O447" i="56"/>
  <c r="V446" i="56"/>
  <c r="O446" i="56"/>
  <c r="V445" i="56"/>
  <c r="O445" i="56"/>
  <c r="U444" i="56"/>
  <c r="V444" i="56" s="1"/>
  <c r="T444" i="56"/>
  <c r="S444" i="56"/>
  <c r="R444" i="56"/>
  <c r="R443" i="56" s="1"/>
  <c r="Q444" i="56"/>
  <c r="P444" i="56"/>
  <c r="P443" i="56" s="1"/>
  <c r="O444" i="56"/>
  <c r="O443" i="56" s="1"/>
  <c r="N444" i="56"/>
  <c r="N443" i="56" s="1"/>
  <c r="M444" i="56"/>
  <c r="L444" i="56"/>
  <c r="L443" i="56" s="1"/>
  <c r="T443" i="56"/>
  <c r="S443" i="56"/>
  <c r="Q443" i="56"/>
  <c r="M443" i="56"/>
  <c r="M435" i="56" s="1"/>
  <c r="V442" i="56"/>
  <c r="O442" i="56"/>
  <c r="V441" i="56"/>
  <c r="O441" i="56"/>
  <c r="V440" i="56"/>
  <c r="O440" i="56"/>
  <c r="V439" i="56"/>
  <c r="O439" i="56"/>
  <c r="V438" i="56"/>
  <c r="O438" i="56"/>
  <c r="V437" i="56"/>
  <c r="U437" i="56"/>
  <c r="T437" i="56"/>
  <c r="S437" i="56"/>
  <c r="R437" i="56"/>
  <c r="Q437" i="56"/>
  <c r="Q436" i="56" s="1"/>
  <c r="Q435" i="56" s="1"/>
  <c r="P437" i="56"/>
  <c r="P436" i="56" s="1"/>
  <c r="P435" i="56" s="1"/>
  <c r="N437" i="56"/>
  <c r="N436" i="56" s="1"/>
  <c r="N435" i="56" s="1"/>
  <c r="M437" i="56"/>
  <c r="L437" i="56"/>
  <c r="O437" i="56" s="1"/>
  <c r="U436" i="56"/>
  <c r="T436" i="56"/>
  <c r="T435" i="56" s="1"/>
  <c r="S436" i="56"/>
  <c r="R436" i="56"/>
  <c r="R435" i="56" s="1"/>
  <c r="M436" i="56"/>
  <c r="L436" i="56"/>
  <c r="S435" i="56"/>
  <c r="V434" i="56"/>
  <c r="O434" i="56"/>
  <c r="V433" i="56"/>
  <c r="O433" i="56"/>
  <c r="V432" i="56"/>
  <c r="U432" i="56"/>
  <c r="T432" i="56"/>
  <c r="S432" i="56"/>
  <c r="R432" i="56"/>
  <c r="Q432" i="56"/>
  <c r="P432" i="56"/>
  <c r="N432" i="56"/>
  <c r="M432" i="56"/>
  <c r="L432" i="56"/>
  <c r="O432" i="56" s="1"/>
  <c r="V431" i="56"/>
  <c r="O431" i="56"/>
  <c r="V430" i="56"/>
  <c r="O430" i="56"/>
  <c r="V429" i="56"/>
  <c r="O429" i="56"/>
  <c r="V428" i="56"/>
  <c r="O428" i="56"/>
  <c r="V427" i="56"/>
  <c r="O427" i="56"/>
  <c r="V426" i="56"/>
  <c r="O426" i="56"/>
  <c r="V425" i="56"/>
  <c r="O425" i="56"/>
  <c r="V424" i="56"/>
  <c r="O424" i="56"/>
  <c r="V423" i="56"/>
  <c r="O423" i="56"/>
  <c r="V422" i="56"/>
  <c r="O422" i="56"/>
  <c r="V421" i="56"/>
  <c r="O421" i="56"/>
  <c r="V420" i="56"/>
  <c r="O420" i="56"/>
  <c r="V419" i="56"/>
  <c r="O419" i="56"/>
  <c r="V418" i="56"/>
  <c r="O418" i="56"/>
  <c r="V417" i="56"/>
  <c r="O417" i="56"/>
  <c r="V416" i="56"/>
  <c r="O416" i="56"/>
  <c r="V415" i="56"/>
  <c r="O415" i="56"/>
  <c r="V414" i="56"/>
  <c r="O414" i="56"/>
  <c r="V413" i="56"/>
  <c r="O413" i="56"/>
  <c r="V412" i="56"/>
  <c r="O412" i="56"/>
  <c r="V411" i="56"/>
  <c r="O411" i="56"/>
  <c r="V410" i="56"/>
  <c r="O410" i="56"/>
  <c r="V409" i="56"/>
  <c r="O409" i="56"/>
  <c r="V408" i="56"/>
  <c r="O408" i="56"/>
  <c r="V407" i="56"/>
  <c r="O407" i="56"/>
  <c r="V406" i="56"/>
  <c r="O406" i="56"/>
  <c r="V405" i="56"/>
  <c r="O405" i="56"/>
  <c r="V404" i="56"/>
  <c r="O404" i="56"/>
  <c r="V403" i="56"/>
  <c r="O403" i="56"/>
  <c r="V402" i="56"/>
  <c r="O402" i="56"/>
  <c r="V401" i="56"/>
  <c r="O401" i="56"/>
  <c r="U400" i="56"/>
  <c r="V400" i="56" s="1"/>
  <c r="T400" i="56"/>
  <c r="S400" i="56"/>
  <c r="R400" i="56"/>
  <c r="R335" i="56" s="1"/>
  <c r="R333" i="56" s="1"/>
  <c r="Q400" i="56"/>
  <c r="P400" i="56"/>
  <c r="N400" i="56"/>
  <c r="M400" i="56"/>
  <c r="L400" i="56"/>
  <c r="O400" i="56" s="1"/>
  <c r="V399" i="56"/>
  <c r="O399" i="56"/>
  <c r="V398" i="56"/>
  <c r="O398" i="56"/>
  <c r="V397" i="56"/>
  <c r="O397" i="56"/>
  <c r="V396" i="56"/>
  <c r="O396" i="56"/>
  <c r="V395" i="56"/>
  <c r="O395" i="56"/>
  <c r="V394" i="56"/>
  <c r="O394" i="56"/>
  <c r="V393" i="56"/>
  <c r="O393" i="56"/>
  <c r="V392" i="56"/>
  <c r="O392" i="56"/>
  <c r="V391" i="56"/>
  <c r="O391" i="56"/>
  <c r="V390" i="56"/>
  <c r="O390" i="56"/>
  <c r="V389" i="56"/>
  <c r="O389" i="56"/>
  <c r="V388" i="56"/>
  <c r="O388" i="56"/>
  <c r="V387" i="56"/>
  <c r="O387" i="56"/>
  <c r="V386" i="56"/>
  <c r="O386" i="56"/>
  <c r="V385" i="56"/>
  <c r="O385" i="56"/>
  <c r="V384" i="56"/>
  <c r="O384" i="56"/>
  <c r="V383" i="56"/>
  <c r="O383" i="56"/>
  <c r="V382" i="56"/>
  <c r="O382" i="56"/>
  <c r="V381" i="56"/>
  <c r="O381" i="56"/>
  <c r="V380" i="56"/>
  <c r="O380" i="56"/>
  <c r="V379" i="56"/>
  <c r="O379" i="56"/>
  <c r="V378" i="56"/>
  <c r="O378" i="56"/>
  <c r="V377" i="56"/>
  <c r="O377" i="56"/>
  <c r="V376" i="56"/>
  <c r="O376" i="56"/>
  <c r="V375" i="56"/>
  <c r="O375" i="56"/>
  <c r="V374" i="56"/>
  <c r="O374" i="56"/>
  <c r="V373" i="56"/>
  <c r="O373" i="56"/>
  <c r="V372" i="56"/>
  <c r="O372" i="56"/>
  <c r="V371" i="56"/>
  <c r="O371" i="56"/>
  <c r="V370" i="56"/>
  <c r="O370" i="56"/>
  <c r="V369" i="56"/>
  <c r="O369" i="56"/>
  <c r="V368" i="56"/>
  <c r="U368" i="56"/>
  <c r="T368" i="56"/>
  <c r="S368" i="56"/>
  <c r="R368" i="56"/>
  <c r="Q368" i="56"/>
  <c r="P368" i="56"/>
  <c r="N368" i="56"/>
  <c r="M368" i="56"/>
  <c r="L368" i="56"/>
  <c r="O368" i="56" s="1"/>
  <c r="V367" i="56"/>
  <c r="O367" i="56"/>
  <c r="V366" i="56"/>
  <c r="O366" i="56"/>
  <c r="V365" i="56"/>
  <c r="O365" i="56"/>
  <c r="V364" i="56"/>
  <c r="O364" i="56"/>
  <c r="V363" i="56"/>
  <c r="O363" i="56"/>
  <c r="V362" i="56"/>
  <c r="O362" i="56"/>
  <c r="V361" i="56"/>
  <c r="O361" i="56"/>
  <c r="V360" i="56"/>
  <c r="O360" i="56"/>
  <c r="V359" i="56"/>
  <c r="O359" i="56"/>
  <c r="V358" i="56"/>
  <c r="O358" i="56"/>
  <c r="V357" i="56"/>
  <c r="O357" i="56"/>
  <c r="V356" i="56"/>
  <c r="O356" i="56"/>
  <c r="V355" i="56"/>
  <c r="O355" i="56"/>
  <c r="V354" i="56"/>
  <c r="O354" i="56"/>
  <c r="V353" i="56"/>
  <c r="O353" i="56"/>
  <c r="V352" i="56"/>
  <c r="O352" i="56"/>
  <c r="V351" i="56"/>
  <c r="O351" i="56"/>
  <c r="V350" i="56"/>
  <c r="O350" i="56"/>
  <c r="V349" i="56"/>
  <c r="O349" i="56"/>
  <c r="V348" i="56"/>
  <c r="O348" i="56"/>
  <c r="V347" i="56"/>
  <c r="O347" i="56"/>
  <c r="V346" i="56"/>
  <c r="O346" i="56"/>
  <c r="V345" i="56"/>
  <c r="O345" i="56"/>
  <c r="V344" i="56"/>
  <c r="O344" i="56"/>
  <c r="V343" i="56"/>
  <c r="O343" i="56"/>
  <c r="V342" i="56"/>
  <c r="O342" i="56"/>
  <c r="V341" i="56"/>
  <c r="O341" i="56"/>
  <c r="V340" i="56"/>
  <c r="O340" i="56"/>
  <c r="V339" i="56"/>
  <c r="O339" i="56"/>
  <c r="V338" i="56"/>
  <c r="O338" i="56"/>
  <c r="V337" i="56"/>
  <c r="O337" i="56"/>
  <c r="U336" i="56"/>
  <c r="V336" i="56" s="1"/>
  <c r="T336" i="56"/>
  <c r="T335" i="56" s="1"/>
  <c r="T333" i="56" s="1"/>
  <c r="S336" i="56"/>
  <c r="R336" i="56"/>
  <c r="Q336" i="56"/>
  <c r="Q335" i="56" s="1"/>
  <c r="Q333" i="56" s="1"/>
  <c r="P336" i="56"/>
  <c r="N336" i="56"/>
  <c r="N335" i="56" s="1"/>
  <c r="N333" i="56" s="1"/>
  <c r="M336" i="56"/>
  <c r="M335" i="56" s="1"/>
  <c r="M333" i="56" s="1"/>
  <c r="L336" i="56"/>
  <c r="S335" i="56"/>
  <c r="S333" i="56" s="1"/>
  <c r="P335" i="56"/>
  <c r="P333" i="56" s="1"/>
  <c r="L335" i="56"/>
  <c r="L333" i="56" s="1"/>
  <c r="V334" i="56"/>
  <c r="O334" i="56"/>
  <c r="V332" i="56"/>
  <c r="O332" i="56"/>
  <c r="V331" i="56"/>
  <c r="O331" i="56"/>
  <c r="V330" i="56"/>
  <c r="O330" i="56"/>
  <c r="V329" i="56"/>
  <c r="O329" i="56"/>
  <c r="V328" i="56"/>
  <c r="O328" i="56"/>
  <c r="V327" i="56"/>
  <c r="U327" i="56"/>
  <c r="T327" i="56"/>
  <c r="S327" i="56"/>
  <c r="R327" i="56"/>
  <c r="Q327" i="56"/>
  <c r="P327" i="56"/>
  <c r="N327" i="56"/>
  <c r="M327" i="56"/>
  <c r="L327" i="56"/>
  <c r="O327" i="56" s="1"/>
  <c r="V326" i="56"/>
  <c r="O326" i="56"/>
  <c r="V325" i="56"/>
  <c r="O325" i="56"/>
  <c r="U324" i="56"/>
  <c r="V324" i="56" s="1"/>
  <c r="T324" i="56"/>
  <c r="S324" i="56"/>
  <c r="R324" i="56"/>
  <c r="Q324" i="56"/>
  <c r="P324" i="56"/>
  <c r="N324" i="56"/>
  <c r="M324" i="56"/>
  <c r="O324" i="56" s="1"/>
  <c r="L324" i="56"/>
  <c r="V323" i="56"/>
  <c r="O323" i="56"/>
  <c r="V322" i="56"/>
  <c r="O322" i="56"/>
  <c r="U321" i="56"/>
  <c r="T321" i="56"/>
  <c r="T309" i="56" s="1"/>
  <c r="S321" i="56"/>
  <c r="R321" i="56"/>
  <c r="Q321" i="56"/>
  <c r="P321" i="56"/>
  <c r="N321" i="56"/>
  <c r="M321" i="56"/>
  <c r="L321" i="56"/>
  <c r="O321" i="56" s="1"/>
  <c r="V320" i="56"/>
  <c r="O320" i="56"/>
  <c r="V319" i="56"/>
  <c r="O319" i="56"/>
  <c r="V318" i="56"/>
  <c r="O318" i="56"/>
  <c r="U317" i="56"/>
  <c r="U310" i="56" s="1"/>
  <c r="T317" i="56"/>
  <c r="S317" i="56"/>
  <c r="R317" i="56"/>
  <c r="Q317" i="56"/>
  <c r="P317" i="56"/>
  <c r="N317" i="56"/>
  <c r="M317" i="56"/>
  <c r="L317" i="56"/>
  <c r="O317" i="56" s="1"/>
  <c r="V316" i="56"/>
  <c r="O316" i="56"/>
  <c r="V315" i="56"/>
  <c r="O315" i="56"/>
  <c r="V314" i="56"/>
  <c r="U314" i="56"/>
  <c r="T314" i="56"/>
  <c r="S314" i="56"/>
  <c r="R314" i="56"/>
  <c r="Q314" i="56"/>
  <c r="P314" i="56"/>
  <c r="N314" i="56"/>
  <c r="M314" i="56"/>
  <c r="L314" i="56"/>
  <c r="L310" i="56" s="1"/>
  <c r="V313" i="56"/>
  <c r="O313" i="56"/>
  <c r="V312" i="56"/>
  <c r="O312" i="56"/>
  <c r="V311" i="56"/>
  <c r="U311" i="56"/>
  <c r="T311" i="56"/>
  <c r="S311" i="56"/>
  <c r="S310" i="56" s="1"/>
  <c r="S309" i="56" s="1"/>
  <c r="R311" i="56"/>
  <c r="Q311" i="56"/>
  <c r="Q310" i="56" s="1"/>
  <c r="Q309" i="56" s="1"/>
  <c r="P311" i="56"/>
  <c r="P310" i="56" s="1"/>
  <c r="P309" i="56" s="1"/>
  <c r="O311" i="56"/>
  <c r="N311" i="56"/>
  <c r="M311" i="56"/>
  <c r="M310" i="56" s="1"/>
  <c r="M309" i="56" s="1"/>
  <c r="L311" i="56"/>
  <c r="T310" i="56"/>
  <c r="R310" i="56"/>
  <c r="R309" i="56" s="1"/>
  <c r="N310" i="56"/>
  <c r="N309" i="56" s="1"/>
  <c r="V308" i="56"/>
  <c r="O308" i="56"/>
  <c r="V307" i="56"/>
  <c r="O307" i="56"/>
  <c r="V306" i="56"/>
  <c r="O306" i="56"/>
  <c r="V305" i="56"/>
  <c r="O305" i="56"/>
  <c r="V304" i="56"/>
  <c r="O304" i="56"/>
  <c r="V303" i="56"/>
  <c r="O303" i="56"/>
  <c r="U302" i="56"/>
  <c r="V302" i="56" s="1"/>
  <c r="T302" i="56"/>
  <c r="S302" i="56"/>
  <c r="S301" i="56" s="1"/>
  <c r="S294" i="56" s="1"/>
  <c r="R302" i="56"/>
  <c r="Q302" i="56"/>
  <c r="P302" i="56"/>
  <c r="P301" i="56" s="1"/>
  <c r="P294" i="56" s="1"/>
  <c r="N302" i="56"/>
  <c r="N301" i="56" s="1"/>
  <c r="N294" i="56" s="1"/>
  <c r="M302" i="56"/>
  <c r="M301" i="56" s="1"/>
  <c r="M294" i="56" s="1"/>
  <c r="L302" i="56"/>
  <c r="L301" i="56" s="1"/>
  <c r="U301" i="56"/>
  <c r="V301" i="56" s="1"/>
  <c r="T301" i="56"/>
  <c r="R301" i="56"/>
  <c r="R294" i="56" s="1"/>
  <c r="Q301" i="56"/>
  <c r="V300" i="56"/>
  <c r="O300" i="56"/>
  <c r="V299" i="56"/>
  <c r="O299" i="56"/>
  <c r="V298" i="56"/>
  <c r="O298" i="56"/>
  <c r="V297" i="56"/>
  <c r="O297" i="56"/>
  <c r="V296" i="56"/>
  <c r="O296" i="56"/>
  <c r="U295" i="56"/>
  <c r="V295" i="56" s="1"/>
  <c r="T295" i="56"/>
  <c r="T294" i="56" s="1"/>
  <c r="S295" i="56"/>
  <c r="R295" i="56"/>
  <c r="Q295" i="56"/>
  <c r="P295" i="56"/>
  <c r="N295" i="56"/>
  <c r="M295" i="56"/>
  <c r="L295" i="56"/>
  <c r="O295" i="56" s="1"/>
  <c r="Q294" i="56"/>
  <c r="V293" i="56"/>
  <c r="O293" i="56"/>
  <c r="V292" i="56"/>
  <c r="O292" i="56"/>
  <c r="V291" i="56"/>
  <c r="U291" i="56"/>
  <c r="T291" i="56"/>
  <c r="S291" i="56"/>
  <c r="R291" i="56"/>
  <c r="Q291" i="56"/>
  <c r="P291" i="56"/>
  <c r="N291" i="56"/>
  <c r="M291" i="56"/>
  <c r="L291" i="56"/>
  <c r="O291" i="56" s="1"/>
  <c r="V290" i="56"/>
  <c r="O290" i="56"/>
  <c r="V289" i="56"/>
  <c r="O289" i="56"/>
  <c r="V288" i="56"/>
  <c r="O288" i="56"/>
  <c r="V287" i="56"/>
  <c r="U287" i="56"/>
  <c r="T287" i="56"/>
  <c r="S287" i="56"/>
  <c r="S277" i="56" s="1"/>
  <c r="S276" i="56" s="1"/>
  <c r="R287" i="56"/>
  <c r="Q287" i="56"/>
  <c r="Q277" i="56" s="1"/>
  <c r="Q276" i="56" s="1"/>
  <c r="P287" i="56"/>
  <c r="P277" i="56" s="1"/>
  <c r="P276" i="56" s="1"/>
  <c r="O287" i="56"/>
  <c r="N287" i="56"/>
  <c r="M287" i="56"/>
  <c r="L287" i="56"/>
  <c r="V286" i="56"/>
  <c r="O286" i="56"/>
  <c r="V285" i="56"/>
  <c r="O285" i="56"/>
  <c r="V284" i="56"/>
  <c r="O284" i="56"/>
  <c r="U283" i="56"/>
  <c r="U277" i="56" s="1"/>
  <c r="T283" i="56"/>
  <c r="T277" i="56" s="1"/>
  <c r="T276" i="56" s="1"/>
  <c r="S283" i="56"/>
  <c r="R283" i="56"/>
  <c r="Q283" i="56"/>
  <c r="P283" i="56"/>
  <c r="N283" i="56"/>
  <c r="M283" i="56"/>
  <c r="L283" i="56"/>
  <c r="O283" i="56" s="1"/>
  <c r="V282" i="56"/>
  <c r="O282" i="56"/>
  <c r="V281" i="56"/>
  <c r="O281" i="56"/>
  <c r="U280" i="56"/>
  <c r="V280" i="56" s="1"/>
  <c r="T280" i="56"/>
  <c r="S280" i="56"/>
  <c r="R280" i="56"/>
  <c r="Q280" i="56"/>
  <c r="P280" i="56"/>
  <c r="N280" i="56"/>
  <c r="M280" i="56"/>
  <c r="M277" i="56" s="1"/>
  <c r="M276" i="56" s="1"/>
  <c r="L280" i="56"/>
  <c r="L277" i="56" s="1"/>
  <c r="V279" i="56"/>
  <c r="O279" i="56"/>
  <c r="V278" i="56"/>
  <c r="O278" i="56"/>
  <c r="R277" i="56"/>
  <c r="R276" i="56" s="1"/>
  <c r="N277" i="56"/>
  <c r="N276" i="56" s="1"/>
  <c r="V275" i="56"/>
  <c r="O275" i="56"/>
  <c r="V274" i="56"/>
  <c r="O274" i="56"/>
  <c r="V273" i="56"/>
  <c r="O273" i="56"/>
  <c r="V272" i="56"/>
  <c r="O272" i="56"/>
  <c r="V271" i="56"/>
  <c r="O271" i="56"/>
  <c r="V270" i="56"/>
  <c r="O270" i="56"/>
  <c r="V269" i="56"/>
  <c r="O269" i="56"/>
  <c r="V268" i="56"/>
  <c r="O268" i="56"/>
  <c r="V267" i="56"/>
  <c r="O267" i="56"/>
  <c r="V266" i="56"/>
  <c r="O266" i="56"/>
  <c r="V265" i="56"/>
  <c r="O265" i="56"/>
  <c r="V264" i="56"/>
  <c r="O264" i="56"/>
  <c r="V263" i="56"/>
  <c r="O263" i="56"/>
  <c r="V262" i="56"/>
  <c r="O262" i="56"/>
  <c r="V261" i="56"/>
  <c r="O261" i="56"/>
  <c r="V260" i="56"/>
  <c r="O260" i="56"/>
  <c r="V259" i="56"/>
  <c r="O259" i="56"/>
  <c r="V258" i="56"/>
  <c r="O258" i="56"/>
  <c r="V257" i="56"/>
  <c r="O257" i="56"/>
  <c r="V256" i="56"/>
  <c r="O256" i="56"/>
  <c r="V255" i="56"/>
  <c r="O255" i="56"/>
  <c r="V254" i="56"/>
  <c r="O254" i="56"/>
  <c r="V253" i="56"/>
  <c r="O253" i="56"/>
  <c r="V252" i="56"/>
  <c r="O252" i="56"/>
  <c r="V251" i="56"/>
  <c r="O251" i="56"/>
  <c r="V250" i="56"/>
  <c r="O250" i="56"/>
  <c r="V249" i="56"/>
  <c r="O249" i="56"/>
  <c r="V248" i="56"/>
  <c r="O248" i="56"/>
  <c r="V247" i="56"/>
  <c r="O247" i="56"/>
  <c r="V246" i="56"/>
  <c r="O246" i="56"/>
  <c r="V245" i="56"/>
  <c r="O245" i="56"/>
  <c r="V244" i="56"/>
  <c r="O244" i="56"/>
  <c r="V243" i="56"/>
  <c r="O243" i="56"/>
  <c r="V242" i="56"/>
  <c r="O242" i="56"/>
  <c r="V241" i="56"/>
  <c r="S241" i="56"/>
  <c r="S239" i="56" s="1"/>
  <c r="O241" i="56"/>
  <c r="N241" i="56"/>
  <c r="V240" i="56"/>
  <c r="O240" i="56"/>
  <c r="U239" i="56"/>
  <c r="V239" i="56" s="1"/>
  <c r="T239" i="56"/>
  <c r="R239" i="56"/>
  <c r="Q239" i="56"/>
  <c r="P239" i="56"/>
  <c r="N239" i="56"/>
  <c r="O239" i="56" s="1"/>
  <c r="M239" i="56"/>
  <c r="L239" i="56"/>
  <c r="V238" i="56"/>
  <c r="O238" i="56"/>
  <c r="V237" i="56"/>
  <c r="O237" i="56"/>
  <c r="U236" i="56"/>
  <c r="V236" i="56" s="1"/>
  <c r="T236" i="56"/>
  <c r="S236" i="56"/>
  <c r="R236" i="56"/>
  <c r="Q236" i="56"/>
  <c r="P236" i="56"/>
  <c r="N236" i="56"/>
  <c r="M236" i="56"/>
  <c r="L236" i="56"/>
  <c r="O236" i="56" s="1"/>
  <c r="V235" i="56"/>
  <c r="O235" i="56"/>
  <c r="V234" i="56"/>
  <c r="O234" i="56"/>
  <c r="U233" i="56"/>
  <c r="V233" i="56" s="1"/>
  <c r="T233" i="56"/>
  <c r="T223" i="56" s="1"/>
  <c r="S233" i="56"/>
  <c r="R233" i="56"/>
  <c r="Q233" i="56"/>
  <c r="P233" i="56"/>
  <c r="N233" i="56"/>
  <c r="M233" i="56"/>
  <c r="L233" i="56"/>
  <c r="O233" i="56" s="1"/>
  <c r="V232" i="56"/>
  <c r="O232" i="56"/>
  <c r="V231" i="56"/>
  <c r="O231" i="56"/>
  <c r="U230" i="56"/>
  <c r="V230" i="56" s="1"/>
  <c r="T230" i="56"/>
  <c r="S230" i="56"/>
  <c r="R230" i="56"/>
  <c r="Q230" i="56"/>
  <c r="P230" i="56"/>
  <c r="N230" i="56"/>
  <c r="M230" i="56"/>
  <c r="M223" i="56" s="1"/>
  <c r="L230" i="56"/>
  <c r="L223" i="56" s="1"/>
  <c r="V229" i="56"/>
  <c r="O229" i="56"/>
  <c r="V228" i="56"/>
  <c r="O228" i="56"/>
  <c r="U227" i="56"/>
  <c r="V227" i="56" s="1"/>
  <c r="T227" i="56"/>
  <c r="S227" i="56"/>
  <c r="R227" i="56"/>
  <c r="Q227" i="56"/>
  <c r="P227" i="56"/>
  <c r="N227" i="56"/>
  <c r="N223" i="56" s="1"/>
  <c r="M227" i="56"/>
  <c r="L227" i="56"/>
  <c r="V226" i="56"/>
  <c r="O226" i="56"/>
  <c r="V225" i="56"/>
  <c r="O225" i="56"/>
  <c r="U224" i="56"/>
  <c r="V224" i="56" s="1"/>
  <c r="T224" i="56"/>
  <c r="S224" i="56"/>
  <c r="S223" i="56" s="1"/>
  <c r="R224" i="56"/>
  <c r="R223" i="56" s="1"/>
  <c r="Q224" i="56"/>
  <c r="Q223" i="56" s="1"/>
  <c r="P224" i="56"/>
  <c r="O224" i="56"/>
  <c r="N224" i="56"/>
  <c r="M224" i="56"/>
  <c r="L224" i="56"/>
  <c r="P223" i="56"/>
  <c r="V222" i="56"/>
  <c r="O222" i="56"/>
  <c r="V221" i="56"/>
  <c r="O221" i="56"/>
  <c r="U220" i="56"/>
  <c r="V220" i="56" s="1"/>
  <c r="T220" i="56"/>
  <c r="T216" i="56" s="1"/>
  <c r="S220" i="56"/>
  <c r="S216" i="56" s="1"/>
  <c r="R220" i="56"/>
  <c r="Q220" i="56"/>
  <c r="P220" i="56"/>
  <c r="O220" i="56"/>
  <c r="N220" i="56"/>
  <c r="M220" i="56"/>
  <c r="L220" i="56"/>
  <c r="V219" i="56"/>
  <c r="O219" i="56"/>
  <c r="V218" i="56"/>
  <c r="O218" i="56"/>
  <c r="V217" i="56"/>
  <c r="U217" i="56"/>
  <c r="T217" i="56"/>
  <c r="S217" i="56"/>
  <c r="R217" i="56"/>
  <c r="R216" i="56" s="1"/>
  <c r="Q217" i="56"/>
  <c r="P217" i="56"/>
  <c r="N217" i="56"/>
  <c r="N216" i="56" s="1"/>
  <c r="M217" i="56"/>
  <c r="L217" i="56"/>
  <c r="O217" i="56" s="1"/>
  <c r="U216" i="56"/>
  <c r="V216" i="56" s="1"/>
  <c r="Q216" i="56"/>
  <c r="P216" i="56"/>
  <c r="M216" i="56"/>
  <c r="V215" i="56"/>
  <c r="O215" i="56"/>
  <c r="V214" i="56"/>
  <c r="O214" i="56"/>
  <c r="U213" i="56"/>
  <c r="V213" i="56" s="1"/>
  <c r="T213" i="56"/>
  <c r="S213" i="56"/>
  <c r="R213" i="56"/>
  <c r="Q213" i="56"/>
  <c r="P213" i="56"/>
  <c r="N213" i="56"/>
  <c r="M213" i="56"/>
  <c r="M206" i="56" s="1"/>
  <c r="L213" i="56"/>
  <c r="O213" i="56" s="1"/>
  <c r="V212" i="56"/>
  <c r="O212" i="56"/>
  <c r="V211" i="56"/>
  <c r="O211" i="56"/>
  <c r="V210" i="56"/>
  <c r="U210" i="56"/>
  <c r="T210" i="56"/>
  <c r="S210" i="56"/>
  <c r="R210" i="56"/>
  <c r="Q210" i="56"/>
  <c r="P210" i="56"/>
  <c r="P206" i="56" s="1"/>
  <c r="O210" i="56"/>
  <c r="N210" i="56"/>
  <c r="M210" i="56"/>
  <c r="L210" i="56"/>
  <c r="V209" i="56"/>
  <c r="O209" i="56"/>
  <c r="V208" i="56"/>
  <c r="O208" i="56"/>
  <c r="V207" i="56"/>
  <c r="U207" i="56"/>
  <c r="T207" i="56"/>
  <c r="T206" i="56" s="1"/>
  <c r="S207" i="56"/>
  <c r="S206" i="56" s="1"/>
  <c r="R207" i="56"/>
  <c r="R206" i="56" s="1"/>
  <c r="Q207" i="56"/>
  <c r="P207" i="56"/>
  <c r="N207" i="56"/>
  <c r="N206" i="56" s="1"/>
  <c r="M207" i="56"/>
  <c r="L207" i="56"/>
  <c r="O207" i="56" s="1"/>
  <c r="U206" i="56"/>
  <c r="Q206" i="56"/>
  <c r="V205" i="56"/>
  <c r="O205" i="56"/>
  <c r="V204" i="56"/>
  <c r="O204" i="56"/>
  <c r="U203" i="56"/>
  <c r="U199" i="56" s="1"/>
  <c r="T203" i="56"/>
  <c r="T199" i="56" s="1"/>
  <c r="S203" i="56"/>
  <c r="R203" i="56"/>
  <c r="Q203" i="56"/>
  <c r="P203" i="56"/>
  <c r="N203" i="56"/>
  <c r="M203" i="56"/>
  <c r="L203" i="56"/>
  <c r="O203" i="56" s="1"/>
  <c r="V202" i="56"/>
  <c r="O202" i="56"/>
  <c r="V201" i="56"/>
  <c r="O201" i="56"/>
  <c r="V200" i="56"/>
  <c r="U200" i="56"/>
  <c r="T200" i="56"/>
  <c r="S200" i="56"/>
  <c r="S199" i="56" s="1"/>
  <c r="S192" i="56" s="1"/>
  <c r="S191" i="56" s="1"/>
  <c r="R200" i="56"/>
  <c r="Q200" i="56"/>
  <c r="Q199" i="56" s="1"/>
  <c r="P200" i="56"/>
  <c r="N200" i="56"/>
  <c r="M200" i="56"/>
  <c r="M199" i="56" s="1"/>
  <c r="L200" i="56"/>
  <c r="O200" i="56" s="1"/>
  <c r="R199" i="56"/>
  <c r="P199" i="56"/>
  <c r="N199" i="56"/>
  <c r="V198" i="56"/>
  <c r="O198" i="56"/>
  <c r="V197" i="56"/>
  <c r="O197" i="56"/>
  <c r="U196" i="56"/>
  <c r="V196" i="56" s="1"/>
  <c r="T196" i="56"/>
  <c r="S196" i="56"/>
  <c r="R196" i="56"/>
  <c r="Q196" i="56"/>
  <c r="P196" i="56"/>
  <c r="N196" i="56"/>
  <c r="N192" i="56" s="1"/>
  <c r="M196" i="56"/>
  <c r="L196" i="56"/>
  <c r="V195" i="56"/>
  <c r="O195" i="56"/>
  <c r="V194" i="56"/>
  <c r="O194" i="56"/>
  <c r="U193" i="56"/>
  <c r="T193" i="56"/>
  <c r="V193" i="56" s="1"/>
  <c r="S193" i="56"/>
  <c r="R193" i="56"/>
  <c r="R192" i="56" s="1"/>
  <c r="R191" i="56" s="1"/>
  <c r="Q193" i="56"/>
  <c r="Q192" i="56" s="1"/>
  <c r="Q191" i="56" s="1"/>
  <c r="P193" i="56"/>
  <c r="P192" i="56" s="1"/>
  <c r="N193" i="56"/>
  <c r="M193" i="56"/>
  <c r="L193" i="56"/>
  <c r="O193" i="56" s="1"/>
  <c r="V190" i="56"/>
  <c r="O190" i="56"/>
  <c r="V189" i="56"/>
  <c r="O189" i="56"/>
  <c r="U188" i="56"/>
  <c r="V188" i="56" s="1"/>
  <c r="T188" i="56"/>
  <c r="S188" i="56"/>
  <c r="S178" i="56" s="1"/>
  <c r="R188" i="56"/>
  <c r="Q188" i="56"/>
  <c r="Q178" i="56" s="1"/>
  <c r="P188" i="56"/>
  <c r="N188" i="56"/>
  <c r="M188" i="56"/>
  <c r="L188" i="56"/>
  <c r="O188" i="56" s="1"/>
  <c r="V187" i="56"/>
  <c r="O187" i="56"/>
  <c r="V186" i="56"/>
  <c r="O186" i="56"/>
  <c r="U185" i="56"/>
  <c r="U178" i="56" s="1"/>
  <c r="T185" i="56"/>
  <c r="T178" i="56" s="1"/>
  <c r="S185" i="56"/>
  <c r="R185" i="56"/>
  <c r="Q185" i="56"/>
  <c r="P185" i="56"/>
  <c r="N185" i="56"/>
  <c r="M185" i="56"/>
  <c r="L185" i="56"/>
  <c r="O185" i="56" s="1"/>
  <c r="V184" i="56"/>
  <c r="O184" i="56"/>
  <c r="V183" i="56"/>
  <c r="O183" i="56"/>
  <c r="U182" i="56"/>
  <c r="V182" i="56" s="1"/>
  <c r="T182" i="56"/>
  <c r="S182" i="56"/>
  <c r="R182" i="56"/>
  <c r="Q182" i="56"/>
  <c r="P182" i="56"/>
  <c r="N182" i="56"/>
  <c r="M182" i="56"/>
  <c r="L182" i="56"/>
  <c r="L178" i="56" s="1"/>
  <c r="V181" i="56"/>
  <c r="O181" i="56"/>
  <c r="V180" i="56"/>
  <c r="O180" i="56"/>
  <c r="U179" i="56"/>
  <c r="V179" i="56" s="1"/>
  <c r="T179" i="56"/>
  <c r="S179" i="56"/>
  <c r="R179" i="56"/>
  <c r="R178" i="56" s="1"/>
  <c r="Q179" i="56"/>
  <c r="P179" i="56"/>
  <c r="P178" i="56" s="1"/>
  <c r="N179" i="56"/>
  <c r="O179" i="56" s="1"/>
  <c r="M179" i="56"/>
  <c r="L179" i="56"/>
  <c r="M178" i="56"/>
  <c r="V175" i="56"/>
  <c r="O175" i="56"/>
  <c r="V174" i="56"/>
  <c r="O174" i="56"/>
  <c r="U173" i="56"/>
  <c r="V173" i="56" s="1"/>
  <c r="T173" i="56"/>
  <c r="S173" i="56"/>
  <c r="R173" i="56"/>
  <c r="Q173" i="56"/>
  <c r="P173" i="56"/>
  <c r="N173" i="56"/>
  <c r="O173" i="56" s="1"/>
  <c r="M173" i="56"/>
  <c r="L173" i="56"/>
  <c r="V172" i="56"/>
  <c r="O172" i="56"/>
  <c r="V171" i="56"/>
  <c r="O171" i="56"/>
  <c r="U170" i="56"/>
  <c r="V170" i="56" s="1"/>
  <c r="T170" i="56"/>
  <c r="S170" i="56"/>
  <c r="R170" i="56"/>
  <c r="Q170" i="56"/>
  <c r="P170" i="56"/>
  <c r="N170" i="56"/>
  <c r="O170" i="56" s="1"/>
  <c r="M170" i="56"/>
  <c r="L170" i="56"/>
  <c r="V169" i="56"/>
  <c r="O169" i="56"/>
  <c r="V168" i="56"/>
  <c r="O168" i="56"/>
  <c r="U167" i="56"/>
  <c r="U160" i="56" s="1"/>
  <c r="T167" i="56"/>
  <c r="S167" i="56"/>
  <c r="R167" i="56"/>
  <c r="Q167" i="56"/>
  <c r="P167" i="56"/>
  <c r="N167" i="56"/>
  <c r="M167" i="56"/>
  <c r="L167" i="56"/>
  <c r="O167" i="56" s="1"/>
  <c r="V166" i="56"/>
  <c r="O166" i="56"/>
  <c r="V165" i="56"/>
  <c r="O165" i="56"/>
  <c r="U164" i="56"/>
  <c r="V164" i="56" s="1"/>
  <c r="T164" i="56"/>
  <c r="T160" i="56" s="1"/>
  <c r="T159" i="56" s="1"/>
  <c r="S164" i="56"/>
  <c r="R164" i="56"/>
  <c r="Q164" i="56"/>
  <c r="P164" i="56"/>
  <c r="N164" i="56"/>
  <c r="M164" i="56"/>
  <c r="L164" i="56"/>
  <c r="L160" i="56" s="1"/>
  <c r="V163" i="56"/>
  <c r="O163" i="56"/>
  <c r="V162" i="56"/>
  <c r="O162" i="56"/>
  <c r="U161" i="56"/>
  <c r="V161" i="56" s="1"/>
  <c r="T161" i="56"/>
  <c r="S161" i="56"/>
  <c r="R161" i="56"/>
  <c r="R160" i="56" s="1"/>
  <c r="R159" i="56" s="1"/>
  <c r="Q161" i="56"/>
  <c r="P161" i="56"/>
  <c r="P160" i="56" s="1"/>
  <c r="P159" i="56" s="1"/>
  <c r="N161" i="56"/>
  <c r="O161" i="56" s="1"/>
  <c r="M161" i="56"/>
  <c r="L161" i="56"/>
  <c r="S160" i="56"/>
  <c r="Q160" i="56"/>
  <c r="Q159" i="56" s="1"/>
  <c r="M160" i="56"/>
  <c r="M159" i="56" s="1"/>
  <c r="S159" i="56"/>
  <c r="V158" i="56"/>
  <c r="O158" i="56"/>
  <c r="V157" i="56"/>
  <c r="O157" i="56"/>
  <c r="U156" i="56"/>
  <c r="T156" i="56"/>
  <c r="V156" i="56" s="1"/>
  <c r="S156" i="56"/>
  <c r="S155" i="56" s="1"/>
  <c r="S154" i="56" s="1"/>
  <c r="R156" i="56"/>
  <c r="Q156" i="56"/>
  <c r="Q155" i="56" s="1"/>
  <c r="Q154" i="56" s="1"/>
  <c r="P156" i="56"/>
  <c r="P155" i="56" s="1"/>
  <c r="P154" i="56" s="1"/>
  <c r="O156" i="56"/>
  <c r="N156" i="56"/>
  <c r="M156" i="56"/>
  <c r="L156" i="56"/>
  <c r="L155" i="56" s="1"/>
  <c r="U155" i="56"/>
  <c r="V155" i="56" s="1"/>
  <c r="T155" i="56"/>
  <c r="R155" i="56"/>
  <c r="R154" i="56" s="1"/>
  <c r="N155" i="56"/>
  <c r="N154" i="56" s="1"/>
  <c r="M155" i="56"/>
  <c r="V154" i="56"/>
  <c r="U154" i="56"/>
  <c r="T154" i="56"/>
  <c r="M154" i="56"/>
  <c r="V153" i="56"/>
  <c r="O153" i="56"/>
  <c r="V152" i="56"/>
  <c r="O152" i="56"/>
  <c r="U151" i="56"/>
  <c r="V151" i="56" s="1"/>
  <c r="T151" i="56"/>
  <c r="T150" i="56" s="1"/>
  <c r="V150" i="56" s="1"/>
  <c r="S151" i="56"/>
  <c r="R151" i="56"/>
  <c r="R150" i="56" s="1"/>
  <c r="Q151" i="56"/>
  <c r="Q150" i="56" s="1"/>
  <c r="P151" i="56"/>
  <c r="P150" i="56" s="1"/>
  <c r="P145" i="56" s="1"/>
  <c r="N151" i="56"/>
  <c r="M151" i="56"/>
  <c r="M150" i="56" s="1"/>
  <c r="L151" i="56"/>
  <c r="O151" i="56" s="1"/>
  <c r="U150" i="56"/>
  <c r="S150" i="56"/>
  <c r="N150" i="56"/>
  <c r="L150" i="56"/>
  <c r="L145" i="56" s="1"/>
  <c r="V149" i="56"/>
  <c r="O149" i="56"/>
  <c r="V148" i="56"/>
  <c r="O148" i="56"/>
  <c r="V147" i="56"/>
  <c r="U147" i="56"/>
  <c r="T147" i="56"/>
  <c r="T146" i="56" s="1"/>
  <c r="T145" i="56" s="1"/>
  <c r="T144" i="56" s="1"/>
  <c r="S147" i="56"/>
  <c r="S146" i="56" s="1"/>
  <c r="S145" i="56" s="1"/>
  <c r="S144" i="56" s="1"/>
  <c r="R147" i="56"/>
  <c r="R146" i="56" s="1"/>
  <c r="R145" i="56" s="1"/>
  <c r="Q147" i="56"/>
  <c r="P147" i="56"/>
  <c r="O147" i="56"/>
  <c r="N147" i="56"/>
  <c r="M147" i="56"/>
  <c r="L147" i="56"/>
  <c r="U146" i="56"/>
  <c r="Q146" i="56"/>
  <c r="Q145" i="56" s="1"/>
  <c r="P146" i="56"/>
  <c r="N146" i="56"/>
  <c r="N145" i="56" s="1"/>
  <c r="M146" i="56"/>
  <c r="L146" i="56"/>
  <c r="O146" i="56" s="1"/>
  <c r="V143" i="56"/>
  <c r="O143" i="56"/>
  <c r="V142" i="56"/>
  <c r="O142" i="56"/>
  <c r="V141" i="56"/>
  <c r="U141" i="56"/>
  <c r="T141" i="56"/>
  <c r="S141" i="56"/>
  <c r="R141" i="56"/>
  <c r="Q141" i="56"/>
  <c r="P141" i="56"/>
  <c r="O141" i="56"/>
  <c r="N141" i="56"/>
  <c r="M141" i="56"/>
  <c r="L141" i="56"/>
  <c r="V140" i="56"/>
  <c r="O140" i="56"/>
  <c r="V139" i="56"/>
  <c r="O139" i="56"/>
  <c r="U138" i="56"/>
  <c r="V138" i="56" s="1"/>
  <c r="T138" i="56"/>
  <c r="S138" i="56"/>
  <c r="R138" i="56"/>
  <c r="Q138" i="56"/>
  <c r="P138" i="56"/>
  <c r="N138" i="56"/>
  <c r="M138" i="56"/>
  <c r="L138" i="56"/>
  <c r="O138" i="56" s="1"/>
  <c r="V137" i="56"/>
  <c r="O137" i="56"/>
  <c r="V136" i="56"/>
  <c r="O136" i="56"/>
  <c r="U135" i="56"/>
  <c r="V135" i="56" s="1"/>
  <c r="T135" i="56"/>
  <c r="S135" i="56"/>
  <c r="R135" i="56"/>
  <c r="Q135" i="56"/>
  <c r="P135" i="56"/>
  <c r="N135" i="56"/>
  <c r="M135" i="56"/>
  <c r="L135" i="56"/>
  <c r="O135" i="56" s="1"/>
  <c r="V134" i="56"/>
  <c r="O134" i="56"/>
  <c r="V133" i="56"/>
  <c r="O133" i="56"/>
  <c r="V132" i="56"/>
  <c r="U132" i="56"/>
  <c r="T132" i="56"/>
  <c r="S132" i="56"/>
  <c r="R132" i="56"/>
  <c r="Q132" i="56"/>
  <c r="P132" i="56"/>
  <c r="O132" i="56"/>
  <c r="N132" i="56"/>
  <c r="M132" i="56"/>
  <c r="L132" i="56"/>
  <c r="V131" i="56"/>
  <c r="O131" i="56"/>
  <c r="V130" i="56"/>
  <c r="O130" i="56"/>
  <c r="V129" i="56"/>
  <c r="U129" i="56"/>
  <c r="T129" i="56"/>
  <c r="S129" i="56"/>
  <c r="R129" i="56"/>
  <c r="Q129" i="56"/>
  <c r="P129" i="56"/>
  <c r="O129" i="56"/>
  <c r="N129" i="56"/>
  <c r="M129" i="56"/>
  <c r="L129" i="56"/>
  <c r="V128" i="56"/>
  <c r="O128" i="56"/>
  <c r="V127" i="56"/>
  <c r="O127" i="56"/>
  <c r="U126" i="56"/>
  <c r="V126" i="56" s="1"/>
  <c r="T126" i="56"/>
  <c r="S126" i="56"/>
  <c r="R126" i="56"/>
  <c r="Q126" i="56"/>
  <c r="P126" i="56"/>
  <c r="N126" i="56"/>
  <c r="M126" i="56"/>
  <c r="L126" i="56"/>
  <c r="O126" i="56" s="1"/>
  <c r="V125" i="56"/>
  <c r="O125" i="56"/>
  <c r="V124" i="56"/>
  <c r="O124" i="56"/>
  <c r="U123" i="56"/>
  <c r="V123" i="56" s="1"/>
  <c r="T123" i="56"/>
  <c r="S123" i="56"/>
  <c r="R123" i="56"/>
  <c r="Q123" i="56"/>
  <c r="P123" i="56"/>
  <c r="N123" i="56"/>
  <c r="N113" i="56" s="1"/>
  <c r="M123" i="56"/>
  <c r="L123" i="56"/>
  <c r="L113" i="56" s="1"/>
  <c r="O113" i="56" s="1"/>
  <c r="V122" i="56"/>
  <c r="O122" i="56"/>
  <c r="V121" i="56"/>
  <c r="O121" i="56"/>
  <c r="U120" i="56"/>
  <c r="T120" i="56"/>
  <c r="V120" i="56" s="1"/>
  <c r="S120" i="56"/>
  <c r="R120" i="56"/>
  <c r="Q120" i="56"/>
  <c r="Q113" i="56" s="1"/>
  <c r="P120" i="56"/>
  <c r="P113" i="56" s="1"/>
  <c r="O120" i="56"/>
  <c r="N120" i="56"/>
  <c r="M120" i="56"/>
  <c r="L120" i="56"/>
  <c r="V119" i="56"/>
  <c r="O119" i="56"/>
  <c r="V118" i="56"/>
  <c r="O118" i="56"/>
  <c r="V117" i="56"/>
  <c r="U117" i="56"/>
  <c r="T117" i="56"/>
  <c r="S117" i="56"/>
  <c r="S113" i="56" s="1"/>
  <c r="R117" i="56"/>
  <c r="Q117" i="56"/>
  <c r="P117" i="56"/>
  <c r="O117" i="56"/>
  <c r="N117" i="56"/>
  <c r="M117" i="56"/>
  <c r="L117" i="56"/>
  <c r="V116" i="56"/>
  <c r="O116" i="56"/>
  <c r="V115" i="56"/>
  <c r="O115" i="56"/>
  <c r="U114" i="56"/>
  <c r="V114" i="56" s="1"/>
  <c r="T114" i="56"/>
  <c r="S114" i="56"/>
  <c r="R114" i="56"/>
  <c r="R113" i="56" s="1"/>
  <c r="Q114" i="56"/>
  <c r="P114" i="56"/>
  <c r="N114" i="56"/>
  <c r="M114" i="56"/>
  <c r="M113" i="56" s="1"/>
  <c r="L114" i="56"/>
  <c r="O114" i="56" s="1"/>
  <c r="T113" i="56"/>
  <c r="V112" i="56"/>
  <c r="O112" i="56"/>
  <c r="V111" i="56"/>
  <c r="O111" i="56"/>
  <c r="U110" i="56"/>
  <c r="T110" i="56"/>
  <c r="V110" i="56" s="1"/>
  <c r="S110" i="56"/>
  <c r="R110" i="56"/>
  <c r="Q110" i="56"/>
  <c r="P110" i="56"/>
  <c r="N110" i="56"/>
  <c r="M110" i="56"/>
  <c r="L110" i="56"/>
  <c r="O110" i="56" s="1"/>
  <c r="V109" i="56"/>
  <c r="O109" i="56"/>
  <c r="V108" i="56"/>
  <c r="O108" i="56"/>
  <c r="U107" i="56"/>
  <c r="V107" i="56" s="1"/>
  <c r="T107" i="56"/>
  <c r="S107" i="56"/>
  <c r="R107" i="56"/>
  <c r="Q107" i="56"/>
  <c r="P107" i="56"/>
  <c r="N107" i="56"/>
  <c r="O107" i="56" s="1"/>
  <c r="M107" i="56"/>
  <c r="L107" i="56"/>
  <c r="V106" i="56"/>
  <c r="O106" i="56"/>
  <c r="V105" i="56"/>
  <c r="Q105" i="56"/>
  <c r="O105" i="56"/>
  <c r="V104" i="56"/>
  <c r="U104" i="56"/>
  <c r="T104" i="56"/>
  <c r="S104" i="56"/>
  <c r="R104" i="56"/>
  <c r="Q104" i="56"/>
  <c r="P104" i="56"/>
  <c r="O104" i="56"/>
  <c r="N104" i="56"/>
  <c r="M104" i="56"/>
  <c r="L104" i="56"/>
  <c r="V103" i="56"/>
  <c r="O103" i="56"/>
  <c r="V102" i="56"/>
  <c r="O102" i="56"/>
  <c r="U101" i="56"/>
  <c r="V101" i="56" s="1"/>
  <c r="T101" i="56"/>
  <c r="S101" i="56"/>
  <c r="R101" i="56"/>
  <c r="Q101" i="56"/>
  <c r="P101" i="56"/>
  <c r="N101" i="56"/>
  <c r="M101" i="56"/>
  <c r="L101" i="56"/>
  <c r="O101" i="56" s="1"/>
  <c r="V100" i="56"/>
  <c r="O100" i="56"/>
  <c r="V99" i="56"/>
  <c r="O99" i="56"/>
  <c r="U98" i="56"/>
  <c r="V98" i="56" s="1"/>
  <c r="T98" i="56"/>
  <c r="S98" i="56"/>
  <c r="R98" i="56"/>
  <c r="Q98" i="56"/>
  <c r="P98" i="56"/>
  <c r="N98" i="56"/>
  <c r="M98" i="56"/>
  <c r="L98" i="56"/>
  <c r="O98" i="56" s="1"/>
  <c r="V97" i="56"/>
  <c r="O97" i="56"/>
  <c r="V96" i="56"/>
  <c r="O96" i="56"/>
  <c r="U95" i="56"/>
  <c r="V95" i="56" s="1"/>
  <c r="T95" i="56"/>
  <c r="S95" i="56"/>
  <c r="R95" i="56"/>
  <c r="Q95" i="56"/>
  <c r="P95" i="56"/>
  <c r="O95" i="56"/>
  <c r="N95" i="56"/>
  <c r="M95" i="56"/>
  <c r="L95" i="56"/>
  <c r="V94" i="56"/>
  <c r="O94" i="56"/>
  <c r="V93" i="56"/>
  <c r="O93" i="56"/>
  <c r="V92" i="56"/>
  <c r="U92" i="56"/>
  <c r="T92" i="56"/>
  <c r="S92" i="56"/>
  <c r="R92" i="56"/>
  <c r="Q92" i="56"/>
  <c r="P92" i="56"/>
  <c r="O92" i="56"/>
  <c r="N92" i="56"/>
  <c r="M92" i="56"/>
  <c r="L92" i="56"/>
  <c r="V91" i="56"/>
  <c r="O91" i="56"/>
  <c r="V90" i="56"/>
  <c r="O90" i="56"/>
  <c r="U89" i="56"/>
  <c r="V89" i="56" s="1"/>
  <c r="T89" i="56"/>
  <c r="S89" i="56"/>
  <c r="R89" i="56"/>
  <c r="Q89" i="56"/>
  <c r="P89" i="56"/>
  <c r="N89" i="56"/>
  <c r="M89" i="56"/>
  <c r="L89" i="56"/>
  <c r="O89" i="56" s="1"/>
  <c r="V88" i="56"/>
  <c r="O88" i="56"/>
  <c r="V87" i="56"/>
  <c r="O87" i="56"/>
  <c r="U86" i="56"/>
  <c r="V86" i="56" s="1"/>
  <c r="T86" i="56"/>
  <c r="S86" i="56"/>
  <c r="R86" i="56"/>
  <c r="Q86" i="56"/>
  <c r="P86" i="56"/>
  <c r="N86" i="56"/>
  <c r="N79" i="56" s="1"/>
  <c r="N78" i="56" s="1"/>
  <c r="M86" i="56"/>
  <c r="M79" i="56" s="1"/>
  <c r="M78" i="56" s="1"/>
  <c r="L86" i="56"/>
  <c r="O86" i="56" s="1"/>
  <c r="V85" i="56"/>
  <c r="O85" i="56"/>
  <c r="V84" i="56"/>
  <c r="O84" i="56"/>
  <c r="V83" i="56"/>
  <c r="U83" i="56"/>
  <c r="T83" i="56"/>
  <c r="S83" i="56"/>
  <c r="R83" i="56"/>
  <c r="Q83" i="56"/>
  <c r="P83" i="56"/>
  <c r="P79" i="56" s="1"/>
  <c r="P78" i="56" s="1"/>
  <c r="O83" i="56"/>
  <c r="N83" i="56"/>
  <c r="M83" i="56"/>
  <c r="L83" i="56"/>
  <c r="L79" i="56" s="1"/>
  <c r="V82" i="56"/>
  <c r="O82" i="56"/>
  <c r="V81" i="56"/>
  <c r="O81" i="56"/>
  <c r="V80" i="56"/>
  <c r="U80" i="56"/>
  <c r="T80" i="56"/>
  <c r="T79" i="56" s="1"/>
  <c r="T78" i="56" s="1"/>
  <c r="S80" i="56"/>
  <c r="S79" i="56" s="1"/>
  <c r="S78" i="56" s="1"/>
  <c r="R80" i="56"/>
  <c r="R79" i="56" s="1"/>
  <c r="Q80" i="56"/>
  <c r="P80" i="56"/>
  <c r="O80" i="56"/>
  <c r="N80" i="56"/>
  <c r="M80" i="56"/>
  <c r="L80" i="56"/>
  <c r="Q79" i="56"/>
  <c r="V77" i="56"/>
  <c r="O77" i="56"/>
  <c r="V76" i="56"/>
  <c r="O76" i="56"/>
  <c r="V75" i="56"/>
  <c r="O75" i="56"/>
  <c r="U74" i="56"/>
  <c r="V74" i="56" s="1"/>
  <c r="T74" i="56"/>
  <c r="S74" i="56"/>
  <c r="R74" i="56"/>
  <c r="Q74" i="56"/>
  <c r="P74" i="56"/>
  <c r="N74" i="56"/>
  <c r="M74" i="56"/>
  <c r="L74" i="56"/>
  <c r="O74" i="56" s="1"/>
  <c r="V73" i="56"/>
  <c r="O73" i="56"/>
  <c r="V72" i="56"/>
  <c r="O72" i="56"/>
  <c r="U71" i="56"/>
  <c r="V71" i="56" s="1"/>
  <c r="T71" i="56"/>
  <c r="S71" i="56"/>
  <c r="R71" i="56"/>
  <c r="Q71" i="56"/>
  <c r="P71" i="56"/>
  <c r="N71" i="56"/>
  <c r="N61" i="56" s="1"/>
  <c r="N60" i="56" s="1"/>
  <c r="M71" i="56"/>
  <c r="L71" i="56"/>
  <c r="L61" i="56" s="1"/>
  <c r="V70" i="56"/>
  <c r="O70" i="56"/>
  <c r="V69" i="56"/>
  <c r="O69" i="56"/>
  <c r="V68" i="56"/>
  <c r="U68" i="56"/>
  <c r="T68" i="56"/>
  <c r="S68" i="56"/>
  <c r="R68" i="56"/>
  <c r="Q68" i="56"/>
  <c r="Q61" i="56" s="1"/>
  <c r="Q60" i="56" s="1"/>
  <c r="P68" i="56"/>
  <c r="P61" i="56" s="1"/>
  <c r="P60" i="56" s="1"/>
  <c r="O68" i="56"/>
  <c r="N68" i="56"/>
  <c r="M68" i="56"/>
  <c r="L68" i="56"/>
  <c r="V67" i="56"/>
  <c r="O67" i="56"/>
  <c r="V66" i="56"/>
  <c r="O66" i="56"/>
  <c r="V65" i="56"/>
  <c r="U65" i="56"/>
  <c r="T65" i="56"/>
  <c r="S65" i="56"/>
  <c r="S61" i="56" s="1"/>
  <c r="S60" i="56" s="1"/>
  <c r="R65" i="56"/>
  <c r="Q65" i="56"/>
  <c r="P65" i="56"/>
  <c r="O65" i="56"/>
  <c r="N65" i="56"/>
  <c r="M65" i="56"/>
  <c r="L65" i="56"/>
  <c r="V64" i="56"/>
  <c r="O64" i="56"/>
  <c r="V63" i="56"/>
  <c r="O63" i="56"/>
  <c r="U62" i="56"/>
  <c r="U61" i="56" s="1"/>
  <c r="T62" i="56"/>
  <c r="S62" i="56"/>
  <c r="R62" i="56"/>
  <c r="R61" i="56" s="1"/>
  <c r="R60" i="56" s="1"/>
  <c r="Q62" i="56"/>
  <c r="P62" i="56"/>
  <c r="N62" i="56"/>
  <c r="M62" i="56"/>
  <c r="M61" i="56" s="1"/>
  <c r="M60" i="56" s="1"/>
  <c r="L62" i="56"/>
  <c r="O62" i="56" s="1"/>
  <c r="T61" i="56"/>
  <c r="T60" i="56" s="1"/>
  <c r="V59" i="56"/>
  <c r="O59" i="56"/>
  <c r="V58" i="56"/>
  <c r="O58" i="56"/>
  <c r="V57" i="56"/>
  <c r="U57" i="56"/>
  <c r="T57" i="56"/>
  <c r="S57" i="56"/>
  <c r="R57" i="56"/>
  <c r="Q57" i="56"/>
  <c r="P57" i="56"/>
  <c r="N57" i="56"/>
  <c r="M57" i="56"/>
  <c r="L57" i="56"/>
  <c r="O57" i="56" s="1"/>
  <c r="V56" i="56"/>
  <c r="O56" i="56"/>
  <c r="V55" i="56"/>
  <c r="O55" i="56"/>
  <c r="U54" i="56"/>
  <c r="V54" i="56" s="1"/>
  <c r="T54" i="56"/>
  <c r="S54" i="56"/>
  <c r="R54" i="56"/>
  <c r="Q54" i="56"/>
  <c r="P54" i="56"/>
  <c r="N54" i="56"/>
  <c r="M54" i="56"/>
  <c r="L54" i="56"/>
  <c r="O54" i="56" s="1"/>
  <c r="V53" i="56"/>
  <c r="O53" i="56"/>
  <c r="V52" i="56"/>
  <c r="O52" i="56"/>
  <c r="U51" i="56"/>
  <c r="V51" i="56" s="1"/>
  <c r="T51" i="56"/>
  <c r="S51" i="56"/>
  <c r="R51" i="56"/>
  <c r="Q51" i="56"/>
  <c r="P51" i="56"/>
  <c r="N51" i="56"/>
  <c r="M51" i="56"/>
  <c r="L51" i="56"/>
  <c r="O51" i="56" s="1"/>
  <c r="V50" i="56"/>
  <c r="O50" i="56"/>
  <c r="V49" i="56"/>
  <c r="O49" i="56"/>
  <c r="U48" i="56"/>
  <c r="V48" i="56" s="1"/>
  <c r="T48" i="56"/>
  <c r="S48" i="56"/>
  <c r="R48" i="56"/>
  <c r="Q48" i="56"/>
  <c r="P48" i="56"/>
  <c r="N48" i="56"/>
  <c r="M48" i="56"/>
  <c r="L48" i="56"/>
  <c r="O48" i="56" s="1"/>
  <c r="V47" i="56"/>
  <c r="O47" i="56"/>
  <c r="V46" i="56"/>
  <c r="O46" i="56"/>
  <c r="V45" i="56"/>
  <c r="U45" i="56"/>
  <c r="T45" i="56"/>
  <c r="S45" i="56"/>
  <c r="R45" i="56"/>
  <c r="Q45" i="56"/>
  <c r="P45" i="56"/>
  <c r="N45" i="56"/>
  <c r="M45" i="56"/>
  <c r="L45" i="56"/>
  <c r="O45" i="56" s="1"/>
  <c r="V44" i="56"/>
  <c r="O44" i="56"/>
  <c r="V43" i="56"/>
  <c r="O43" i="56"/>
  <c r="U42" i="56"/>
  <c r="V42" i="56" s="1"/>
  <c r="T42" i="56"/>
  <c r="S42" i="56"/>
  <c r="R42" i="56"/>
  <c r="Q42" i="56"/>
  <c r="P42" i="56"/>
  <c r="N42" i="56"/>
  <c r="M42" i="56"/>
  <c r="L42" i="56"/>
  <c r="O42" i="56" s="1"/>
  <c r="V41" i="56"/>
  <c r="O41" i="56"/>
  <c r="V40" i="56"/>
  <c r="O40" i="56"/>
  <c r="U39" i="56"/>
  <c r="V39" i="56" s="1"/>
  <c r="T39" i="56"/>
  <c r="S39" i="56"/>
  <c r="R39" i="56"/>
  <c r="Q39" i="56"/>
  <c r="P39" i="56"/>
  <c r="N39" i="56"/>
  <c r="M39" i="56"/>
  <c r="L39" i="56"/>
  <c r="O39" i="56" s="1"/>
  <c r="V38" i="56"/>
  <c r="O38" i="56"/>
  <c r="V37" i="56"/>
  <c r="O37" i="56"/>
  <c r="V36" i="56"/>
  <c r="O36" i="56"/>
  <c r="U35" i="56"/>
  <c r="U28" i="56" s="1"/>
  <c r="T35" i="56"/>
  <c r="S35" i="56"/>
  <c r="R35" i="56"/>
  <c r="Q35" i="56"/>
  <c r="P35" i="56"/>
  <c r="N35" i="56"/>
  <c r="M35" i="56"/>
  <c r="L35" i="56"/>
  <c r="O35" i="56" s="1"/>
  <c r="V34" i="56"/>
  <c r="O34" i="56"/>
  <c r="V33" i="56"/>
  <c r="O33" i="56"/>
  <c r="U32" i="56"/>
  <c r="V32" i="56" s="1"/>
  <c r="T32" i="56"/>
  <c r="S32" i="56"/>
  <c r="S28" i="56" s="1"/>
  <c r="R32" i="56"/>
  <c r="Q32" i="56"/>
  <c r="P32" i="56"/>
  <c r="N32" i="56"/>
  <c r="M32" i="56"/>
  <c r="M28" i="56" s="1"/>
  <c r="L32" i="56"/>
  <c r="O32" i="56" s="1"/>
  <c r="V31" i="56"/>
  <c r="O31" i="56"/>
  <c r="V30" i="56"/>
  <c r="O30" i="56"/>
  <c r="V29" i="56"/>
  <c r="U29" i="56"/>
  <c r="T29" i="56"/>
  <c r="T28" i="56" s="1"/>
  <c r="S29" i="56"/>
  <c r="R29" i="56"/>
  <c r="R28" i="56" s="1"/>
  <c r="Q29" i="56"/>
  <c r="Q28" i="56" s="1"/>
  <c r="P29" i="56"/>
  <c r="P28" i="56" s="1"/>
  <c r="O29" i="56"/>
  <c r="N29" i="56"/>
  <c r="M29" i="56"/>
  <c r="L29" i="56"/>
  <c r="L28" i="56" s="1"/>
  <c r="O28" i="56" s="1"/>
  <c r="N28" i="56"/>
  <c r="V27" i="56"/>
  <c r="O27" i="56"/>
  <c r="V26" i="56"/>
  <c r="O26" i="56"/>
  <c r="U25" i="56"/>
  <c r="T25" i="56"/>
  <c r="V25" i="56" s="1"/>
  <c r="S25" i="56"/>
  <c r="R25" i="56"/>
  <c r="R21" i="56" s="1"/>
  <c r="R20" i="56" s="1"/>
  <c r="R19" i="56" s="1"/>
  <c r="Q25" i="56"/>
  <c r="P25" i="56"/>
  <c r="N25" i="56"/>
  <c r="N21" i="56" s="1"/>
  <c r="N20" i="56" s="1"/>
  <c r="N19" i="56" s="1"/>
  <c r="M25" i="56"/>
  <c r="L25" i="56"/>
  <c r="O25" i="56" s="1"/>
  <c r="V24" i="56"/>
  <c r="O24" i="56"/>
  <c r="V23" i="56"/>
  <c r="O23" i="56"/>
  <c r="U22" i="56"/>
  <c r="V22" i="56" s="1"/>
  <c r="T22" i="56"/>
  <c r="T21" i="56" s="1"/>
  <c r="T20" i="56" s="1"/>
  <c r="T19" i="56" s="1"/>
  <c r="S22" i="56"/>
  <c r="R22" i="56"/>
  <c r="Q22" i="56"/>
  <c r="Q21" i="56" s="1"/>
  <c r="Q20" i="56" s="1"/>
  <c r="Q19" i="56" s="1"/>
  <c r="P22" i="56"/>
  <c r="P21" i="56" s="1"/>
  <c r="P20" i="56" s="1"/>
  <c r="P19" i="56" s="1"/>
  <c r="O22" i="56"/>
  <c r="N22" i="56"/>
  <c r="M22" i="56"/>
  <c r="M21" i="56" s="1"/>
  <c r="M20" i="56" s="1"/>
  <c r="M19" i="56" s="1"/>
  <c r="L22" i="56"/>
  <c r="S21" i="56"/>
  <c r="S20" i="56" s="1"/>
  <c r="S19" i="56" s="1"/>
  <c r="V17" i="56"/>
  <c r="O17" i="56"/>
  <c r="V16" i="56"/>
  <c r="O16" i="56"/>
  <c r="U15" i="56"/>
  <c r="V15" i="56" s="1"/>
  <c r="T15" i="56"/>
  <c r="S15" i="56"/>
  <c r="R15" i="56"/>
  <c r="Q15" i="56"/>
  <c r="P15" i="56"/>
  <c r="O15" i="56"/>
  <c r="N15" i="56"/>
  <c r="M15" i="56"/>
  <c r="L15" i="56"/>
  <c r="V14" i="56"/>
  <c r="O14" i="56"/>
  <c r="V13" i="56"/>
  <c r="O13" i="56"/>
  <c r="V12" i="56"/>
  <c r="U12" i="56"/>
  <c r="T12" i="56"/>
  <c r="S12" i="56"/>
  <c r="S8" i="56" s="1"/>
  <c r="S7" i="56" s="1"/>
  <c r="S6" i="56" s="1"/>
  <c r="R12" i="56"/>
  <c r="Q12" i="56"/>
  <c r="Q8" i="56" s="1"/>
  <c r="Q7" i="56" s="1"/>
  <c r="Q6" i="56" s="1"/>
  <c r="P12" i="56"/>
  <c r="N12" i="56"/>
  <c r="M12" i="56"/>
  <c r="L12" i="56"/>
  <c r="O12" i="56" s="1"/>
  <c r="V11" i="56"/>
  <c r="O11" i="56"/>
  <c r="V10" i="56"/>
  <c r="O10" i="56"/>
  <c r="U9" i="56"/>
  <c r="V9" i="56" s="1"/>
  <c r="T9" i="56"/>
  <c r="S9" i="56"/>
  <c r="R9" i="56"/>
  <c r="R8" i="56" s="1"/>
  <c r="R7" i="56" s="1"/>
  <c r="R6" i="56" s="1"/>
  <c r="Q9" i="56"/>
  <c r="P9" i="56"/>
  <c r="P8" i="56" s="1"/>
  <c r="P7" i="56" s="1"/>
  <c r="P6" i="56" s="1"/>
  <c r="N9" i="56"/>
  <c r="N8" i="56" s="1"/>
  <c r="N7" i="56" s="1"/>
  <c r="N6" i="56" s="1"/>
  <c r="M9" i="56"/>
  <c r="M8" i="56" s="1"/>
  <c r="M7" i="56" s="1"/>
  <c r="M6" i="56" s="1"/>
  <c r="L9" i="56"/>
  <c r="O9" i="56" s="1"/>
  <c r="T8" i="56"/>
  <c r="T7" i="56" s="1"/>
  <c r="T6" i="56" s="1"/>
  <c r="L8" i="56"/>
  <c r="L7" i="56" s="1"/>
  <c r="BJ54" i="57" l="1"/>
  <c r="BH54" i="57"/>
  <c r="BI54" i="57"/>
  <c r="S22" i="57"/>
  <c r="H3" i="57"/>
  <c r="AF103" i="57"/>
  <c r="BD103" i="57"/>
  <c r="B22" i="57"/>
  <c r="G103" i="57"/>
  <c r="S103" i="57"/>
  <c r="C51" i="57"/>
  <c r="BG51" i="57" s="1"/>
  <c r="BG52" i="57"/>
  <c r="BI63" i="57"/>
  <c r="V103" i="57"/>
  <c r="W52" i="57"/>
  <c r="W51" i="57" s="1"/>
  <c r="O22" i="57"/>
  <c r="O103" i="57" s="1"/>
  <c r="O67" i="57"/>
  <c r="O66" i="57" s="1"/>
  <c r="BI4" i="57"/>
  <c r="E3" i="57"/>
  <c r="BC103" i="57"/>
  <c r="BL42" i="57"/>
  <c r="BK42" i="57"/>
  <c r="BK17" i="57"/>
  <c r="BL17" i="57"/>
  <c r="AW13" i="57"/>
  <c r="AK22" i="57"/>
  <c r="BF103" i="57"/>
  <c r="P13" i="57"/>
  <c r="P3" i="57" s="1"/>
  <c r="P103" i="57" s="1"/>
  <c r="AB13" i="57"/>
  <c r="AB3" i="57" s="1"/>
  <c r="AB103" i="57" s="1"/>
  <c r="AN13" i="57"/>
  <c r="AN3" i="57" s="1"/>
  <c r="AN103" i="57" s="1"/>
  <c r="AZ13" i="57"/>
  <c r="AZ3" i="57" s="1"/>
  <c r="AZ103" i="57" s="1"/>
  <c r="BG26" i="57"/>
  <c r="BK38" i="57" s="1"/>
  <c r="W24" i="57"/>
  <c r="W23" i="57" s="1"/>
  <c r="W22" i="57" s="1"/>
  <c r="BJ42" i="57"/>
  <c r="BH63" i="57"/>
  <c r="AZ67" i="57"/>
  <c r="AZ66" i="57" s="1"/>
  <c r="BI71" i="57"/>
  <c r="BH53" i="57"/>
  <c r="D52" i="57"/>
  <c r="BH4" i="57"/>
  <c r="AD4" i="57"/>
  <c r="AD3" i="57" s="1"/>
  <c r="AD103" i="57" s="1"/>
  <c r="BB4" i="57"/>
  <c r="BB3" i="57" s="1"/>
  <c r="BI53" i="57"/>
  <c r="E52" i="57"/>
  <c r="AG52" i="57"/>
  <c r="AG51" i="57" s="1"/>
  <c r="P67" i="57"/>
  <c r="P66" i="57" s="1"/>
  <c r="AB67" i="57"/>
  <c r="AB66" i="57" s="1"/>
  <c r="BK71" i="57"/>
  <c r="F23" i="57"/>
  <c r="AG22" i="57"/>
  <c r="AS22" i="57"/>
  <c r="BE22" i="57"/>
  <c r="BE103" i="57" s="1"/>
  <c r="C39" i="57"/>
  <c r="BG40" i="57"/>
  <c r="BK40" i="57" s="1"/>
  <c r="F41" i="57"/>
  <c r="BJ41" i="57" s="1"/>
  <c r="BJ88" i="57"/>
  <c r="R83" i="57"/>
  <c r="R67" i="57" s="1"/>
  <c r="R66" i="57" s="1"/>
  <c r="R103" i="57" s="1"/>
  <c r="AS3" i="57"/>
  <c r="AE3" i="57"/>
  <c r="AE103" i="57" s="1"/>
  <c r="C9" i="57"/>
  <c r="BG9" i="57" s="1"/>
  <c r="BG11" i="57"/>
  <c r="BK12" i="57" s="1"/>
  <c r="J22" i="57"/>
  <c r="J103" i="57" s="1"/>
  <c r="AA22" i="57"/>
  <c r="AA103" i="57" s="1"/>
  <c r="BJ24" i="57"/>
  <c r="BI40" i="57"/>
  <c r="E57" i="57"/>
  <c r="BI57" i="57" s="1"/>
  <c r="BI68" i="57"/>
  <c r="BH75" i="57"/>
  <c r="BJ95" i="57"/>
  <c r="AT103" i="57"/>
  <c r="K22" i="57"/>
  <c r="I23" i="57"/>
  <c r="I22" i="57" s="1"/>
  <c r="I103" i="57" s="1"/>
  <c r="F57" i="57"/>
  <c r="BJ57" i="57" s="1"/>
  <c r="BG60" i="57"/>
  <c r="BK62" i="57" s="1"/>
  <c r="BJ63" i="57"/>
  <c r="K67" i="57"/>
  <c r="K66" i="57" s="1"/>
  <c r="AY67" i="57"/>
  <c r="AY66" i="57" s="1"/>
  <c r="AY103" i="57" s="1"/>
  <c r="BJ92" i="57"/>
  <c r="F83" i="57"/>
  <c r="BJ83" i="57" s="1"/>
  <c r="BG96" i="57"/>
  <c r="BG53" i="57"/>
  <c r="K13" i="57"/>
  <c r="K3" i="57" s="1"/>
  <c r="K103" i="57" s="1"/>
  <c r="W13" i="57"/>
  <c r="W3" i="57" s="1"/>
  <c r="W103" i="57" s="1"/>
  <c r="AI13" i="57"/>
  <c r="AI3" i="57" s="1"/>
  <c r="AI103" i="57" s="1"/>
  <c r="AU13" i="57"/>
  <c r="AU3" i="57" s="1"/>
  <c r="AU103" i="57" s="1"/>
  <c r="BG14" i="57"/>
  <c r="D39" i="57"/>
  <c r="BH39" i="57" s="1"/>
  <c r="Y41" i="57"/>
  <c r="Y22" i="57" s="1"/>
  <c r="B42" i="57"/>
  <c r="B41" i="57" s="1"/>
  <c r="BK46" i="57"/>
  <c r="I41" i="57"/>
  <c r="BI47" i="57"/>
  <c r="BK47" i="57"/>
  <c r="X47" i="57"/>
  <c r="X41" i="57" s="1"/>
  <c r="BH41" i="57" s="1"/>
  <c r="BH50" i="57"/>
  <c r="F52" i="57"/>
  <c r="BF67" i="57"/>
  <c r="BF66" i="57" s="1"/>
  <c r="BK75" i="57"/>
  <c r="D3" i="57"/>
  <c r="BK8" i="57"/>
  <c r="L13" i="57"/>
  <c r="L3" i="57" s="1"/>
  <c r="L103" i="57" s="1"/>
  <c r="X13" i="57"/>
  <c r="X3" i="57" s="1"/>
  <c r="BH14" i="57"/>
  <c r="BG24" i="57"/>
  <c r="E39" i="57"/>
  <c r="BJ47" i="57"/>
  <c r="AP52" i="57"/>
  <c r="AP51" i="57" s="1"/>
  <c r="AP103" i="57" s="1"/>
  <c r="BB52" i="57"/>
  <c r="BB51" i="57" s="1"/>
  <c r="BG57" i="57"/>
  <c r="G67" i="57"/>
  <c r="G66" i="57" s="1"/>
  <c r="AI67" i="57"/>
  <c r="AI66" i="57" s="1"/>
  <c r="AU67" i="57"/>
  <c r="AU66" i="57" s="1"/>
  <c r="O83" i="57"/>
  <c r="BG83" i="57" s="1"/>
  <c r="F99" i="57"/>
  <c r="BJ99" i="57" s="1"/>
  <c r="D23" i="57"/>
  <c r="BH24" i="57"/>
  <c r="F71" i="57"/>
  <c r="BJ71" i="57" s="1"/>
  <c r="BJ72" i="57"/>
  <c r="B94" i="57"/>
  <c r="O41" i="57"/>
  <c r="BG41" i="57" s="1"/>
  <c r="Y52" i="57"/>
  <c r="Y51" i="57" s="1"/>
  <c r="AK67" i="57"/>
  <c r="AK66" i="57" s="1"/>
  <c r="AW67" i="57"/>
  <c r="AW66" i="57" s="1"/>
  <c r="BJ70" i="57"/>
  <c r="BK74" i="57"/>
  <c r="B71" i="57"/>
  <c r="B67" i="57" s="1"/>
  <c r="B66" i="57" s="1"/>
  <c r="V67" i="57"/>
  <c r="V66" i="57" s="1"/>
  <c r="BB67" i="57"/>
  <c r="BB66" i="57" s="1"/>
  <c r="BI5" i="57"/>
  <c r="BH26" i="57"/>
  <c r="X24" i="57"/>
  <c r="X23" i="57" s="1"/>
  <c r="E75" i="57"/>
  <c r="BI75" i="57" s="1"/>
  <c r="BI76" i="57"/>
  <c r="BG54" i="57"/>
  <c r="BK56" i="57" s="1"/>
  <c r="AQ22" i="57"/>
  <c r="AQ103" i="57" s="1"/>
  <c r="B4" i="57"/>
  <c r="B3" i="57" s="1"/>
  <c r="Z103" i="57"/>
  <c r="M52" i="57"/>
  <c r="M51" i="57" s="1"/>
  <c r="J67" i="57"/>
  <c r="J66" i="57" s="1"/>
  <c r="AL67" i="57"/>
  <c r="AL66" i="57" s="1"/>
  <c r="AE67" i="57"/>
  <c r="AE66" i="57" s="1"/>
  <c r="AX3" i="57"/>
  <c r="BH68" i="57"/>
  <c r="D67" i="57"/>
  <c r="B99" i="57"/>
  <c r="BK102" i="57"/>
  <c r="N103" i="57"/>
  <c r="Y13" i="57"/>
  <c r="Y3" i="57" s="1"/>
  <c r="Y103" i="57" s="1"/>
  <c r="BI14" i="57"/>
  <c r="BI20" i="57"/>
  <c r="AL103" i="57"/>
  <c r="AZ22" i="57"/>
  <c r="BG5" i="57"/>
  <c r="AC23" i="57"/>
  <c r="E41" i="57"/>
  <c r="BI42" i="57"/>
  <c r="AC41" i="57"/>
  <c r="AO41" i="57"/>
  <c r="AO22" i="57" s="1"/>
  <c r="AO103" i="57" s="1"/>
  <c r="BA41" i="57"/>
  <c r="BA22" i="57" s="1"/>
  <c r="BA103" i="57" s="1"/>
  <c r="AM67" i="57"/>
  <c r="AM66" i="57" s="1"/>
  <c r="AM103" i="57" s="1"/>
  <c r="BI77" i="57"/>
  <c r="E83" i="57"/>
  <c r="BI83" i="57" s="1"/>
  <c r="BH98" i="57"/>
  <c r="Y67" i="57"/>
  <c r="Y66" i="57" s="1"/>
  <c r="F75" i="57"/>
  <c r="BJ75" i="57" s="1"/>
  <c r="BJ76" i="57"/>
  <c r="AL52" i="57"/>
  <c r="AL51" i="57" s="1"/>
  <c r="AX52" i="57"/>
  <c r="AX51" i="57" s="1"/>
  <c r="M94" i="57"/>
  <c r="M67" i="57" s="1"/>
  <c r="M66" i="57" s="1"/>
  <c r="BG95" i="57"/>
  <c r="BK98" i="57" s="1"/>
  <c r="C99" i="57"/>
  <c r="BG99" i="57" s="1"/>
  <c r="F13" i="57"/>
  <c r="BJ13" i="57" s="1"/>
  <c r="W63" i="57"/>
  <c r="BG63" i="57" s="1"/>
  <c r="C68" i="57"/>
  <c r="D83" i="57"/>
  <c r="BH83" i="57" s="1"/>
  <c r="T94" i="57"/>
  <c r="T67" i="57" s="1"/>
  <c r="T66" i="57" s="1"/>
  <c r="T103" i="57" s="1"/>
  <c r="AF67" i="57"/>
  <c r="AF66" i="57" s="1"/>
  <c r="AR67" i="57"/>
  <c r="AR66" i="57" s="1"/>
  <c r="AR103" i="57" s="1"/>
  <c r="BD67" i="57"/>
  <c r="BD66" i="57" s="1"/>
  <c r="X67" i="57"/>
  <c r="X66" i="57" s="1"/>
  <c r="AJ67" i="57"/>
  <c r="AJ66" i="57" s="1"/>
  <c r="AJ103" i="57" s="1"/>
  <c r="AV67" i="57"/>
  <c r="AV66" i="57" s="1"/>
  <c r="AV103" i="57" s="1"/>
  <c r="BH47" i="57"/>
  <c r="H57" i="57"/>
  <c r="BH58" i="57"/>
  <c r="BH70" i="57"/>
  <c r="BH96" i="57"/>
  <c r="BG100" i="57"/>
  <c r="AS52" i="57"/>
  <c r="AS51" i="57" s="1"/>
  <c r="BE52" i="57"/>
  <c r="BE51" i="57" s="1"/>
  <c r="BK65" i="57"/>
  <c r="B63" i="57"/>
  <c r="B52" i="57" s="1"/>
  <c r="B51" i="57" s="1"/>
  <c r="E67" i="57"/>
  <c r="BI70" i="57"/>
  <c r="BK82" i="57"/>
  <c r="H94" i="57"/>
  <c r="BI96" i="57"/>
  <c r="M3" i="57"/>
  <c r="AK3" i="57"/>
  <c r="AK103" i="57" s="1"/>
  <c r="AW3" i="57"/>
  <c r="AW103" i="57" s="1"/>
  <c r="BI9" i="57"/>
  <c r="I52" i="57"/>
  <c r="I51" i="57" s="1"/>
  <c r="U52" i="57"/>
  <c r="U51" i="57" s="1"/>
  <c r="U103" i="57" s="1"/>
  <c r="H67" i="57"/>
  <c r="H66" i="57" s="1"/>
  <c r="BI94" i="57"/>
  <c r="BJ96" i="57"/>
  <c r="M18" i="56"/>
  <c r="M5" i="56" s="1"/>
  <c r="L154" i="56"/>
  <c r="O154" i="56" s="1"/>
  <c r="O155" i="56"/>
  <c r="V277" i="56"/>
  <c r="U276" i="56"/>
  <c r="V276" i="56" s="1"/>
  <c r="R144" i="56"/>
  <c r="O178" i="56"/>
  <c r="V206" i="56"/>
  <c r="R78" i="56"/>
  <c r="R18" i="56" s="1"/>
  <c r="R5" i="56" s="1"/>
  <c r="R4" i="56" s="1"/>
  <c r="R3" i="56" s="1"/>
  <c r="O301" i="56"/>
  <c r="O436" i="56"/>
  <c r="P177" i="56"/>
  <c r="P176" i="56" s="1"/>
  <c r="V160" i="56"/>
  <c r="U159" i="56"/>
  <c r="V159" i="56" s="1"/>
  <c r="Q144" i="56"/>
  <c r="P144" i="56"/>
  <c r="R177" i="56"/>
  <c r="R176" i="56" s="1"/>
  <c r="L309" i="56"/>
  <c r="O309" i="56" s="1"/>
  <c r="O310" i="56"/>
  <c r="P18" i="56"/>
  <c r="P5" i="56" s="1"/>
  <c r="P4" i="56" s="1"/>
  <c r="P3" i="56" s="1"/>
  <c r="O61" i="56"/>
  <c r="L60" i="56"/>
  <c r="O60" i="56" s="1"/>
  <c r="V310" i="56"/>
  <c r="U309" i="56"/>
  <c r="V309" i="56" s="1"/>
  <c r="N452" i="56"/>
  <c r="V146" i="56"/>
  <c r="M192" i="56"/>
  <c r="M191" i="56" s="1"/>
  <c r="M177" i="56" s="1"/>
  <c r="M176" i="56" s="1"/>
  <c r="S452" i="56"/>
  <c r="L6" i="56"/>
  <c r="O7" i="56"/>
  <c r="L276" i="56"/>
  <c r="O276" i="56" s="1"/>
  <c r="O277" i="56"/>
  <c r="V61" i="56"/>
  <c r="U60" i="56"/>
  <c r="V60" i="56" s="1"/>
  <c r="T18" i="56"/>
  <c r="Q78" i="56"/>
  <c r="Q18" i="56" s="1"/>
  <c r="Q5" i="56" s="1"/>
  <c r="Q4" i="56" s="1"/>
  <c r="Q3" i="56" s="1"/>
  <c r="L159" i="56"/>
  <c r="O159" i="56" s="1"/>
  <c r="O160" i="56"/>
  <c r="Q177" i="56"/>
  <c r="Q176" i="56" s="1"/>
  <c r="P191" i="56"/>
  <c r="N191" i="56"/>
  <c r="V199" i="56"/>
  <c r="U192" i="56"/>
  <c r="T452" i="56"/>
  <c r="O223" i="56"/>
  <c r="M145" i="56"/>
  <c r="M144" i="56" s="1"/>
  <c r="O150" i="56"/>
  <c r="T5" i="56"/>
  <c r="S177" i="56"/>
  <c r="S176" i="56" s="1"/>
  <c r="O79" i="56"/>
  <c r="L78" i="56"/>
  <c r="O78" i="56" s="1"/>
  <c r="V28" i="56"/>
  <c r="S18" i="56"/>
  <c r="S5" i="56" s="1"/>
  <c r="S4" i="56" s="1"/>
  <c r="S3" i="56" s="1"/>
  <c r="V178" i="56"/>
  <c r="O333" i="56"/>
  <c r="N178" i="56"/>
  <c r="O227" i="56"/>
  <c r="V167" i="56"/>
  <c r="V185" i="56"/>
  <c r="O196" i="56"/>
  <c r="L199" i="56"/>
  <c r="O199" i="56" s="1"/>
  <c r="V203" i="56"/>
  <c r="V283" i="56"/>
  <c r="U294" i="56"/>
  <c r="V294" i="56" s="1"/>
  <c r="O336" i="56"/>
  <c r="U453" i="56"/>
  <c r="U452" i="56" s="1"/>
  <c r="N460" i="56"/>
  <c r="O460" i="56" s="1"/>
  <c r="M467" i="56"/>
  <c r="O467" i="56" s="1"/>
  <c r="L959" i="56"/>
  <c r="O959" i="56" s="1"/>
  <c r="U21" i="56"/>
  <c r="O8" i="56"/>
  <c r="O71" i="56"/>
  <c r="O123" i="56"/>
  <c r="L216" i="56"/>
  <c r="O216" i="56" s="1"/>
  <c r="O302" i="56"/>
  <c r="O314" i="56"/>
  <c r="O335" i="56"/>
  <c r="V35" i="56"/>
  <c r="N160" i="56"/>
  <c r="N159" i="56" s="1"/>
  <c r="N144" i="56" s="1"/>
  <c r="N18" i="56" s="1"/>
  <c r="N5" i="56" s="1"/>
  <c r="U79" i="56"/>
  <c r="O164" i="56"/>
  <c r="O182" i="56"/>
  <c r="O230" i="56"/>
  <c r="O280" i="56"/>
  <c r="V62" i="56"/>
  <c r="U113" i="56"/>
  <c r="V113" i="56" s="1"/>
  <c r="V317" i="56"/>
  <c r="U972" i="56"/>
  <c r="L21" i="56"/>
  <c r="U145" i="56"/>
  <c r="T192" i="56"/>
  <c r="T191" i="56" s="1"/>
  <c r="T177" i="56" s="1"/>
  <c r="T176" i="56" s="1"/>
  <c r="U223" i="56"/>
  <c r="V223" i="56" s="1"/>
  <c r="L294" i="56"/>
  <c r="O294" i="56" s="1"/>
  <c r="L435" i="56"/>
  <c r="O435" i="56" s="1"/>
  <c r="U965" i="56"/>
  <c r="V965" i="56" s="1"/>
  <c r="M972" i="56"/>
  <c r="O972" i="56" s="1"/>
  <c r="V321" i="56"/>
  <c r="M453" i="56"/>
  <c r="M452" i="56" s="1"/>
  <c r="O452" i="56" s="1"/>
  <c r="L206" i="56"/>
  <c r="O206" i="56" s="1"/>
  <c r="U443" i="56"/>
  <c r="V443" i="56" s="1"/>
  <c r="L965" i="56"/>
  <c r="O965" i="56" s="1"/>
  <c r="U8" i="56"/>
  <c r="U335" i="56"/>
  <c r="U959" i="56"/>
  <c r="V959" i="56" s="1"/>
  <c r="AG103" i="57" l="1"/>
  <c r="BK83" i="57"/>
  <c r="BL83" i="57"/>
  <c r="BH13" i="57"/>
  <c r="BH57" i="57"/>
  <c r="H52" i="57"/>
  <c r="H51" i="57" s="1"/>
  <c r="B103" i="57"/>
  <c r="BH23" i="57"/>
  <c r="D22" i="57"/>
  <c r="D103" i="57" s="1"/>
  <c r="BH103" i="57" s="1"/>
  <c r="BJ23" i="57"/>
  <c r="F22" i="57"/>
  <c r="BJ22" i="57" s="1"/>
  <c r="X103" i="57"/>
  <c r="BK24" i="57"/>
  <c r="BL24" i="57"/>
  <c r="F3" i="57"/>
  <c r="BL9" i="57"/>
  <c r="BK9" i="57"/>
  <c r="BL71" i="57"/>
  <c r="BI41" i="57"/>
  <c r="BK99" i="57"/>
  <c r="BL99" i="57"/>
  <c r="BI39" i="57"/>
  <c r="E23" i="57"/>
  <c r="BJ52" i="57"/>
  <c r="F51" i="57"/>
  <c r="BJ51" i="57" s="1"/>
  <c r="BI67" i="57"/>
  <c r="E66" i="57"/>
  <c r="BI66" i="57" s="1"/>
  <c r="BI3" i="57"/>
  <c r="BL53" i="57"/>
  <c r="BK53" i="57"/>
  <c r="D51" i="57"/>
  <c r="BH51" i="57" s="1"/>
  <c r="BH52" i="57"/>
  <c r="H103" i="57"/>
  <c r="BG13" i="57"/>
  <c r="AS103" i="57"/>
  <c r="BI13" i="57"/>
  <c r="AC22" i="57"/>
  <c r="AC103" i="57" s="1"/>
  <c r="BH67" i="57"/>
  <c r="D66" i="57"/>
  <c r="BH66" i="57" s="1"/>
  <c r="BH3" i="57"/>
  <c r="BH94" i="57"/>
  <c r="M103" i="57"/>
  <c r="C4" i="57"/>
  <c r="AX103" i="57"/>
  <c r="X22" i="57"/>
  <c r="BK57" i="57"/>
  <c r="BL57" i="57"/>
  <c r="BI52" i="57"/>
  <c r="E51" i="57"/>
  <c r="BI51" i="57" s="1"/>
  <c r="BJ4" i="57"/>
  <c r="BG68" i="57"/>
  <c r="C67" i="57"/>
  <c r="BK5" i="57"/>
  <c r="BL5" i="57"/>
  <c r="F67" i="57"/>
  <c r="BL63" i="57"/>
  <c r="BK63" i="57"/>
  <c r="BK94" i="57"/>
  <c r="BK14" i="57"/>
  <c r="BL14" i="57"/>
  <c r="BG39" i="57"/>
  <c r="C23" i="57"/>
  <c r="BB103" i="57"/>
  <c r="BL94" i="57"/>
  <c r="N4" i="56"/>
  <c r="N3" i="56" s="1"/>
  <c r="M4" i="56"/>
  <c r="M3" i="56" s="1"/>
  <c r="T4" i="56"/>
  <c r="T3" i="56" s="1"/>
  <c r="L144" i="56"/>
  <c r="O144" i="56" s="1"/>
  <c r="V21" i="56"/>
  <c r="U20" i="56"/>
  <c r="V972" i="56"/>
  <c r="U435" i="56"/>
  <c r="V435" i="56" s="1"/>
  <c r="V192" i="56"/>
  <c r="U191" i="56"/>
  <c r="V335" i="56"/>
  <c r="U333" i="56"/>
  <c r="V333" i="56" s="1"/>
  <c r="V145" i="56"/>
  <c r="U144" i="56"/>
  <c r="V144" i="56" s="1"/>
  <c r="O145" i="56"/>
  <c r="V79" i="56"/>
  <c r="U78" i="56"/>
  <c r="V78" i="56" s="1"/>
  <c r="L192" i="56"/>
  <c r="N177" i="56"/>
  <c r="N176" i="56" s="1"/>
  <c r="V8" i="56"/>
  <c r="U7" i="56"/>
  <c r="O21" i="56"/>
  <c r="L20" i="56"/>
  <c r="V452" i="56"/>
  <c r="O6" i="56"/>
  <c r="O453" i="56"/>
  <c r="F66" i="57" l="1"/>
  <c r="BJ66" i="57" s="1"/>
  <c r="BJ67" i="57"/>
  <c r="BG4" i="57"/>
  <c r="C3" i="57"/>
  <c r="BG23" i="57"/>
  <c r="C22" i="57"/>
  <c r="BG22" i="57" s="1"/>
  <c r="BH22" i="57"/>
  <c r="C66" i="57"/>
  <c r="BG66" i="57" s="1"/>
  <c r="BG67" i="57"/>
  <c r="BL68" i="57"/>
  <c r="BK68" i="57"/>
  <c r="BJ3" i="57"/>
  <c r="F103" i="57"/>
  <c r="BJ103" i="57" s="1"/>
  <c r="E22" i="57"/>
  <c r="BI23" i="57"/>
  <c r="BK39" i="57"/>
  <c r="BL39" i="57"/>
  <c r="O20" i="56"/>
  <c r="L19" i="56"/>
  <c r="V191" i="56"/>
  <c r="U177" i="56"/>
  <c r="V7" i="56"/>
  <c r="U6" i="56"/>
  <c r="L191" i="56"/>
  <c r="O192" i="56"/>
  <c r="V20" i="56"/>
  <c r="U19" i="56"/>
  <c r="C103" i="57" l="1"/>
  <c r="BG103" i="57" s="1"/>
  <c r="BK103" i="57" s="1"/>
  <c r="BG3" i="57"/>
  <c r="BI22" i="57"/>
  <c r="E103" i="57"/>
  <c r="BI103" i="57" s="1"/>
  <c r="V19" i="56"/>
  <c r="U18" i="56"/>
  <c r="V18" i="56" s="1"/>
  <c r="O191" i="56"/>
  <c r="L177" i="56"/>
  <c r="V6" i="56"/>
  <c r="U5" i="56"/>
  <c r="O19" i="56"/>
  <c r="L18" i="56"/>
  <c r="V177" i="56"/>
  <c r="U176" i="56"/>
  <c r="V176" i="56" s="1"/>
  <c r="V5" i="56" l="1"/>
  <c r="U4" i="56"/>
  <c r="O18" i="56"/>
  <c r="L5" i="56"/>
  <c r="L176" i="56"/>
  <c r="O176" i="56" s="1"/>
  <c r="O177" i="56"/>
  <c r="O5" i="56" l="1"/>
  <c r="L4" i="56"/>
  <c r="U3" i="56"/>
  <c r="V3" i="56" s="1"/>
  <c r="V4" i="56"/>
  <c r="O4" i="56" l="1"/>
  <c r="O3" i="56" s="1"/>
  <c r="L3" i="56"/>
  <c r="T361" i="37" l="1"/>
  <c r="S361" i="37"/>
  <c r="R361" i="37"/>
  <c r="R360" i="37" s="1"/>
  <c r="R359" i="37" s="1"/>
  <c r="Q361" i="37"/>
  <c r="Q360" i="37" s="1"/>
  <c r="Q359" i="37" s="1"/>
  <c r="P361" i="37"/>
  <c r="P360" i="37" s="1"/>
  <c r="P359" i="37" s="1"/>
  <c r="O361" i="37"/>
  <c r="O360" i="37" s="1"/>
  <c r="O359" i="37" s="1"/>
  <c r="N361" i="37"/>
  <c r="N360" i="37" s="1"/>
  <c r="N359" i="37" s="1"/>
  <c r="M361" i="37"/>
  <c r="M360" i="37" s="1"/>
  <c r="M359" i="37" s="1"/>
  <c r="X360" i="37"/>
  <c r="X359" i="37" s="1"/>
  <c r="W360" i="37"/>
  <c r="W359" i="37" s="1"/>
  <c r="V360" i="37"/>
  <c r="V359" i="37" s="1"/>
  <c r="U360" i="37"/>
  <c r="U359" i="37" s="1"/>
  <c r="T360" i="37"/>
  <c r="T359" i="37" s="1"/>
  <c r="S360" i="37"/>
  <c r="S359" i="37" s="1"/>
  <c r="T357" i="37"/>
  <c r="T356" i="37" s="1"/>
  <c r="T355" i="37" s="1"/>
  <c r="S357" i="37"/>
  <c r="S356" i="37" s="1"/>
  <c r="S355" i="37" s="1"/>
  <c r="R357" i="37"/>
  <c r="R356" i="37" s="1"/>
  <c r="R355" i="37" s="1"/>
  <c r="Q357" i="37"/>
  <c r="Q356" i="37" s="1"/>
  <c r="Q355" i="37" s="1"/>
  <c r="P357" i="37"/>
  <c r="P356" i="37" s="1"/>
  <c r="P355" i="37" s="1"/>
  <c r="O357" i="37"/>
  <c r="O356" i="37" s="1"/>
  <c r="O355" i="37" s="1"/>
  <c r="N357" i="37"/>
  <c r="N356" i="37" s="1"/>
  <c r="N355" i="37" s="1"/>
  <c r="M357" i="37"/>
  <c r="M356" i="37"/>
  <c r="M355" i="37" s="1"/>
  <c r="AB354" i="37"/>
  <c r="AA354" i="37"/>
  <c r="Z354" i="37"/>
  <c r="Y354" i="37"/>
  <c r="X353" i="37"/>
  <c r="X352" i="37" s="1"/>
  <c r="X351" i="37" s="1"/>
  <c r="W353" i="37"/>
  <c r="W352" i="37" s="1"/>
  <c r="W351" i="37" s="1"/>
  <c r="V353" i="37"/>
  <c r="V352" i="37" s="1"/>
  <c r="V351" i="37" s="1"/>
  <c r="U353" i="37"/>
  <c r="U352" i="37" s="1"/>
  <c r="U351" i="37" s="1"/>
  <c r="T353" i="37"/>
  <c r="T352" i="37" s="1"/>
  <c r="T351" i="37" s="1"/>
  <c r="S353" i="37"/>
  <c r="S352" i="37" s="1"/>
  <c r="S351" i="37" s="1"/>
  <c r="R353" i="37"/>
  <c r="R352" i="37" s="1"/>
  <c r="R351" i="37" s="1"/>
  <c r="Q353" i="37"/>
  <c r="Q352" i="37" s="1"/>
  <c r="Q351" i="37" s="1"/>
  <c r="P353" i="37"/>
  <c r="P352" i="37" s="1"/>
  <c r="P351" i="37" s="1"/>
  <c r="O353" i="37"/>
  <c r="N353" i="37"/>
  <c r="M353" i="37"/>
  <c r="M352" i="37" s="1"/>
  <c r="M351" i="37" s="1"/>
  <c r="O352" i="37"/>
  <c r="N352" i="37"/>
  <c r="N351" i="37" s="1"/>
  <c r="T349" i="37"/>
  <c r="T348" i="37" s="1"/>
  <c r="T347" i="37" s="1"/>
  <c r="S349" i="37"/>
  <c r="S348" i="37" s="1"/>
  <c r="S347" i="37" s="1"/>
  <c r="R349" i="37"/>
  <c r="R348" i="37" s="1"/>
  <c r="R347" i="37" s="1"/>
  <c r="Q349" i="37"/>
  <c r="Q348" i="37" s="1"/>
  <c r="Q347" i="37" s="1"/>
  <c r="P349" i="37"/>
  <c r="P348" i="37" s="1"/>
  <c r="P347" i="37" s="1"/>
  <c r="O349" i="37"/>
  <c r="O348" i="37" s="1"/>
  <c r="O347" i="37" s="1"/>
  <c r="N349" i="37"/>
  <c r="N348" i="37" s="1"/>
  <c r="N347" i="37" s="1"/>
  <c r="M349" i="37"/>
  <c r="M348" i="37" s="1"/>
  <c r="M347" i="37" s="1"/>
  <c r="T345" i="37"/>
  <c r="T344" i="37" s="1"/>
  <c r="T343" i="37" s="1"/>
  <c r="S345" i="37"/>
  <c r="S344" i="37" s="1"/>
  <c r="S343" i="37" s="1"/>
  <c r="R345" i="37"/>
  <c r="R344" i="37" s="1"/>
  <c r="R343" i="37" s="1"/>
  <c r="Q345" i="37"/>
  <c r="Q344" i="37" s="1"/>
  <c r="Q343" i="37" s="1"/>
  <c r="P345" i="37"/>
  <c r="P344" i="37" s="1"/>
  <c r="P343" i="37" s="1"/>
  <c r="O345" i="37"/>
  <c r="O344" i="37" s="1"/>
  <c r="O343" i="37" s="1"/>
  <c r="N345" i="37"/>
  <c r="N344" i="37" s="1"/>
  <c r="N343" i="37" s="1"/>
  <c r="M345" i="37"/>
  <c r="M344" i="37" s="1"/>
  <c r="M343" i="37" s="1"/>
  <c r="T341" i="37"/>
  <c r="T340" i="37" s="1"/>
  <c r="T339" i="37" s="1"/>
  <c r="S341" i="37"/>
  <c r="S340" i="37" s="1"/>
  <c r="S339" i="37" s="1"/>
  <c r="R341" i="37"/>
  <c r="R340" i="37" s="1"/>
  <c r="R339" i="37" s="1"/>
  <c r="Q341" i="37"/>
  <c r="Q340" i="37" s="1"/>
  <c r="Q339" i="37" s="1"/>
  <c r="P341" i="37"/>
  <c r="P340" i="37" s="1"/>
  <c r="P339" i="37" s="1"/>
  <c r="O341" i="37"/>
  <c r="O340" i="37" s="1"/>
  <c r="O339" i="37" s="1"/>
  <c r="N341" i="37"/>
  <c r="N340" i="37" s="1"/>
  <c r="N339" i="37" s="1"/>
  <c r="M341" i="37"/>
  <c r="M340" i="37" s="1"/>
  <c r="M339" i="37" s="1"/>
  <c r="T337" i="37"/>
  <c r="T336" i="37" s="1"/>
  <c r="T335" i="37" s="1"/>
  <c r="S337" i="37"/>
  <c r="S336" i="37" s="1"/>
  <c r="S335" i="37" s="1"/>
  <c r="R337" i="37"/>
  <c r="R336" i="37" s="1"/>
  <c r="R335" i="37" s="1"/>
  <c r="Q337" i="37"/>
  <c r="Q336" i="37" s="1"/>
  <c r="Q335" i="37" s="1"/>
  <c r="P337" i="37"/>
  <c r="P336" i="37" s="1"/>
  <c r="P335" i="37" s="1"/>
  <c r="O337" i="37"/>
  <c r="O336" i="37" s="1"/>
  <c r="O335" i="37" s="1"/>
  <c r="N337" i="37"/>
  <c r="N336" i="37" s="1"/>
  <c r="N335" i="37" s="1"/>
  <c r="M337" i="37"/>
  <c r="M336" i="37" s="1"/>
  <c r="M335" i="37" s="1"/>
  <c r="X336" i="37"/>
  <c r="W336" i="37"/>
  <c r="W335" i="37" s="1"/>
  <c r="V336" i="37"/>
  <c r="V335" i="37" s="1"/>
  <c r="U336" i="37"/>
  <c r="U335" i="37" s="1"/>
  <c r="X335" i="37"/>
  <c r="T333" i="37"/>
  <c r="T332" i="37" s="1"/>
  <c r="T331" i="37" s="1"/>
  <c r="S333" i="37"/>
  <c r="S332" i="37" s="1"/>
  <c r="S331" i="37" s="1"/>
  <c r="R333" i="37"/>
  <c r="R332" i="37" s="1"/>
  <c r="R331" i="37" s="1"/>
  <c r="Q333" i="37"/>
  <c r="Q332" i="37" s="1"/>
  <c r="Q331" i="37" s="1"/>
  <c r="P333" i="37"/>
  <c r="P332" i="37" s="1"/>
  <c r="P331" i="37" s="1"/>
  <c r="O333" i="37"/>
  <c r="O332" i="37" s="1"/>
  <c r="O331" i="37" s="1"/>
  <c r="N333" i="37"/>
  <c r="N332" i="37" s="1"/>
  <c r="M333" i="37"/>
  <c r="M332" i="37" s="1"/>
  <c r="M331" i="37" s="1"/>
  <c r="N331" i="37"/>
  <c r="AB330" i="37"/>
  <c r="AA330" i="37"/>
  <c r="Z330" i="37"/>
  <c r="Y330" i="37"/>
  <c r="X329" i="37"/>
  <c r="X328" i="37" s="1"/>
  <c r="X327" i="37" s="1"/>
  <c r="W329" i="37"/>
  <c r="W328" i="37" s="1"/>
  <c r="W327" i="37" s="1"/>
  <c r="V329" i="37"/>
  <c r="V328" i="37" s="1"/>
  <c r="V327" i="37" s="1"/>
  <c r="U329" i="37"/>
  <c r="U328" i="37" s="1"/>
  <c r="U327" i="37" s="1"/>
  <c r="T329" i="37"/>
  <c r="T328" i="37" s="1"/>
  <c r="T327" i="37" s="1"/>
  <c r="S329" i="37"/>
  <c r="S328" i="37" s="1"/>
  <c r="S327" i="37" s="1"/>
  <c r="R329" i="37"/>
  <c r="R328" i="37" s="1"/>
  <c r="R327" i="37" s="1"/>
  <c r="Q329" i="37"/>
  <c r="Q328" i="37" s="1"/>
  <c r="Q327" i="37" s="1"/>
  <c r="P329" i="37"/>
  <c r="P328" i="37" s="1"/>
  <c r="P327" i="37" s="1"/>
  <c r="O329" i="37"/>
  <c r="O328" i="37" s="1"/>
  <c r="O327" i="37" s="1"/>
  <c r="N329" i="37"/>
  <c r="N328" i="37" s="1"/>
  <c r="N327" i="37" s="1"/>
  <c r="M329" i="37"/>
  <c r="M328" i="37" s="1"/>
  <c r="M327" i="37" s="1"/>
  <c r="AB326" i="37"/>
  <c r="AA326" i="37"/>
  <c r="Z326" i="37"/>
  <c r="Y326" i="37"/>
  <c r="X325" i="37"/>
  <c r="W325" i="37"/>
  <c r="W324" i="37" s="1"/>
  <c r="W323" i="37" s="1"/>
  <c r="V325" i="37"/>
  <c r="V324" i="37" s="1"/>
  <c r="V323" i="37" s="1"/>
  <c r="U325" i="37"/>
  <c r="U324" i="37" s="1"/>
  <c r="U323" i="37" s="1"/>
  <c r="T325" i="37"/>
  <c r="T324" i="37" s="1"/>
  <c r="T323" i="37" s="1"/>
  <c r="S325" i="37"/>
  <c r="S324" i="37" s="1"/>
  <c r="S323" i="37" s="1"/>
  <c r="R325" i="37"/>
  <c r="R324" i="37" s="1"/>
  <c r="R323" i="37" s="1"/>
  <c r="Q325" i="37"/>
  <c r="Q324" i="37" s="1"/>
  <c r="Q323" i="37" s="1"/>
  <c r="P325" i="37"/>
  <c r="P324" i="37" s="1"/>
  <c r="P323" i="37" s="1"/>
  <c r="O325" i="37"/>
  <c r="O324" i="37" s="1"/>
  <c r="O323" i="37" s="1"/>
  <c r="N325" i="37"/>
  <c r="N324" i="37" s="1"/>
  <c r="N323" i="37" s="1"/>
  <c r="M325" i="37"/>
  <c r="M324" i="37" s="1"/>
  <c r="M323" i="37" s="1"/>
  <c r="X324" i="37"/>
  <c r="X323" i="37" s="1"/>
  <c r="AB317" i="37"/>
  <c r="AA317" i="37"/>
  <c r="Z317" i="37"/>
  <c r="Y317" i="37"/>
  <c r="X316" i="37"/>
  <c r="X315" i="37" s="1"/>
  <c r="X314" i="37" s="1"/>
  <c r="W316" i="37"/>
  <c r="W315" i="37" s="1"/>
  <c r="W314" i="37" s="1"/>
  <c r="V316" i="37"/>
  <c r="V315" i="37" s="1"/>
  <c r="V314" i="37" s="1"/>
  <c r="U316" i="37"/>
  <c r="U315" i="37" s="1"/>
  <c r="U314" i="37" s="1"/>
  <c r="T316" i="37"/>
  <c r="T315" i="37" s="1"/>
  <c r="T314" i="37" s="1"/>
  <c r="S316" i="37"/>
  <c r="S315" i="37" s="1"/>
  <c r="S314" i="37" s="1"/>
  <c r="R316" i="37"/>
  <c r="Q316" i="37"/>
  <c r="Q315" i="37" s="1"/>
  <c r="Q314" i="37" s="1"/>
  <c r="P316" i="37"/>
  <c r="P315" i="37" s="1"/>
  <c r="P314" i="37" s="1"/>
  <c r="O316" i="37"/>
  <c r="N316" i="37"/>
  <c r="M316" i="37"/>
  <c r="M315" i="37" s="1"/>
  <c r="M314" i="37" s="1"/>
  <c r="R315" i="37"/>
  <c r="R314" i="37" s="1"/>
  <c r="AB313" i="37"/>
  <c r="AA313" i="37"/>
  <c r="Z313" i="37"/>
  <c r="Y313" i="37"/>
  <c r="X312" i="37"/>
  <c r="X311" i="37" s="1"/>
  <c r="X310" i="37" s="1"/>
  <c r="W312" i="37"/>
  <c r="W311" i="37" s="1"/>
  <c r="W310" i="37" s="1"/>
  <c r="V312" i="37"/>
  <c r="V311" i="37" s="1"/>
  <c r="V310" i="37" s="1"/>
  <c r="U312" i="37"/>
  <c r="U311" i="37" s="1"/>
  <c r="U310" i="37" s="1"/>
  <c r="T312" i="37"/>
  <c r="T311" i="37" s="1"/>
  <c r="T310" i="37" s="1"/>
  <c r="S312" i="37"/>
  <c r="S311" i="37" s="1"/>
  <c r="S310" i="37" s="1"/>
  <c r="R312" i="37"/>
  <c r="R311" i="37" s="1"/>
  <c r="R310" i="37" s="1"/>
  <c r="Q312" i="37"/>
  <c r="Q311" i="37" s="1"/>
  <c r="Q310" i="37" s="1"/>
  <c r="P312" i="37"/>
  <c r="P311" i="37" s="1"/>
  <c r="P310" i="37" s="1"/>
  <c r="O312" i="37"/>
  <c r="O311" i="37" s="1"/>
  <c r="O310" i="37" s="1"/>
  <c r="N312" i="37"/>
  <c r="N311" i="37" s="1"/>
  <c r="N310" i="37" s="1"/>
  <c r="M312" i="37"/>
  <c r="M311" i="37" s="1"/>
  <c r="M310" i="37" s="1"/>
  <c r="AB309" i="37"/>
  <c r="AA309" i="37"/>
  <c r="Z309" i="37"/>
  <c r="Y309" i="37"/>
  <c r="X308" i="37"/>
  <c r="X307" i="37" s="1"/>
  <c r="X306" i="37" s="1"/>
  <c r="W308" i="37"/>
  <c r="W307" i="37" s="1"/>
  <c r="W306" i="37" s="1"/>
  <c r="V308" i="37"/>
  <c r="V307" i="37" s="1"/>
  <c r="V306" i="37" s="1"/>
  <c r="U308" i="37"/>
  <c r="U307" i="37" s="1"/>
  <c r="U306" i="37" s="1"/>
  <c r="T308" i="37"/>
  <c r="T307" i="37" s="1"/>
  <c r="T306" i="37" s="1"/>
  <c r="S308" i="37"/>
  <c r="S307" i="37" s="1"/>
  <c r="S306" i="37" s="1"/>
  <c r="R308" i="37"/>
  <c r="R307" i="37" s="1"/>
  <c r="R306" i="37" s="1"/>
  <c r="Q308" i="37"/>
  <c r="Q307" i="37" s="1"/>
  <c r="Q306" i="37" s="1"/>
  <c r="P308" i="37"/>
  <c r="P307" i="37" s="1"/>
  <c r="P306" i="37" s="1"/>
  <c r="O308" i="37"/>
  <c r="O307" i="37" s="1"/>
  <c r="O306" i="37" s="1"/>
  <c r="N308" i="37"/>
  <c r="N307" i="37" s="1"/>
  <c r="N306" i="37" s="1"/>
  <c r="M308" i="37"/>
  <c r="M307" i="37" s="1"/>
  <c r="M306" i="37" s="1"/>
  <c r="AB305" i="37"/>
  <c r="AA305" i="37"/>
  <c r="Z305" i="37"/>
  <c r="Y305" i="37"/>
  <c r="X304" i="37"/>
  <c r="X303" i="37" s="1"/>
  <c r="X302" i="37" s="1"/>
  <c r="W304" i="37"/>
  <c r="W303" i="37" s="1"/>
  <c r="W302" i="37" s="1"/>
  <c r="V304" i="37"/>
  <c r="V303" i="37" s="1"/>
  <c r="V302" i="37" s="1"/>
  <c r="U304" i="37"/>
  <c r="U303" i="37" s="1"/>
  <c r="U302" i="37" s="1"/>
  <c r="T304" i="37"/>
  <c r="T303" i="37" s="1"/>
  <c r="T302" i="37" s="1"/>
  <c r="S304" i="37"/>
  <c r="S303" i="37" s="1"/>
  <c r="S302" i="37" s="1"/>
  <c r="R304" i="37"/>
  <c r="R303" i="37" s="1"/>
  <c r="R302" i="37" s="1"/>
  <c r="Q304" i="37"/>
  <c r="Q303" i="37" s="1"/>
  <c r="Q302" i="37" s="1"/>
  <c r="P304" i="37"/>
  <c r="P303" i="37" s="1"/>
  <c r="P302" i="37" s="1"/>
  <c r="O304" i="37"/>
  <c r="O303" i="37" s="1"/>
  <c r="O302" i="37" s="1"/>
  <c r="N304" i="37"/>
  <c r="N303" i="37" s="1"/>
  <c r="N302" i="37" s="1"/>
  <c r="M304" i="37"/>
  <c r="M303" i="37" s="1"/>
  <c r="M302" i="37" s="1"/>
  <c r="AB301" i="37"/>
  <c r="AA301" i="37"/>
  <c r="Z301" i="37"/>
  <c r="Y301" i="37"/>
  <c r="T300" i="37"/>
  <c r="S300" i="37"/>
  <c r="R300" i="37"/>
  <c r="R299" i="37" s="1"/>
  <c r="R298" i="37" s="1"/>
  <c r="Q300" i="37"/>
  <c r="Q299" i="37" s="1"/>
  <c r="Q298" i="37" s="1"/>
  <c r="P300" i="37"/>
  <c r="P299" i="37" s="1"/>
  <c r="O300" i="37"/>
  <c r="O299" i="37" s="1"/>
  <c r="O298" i="37" s="1"/>
  <c r="N300" i="37"/>
  <c r="N299" i="37" s="1"/>
  <c r="N298" i="37" s="1"/>
  <c r="M300" i="37"/>
  <c r="M299" i="37" s="1"/>
  <c r="M298" i="37" s="1"/>
  <c r="X299" i="37"/>
  <c r="X298" i="37" s="1"/>
  <c r="W299" i="37"/>
  <c r="W298" i="37" s="1"/>
  <c r="V299" i="37"/>
  <c r="V298" i="37" s="1"/>
  <c r="U299" i="37"/>
  <c r="U298" i="37" s="1"/>
  <c r="T299" i="37"/>
  <c r="T298" i="37" s="1"/>
  <c r="S299" i="37"/>
  <c r="S298" i="37" s="1"/>
  <c r="AB297" i="37"/>
  <c r="AA297" i="37"/>
  <c r="Z297" i="37"/>
  <c r="Y297" i="37"/>
  <c r="X296" i="37"/>
  <c r="X295" i="37" s="1"/>
  <c r="X294" i="37" s="1"/>
  <c r="W296" i="37"/>
  <c r="W295" i="37" s="1"/>
  <c r="W294" i="37" s="1"/>
  <c r="V296" i="37"/>
  <c r="V295" i="37" s="1"/>
  <c r="V294" i="37" s="1"/>
  <c r="U296" i="37"/>
  <c r="U295" i="37" s="1"/>
  <c r="U294" i="37" s="1"/>
  <c r="T296" i="37"/>
  <c r="T295" i="37" s="1"/>
  <c r="T294" i="37" s="1"/>
  <c r="S296" i="37"/>
  <c r="S295" i="37" s="1"/>
  <c r="S294" i="37" s="1"/>
  <c r="R296" i="37"/>
  <c r="R295" i="37" s="1"/>
  <c r="R294" i="37" s="1"/>
  <c r="Q296" i="37"/>
  <c r="Q295" i="37" s="1"/>
  <c r="Q294" i="37" s="1"/>
  <c r="P296" i="37"/>
  <c r="P295" i="37" s="1"/>
  <c r="P294" i="37" s="1"/>
  <c r="O296" i="37"/>
  <c r="N296" i="37"/>
  <c r="N295" i="37" s="1"/>
  <c r="N294" i="37" s="1"/>
  <c r="M296" i="37"/>
  <c r="M295" i="37" s="1"/>
  <c r="M294" i="37" s="1"/>
  <c r="AB279" i="37"/>
  <c r="AA279" i="37"/>
  <c r="Z279" i="37"/>
  <c r="Y279" i="37"/>
  <c r="X278" i="37"/>
  <c r="X277" i="37" s="1"/>
  <c r="X276" i="37" s="1"/>
  <c r="W278" i="37"/>
  <c r="W277" i="37" s="1"/>
  <c r="W276" i="37" s="1"/>
  <c r="V278" i="37"/>
  <c r="V277" i="37" s="1"/>
  <c r="V276" i="37" s="1"/>
  <c r="U278" i="37"/>
  <c r="U277" i="37" s="1"/>
  <c r="U276" i="37" s="1"/>
  <c r="T278" i="37"/>
  <c r="T277" i="37" s="1"/>
  <c r="T276" i="37" s="1"/>
  <c r="S278" i="37"/>
  <c r="S277" i="37" s="1"/>
  <c r="S276" i="37" s="1"/>
  <c r="R278" i="37"/>
  <c r="R277" i="37" s="1"/>
  <c r="R276" i="37" s="1"/>
  <c r="Q278" i="37"/>
  <c r="Q277" i="37" s="1"/>
  <c r="Q276" i="37" s="1"/>
  <c r="P278" i="37"/>
  <c r="P277" i="37" s="1"/>
  <c r="P276" i="37" s="1"/>
  <c r="O278" i="37"/>
  <c r="O277" i="37" s="1"/>
  <c r="O276" i="37" s="1"/>
  <c r="N278" i="37"/>
  <c r="N277" i="37" s="1"/>
  <c r="N276" i="37" s="1"/>
  <c r="M278" i="37"/>
  <c r="M277" i="37" s="1"/>
  <c r="M276" i="37" s="1"/>
  <c r="AB275" i="37"/>
  <c r="AA275" i="37"/>
  <c r="Z275" i="37"/>
  <c r="Y275" i="37"/>
  <c r="X274" i="37"/>
  <c r="X273" i="37" s="1"/>
  <c r="X272" i="37" s="1"/>
  <c r="W274" i="37"/>
  <c r="W273" i="37" s="1"/>
  <c r="W272" i="37" s="1"/>
  <c r="V274" i="37"/>
  <c r="V273" i="37" s="1"/>
  <c r="V272" i="37" s="1"/>
  <c r="U274" i="37"/>
  <c r="U273" i="37" s="1"/>
  <c r="U272" i="37" s="1"/>
  <c r="T274" i="37"/>
  <c r="T273" i="37" s="1"/>
  <c r="T272" i="37" s="1"/>
  <c r="S274" i="37"/>
  <c r="S273" i="37" s="1"/>
  <c r="S272" i="37" s="1"/>
  <c r="R274" i="37"/>
  <c r="R273" i="37" s="1"/>
  <c r="R272" i="37" s="1"/>
  <c r="Q274" i="37"/>
  <c r="Q273" i="37" s="1"/>
  <c r="Q272" i="37" s="1"/>
  <c r="P274" i="37"/>
  <c r="P273" i="37" s="1"/>
  <c r="P272" i="37" s="1"/>
  <c r="O274" i="37"/>
  <c r="O273" i="37" s="1"/>
  <c r="O272" i="37" s="1"/>
  <c r="N274" i="37"/>
  <c r="N273" i="37" s="1"/>
  <c r="N272" i="37" s="1"/>
  <c r="M274" i="37"/>
  <c r="M273" i="37" s="1"/>
  <c r="M272" i="37" s="1"/>
  <c r="AB271" i="37"/>
  <c r="AA271" i="37"/>
  <c r="Z271" i="37"/>
  <c r="Y271" i="37"/>
  <c r="X270" i="37"/>
  <c r="X269" i="37" s="1"/>
  <c r="X268" i="37" s="1"/>
  <c r="W270" i="37"/>
  <c r="W269" i="37" s="1"/>
  <c r="W268" i="37" s="1"/>
  <c r="V270" i="37"/>
  <c r="V269" i="37" s="1"/>
  <c r="V268" i="37" s="1"/>
  <c r="U270" i="37"/>
  <c r="U269" i="37" s="1"/>
  <c r="U268" i="37" s="1"/>
  <c r="T270" i="37"/>
  <c r="T269" i="37" s="1"/>
  <c r="T268" i="37" s="1"/>
  <c r="S270" i="37"/>
  <c r="S269" i="37" s="1"/>
  <c r="S268" i="37" s="1"/>
  <c r="R270" i="37"/>
  <c r="R269" i="37" s="1"/>
  <c r="R268" i="37" s="1"/>
  <c r="Q270" i="37"/>
  <c r="Q269" i="37" s="1"/>
  <c r="Q268" i="37" s="1"/>
  <c r="P270" i="37"/>
  <c r="P269" i="37" s="1"/>
  <c r="P268" i="37" s="1"/>
  <c r="O270" i="37"/>
  <c r="O269" i="37" s="1"/>
  <c r="O268" i="37" s="1"/>
  <c r="N270" i="37"/>
  <c r="N269" i="37" s="1"/>
  <c r="N268" i="37" s="1"/>
  <c r="M270" i="37"/>
  <c r="M269" i="37" s="1"/>
  <c r="M268" i="37" s="1"/>
  <c r="AB257" i="37"/>
  <c r="AA257" i="37"/>
  <c r="Z257" i="37"/>
  <c r="Y257" i="37"/>
  <c r="X256" i="37"/>
  <c r="X255" i="37" s="1"/>
  <c r="X254" i="37" s="1"/>
  <c r="W256" i="37"/>
  <c r="W255" i="37" s="1"/>
  <c r="W254" i="37" s="1"/>
  <c r="V256" i="37"/>
  <c r="V255" i="37" s="1"/>
  <c r="V254" i="37" s="1"/>
  <c r="U256" i="37"/>
  <c r="U255" i="37" s="1"/>
  <c r="T256" i="37"/>
  <c r="S256" i="37"/>
  <c r="S255" i="37" s="1"/>
  <c r="S254" i="37" s="1"/>
  <c r="R256" i="37"/>
  <c r="R255" i="37" s="1"/>
  <c r="R254" i="37" s="1"/>
  <c r="Q256" i="37"/>
  <c r="Q255" i="37" s="1"/>
  <c r="Q254" i="37" s="1"/>
  <c r="P256" i="37"/>
  <c r="P255" i="37" s="1"/>
  <c r="O256" i="37"/>
  <c r="O255" i="37" s="1"/>
  <c r="O254" i="37" s="1"/>
  <c r="N256" i="37"/>
  <c r="N255" i="37" s="1"/>
  <c r="N254" i="37" s="1"/>
  <c r="M256" i="37"/>
  <c r="M255" i="37" s="1"/>
  <c r="M254" i="37" s="1"/>
  <c r="U254" i="37"/>
  <c r="AB253" i="37"/>
  <c r="AA253" i="37"/>
  <c r="Z253" i="37"/>
  <c r="Y253" i="37"/>
  <c r="X252" i="37"/>
  <c r="W252" i="37"/>
  <c r="W251" i="37" s="1"/>
  <c r="W250" i="37" s="1"/>
  <c r="V252" i="37"/>
  <c r="V251" i="37" s="1"/>
  <c r="V250" i="37" s="1"/>
  <c r="U252" i="37"/>
  <c r="U251" i="37" s="1"/>
  <c r="U250" i="37" s="1"/>
  <c r="T252" i="37"/>
  <c r="T251" i="37" s="1"/>
  <c r="T250" i="37" s="1"/>
  <c r="S252" i="37"/>
  <c r="S251" i="37" s="1"/>
  <c r="S250" i="37" s="1"/>
  <c r="R252" i="37"/>
  <c r="R251" i="37" s="1"/>
  <c r="R250" i="37" s="1"/>
  <c r="Q252" i="37"/>
  <c r="Q251" i="37" s="1"/>
  <c r="Q250" i="37" s="1"/>
  <c r="P252" i="37"/>
  <c r="P251" i="37" s="1"/>
  <c r="P250" i="37" s="1"/>
  <c r="O252" i="37"/>
  <c r="O251" i="37" s="1"/>
  <c r="O250" i="37" s="1"/>
  <c r="N252" i="37"/>
  <c r="N251" i="37" s="1"/>
  <c r="N250" i="37" s="1"/>
  <c r="M252" i="37"/>
  <c r="M251" i="37" s="1"/>
  <c r="M250" i="37" s="1"/>
  <c r="X251" i="37"/>
  <c r="X250" i="37" s="1"/>
  <c r="AB249" i="37"/>
  <c r="AA249" i="37"/>
  <c r="Z249" i="37"/>
  <c r="Y249" i="37"/>
  <c r="X248" i="37"/>
  <c r="X247" i="37" s="1"/>
  <c r="X246" i="37" s="1"/>
  <c r="W248" i="37"/>
  <c r="W247" i="37" s="1"/>
  <c r="W246" i="37" s="1"/>
  <c r="V248" i="37"/>
  <c r="V247" i="37" s="1"/>
  <c r="V246" i="37" s="1"/>
  <c r="U248" i="37"/>
  <c r="U247" i="37" s="1"/>
  <c r="U246" i="37" s="1"/>
  <c r="T248" i="37"/>
  <c r="T247" i="37" s="1"/>
  <c r="S248" i="37"/>
  <c r="S247" i="37" s="1"/>
  <c r="S246" i="37" s="1"/>
  <c r="R248" i="37"/>
  <c r="R247" i="37" s="1"/>
  <c r="R246" i="37" s="1"/>
  <c r="Q248" i="37"/>
  <c r="Q247" i="37" s="1"/>
  <c r="Q246" i="37" s="1"/>
  <c r="P248" i="37"/>
  <c r="P247" i="37" s="1"/>
  <c r="P246" i="37" s="1"/>
  <c r="O248" i="37"/>
  <c r="O247" i="37" s="1"/>
  <c r="O246" i="37" s="1"/>
  <c r="N248" i="37"/>
  <c r="N247" i="37" s="1"/>
  <c r="N246" i="37" s="1"/>
  <c r="M248" i="37"/>
  <c r="M247" i="37" s="1"/>
  <c r="M246" i="37" s="1"/>
  <c r="M240" i="37" s="1"/>
  <c r="T246" i="37"/>
  <c r="AB239" i="37"/>
  <c r="AA239" i="37"/>
  <c r="Z239" i="37"/>
  <c r="Y239" i="37"/>
  <c r="X238" i="37"/>
  <c r="AB238" i="37" s="1"/>
  <c r="W238" i="37"/>
  <c r="AA238" i="37" s="1"/>
  <c r="V238" i="37"/>
  <c r="Z238" i="37" s="1"/>
  <c r="U238" i="37"/>
  <c r="X237" i="37"/>
  <c r="X236" i="37" s="1"/>
  <c r="AB236" i="37" s="1"/>
  <c r="AB235" i="37"/>
  <c r="AA235" i="37"/>
  <c r="Z235" i="37"/>
  <c r="Y235" i="37"/>
  <c r="X234" i="37"/>
  <c r="X233" i="37" s="1"/>
  <c r="AB233" i="37" s="1"/>
  <c r="W234" i="37"/>
  <c r="AA234" i="37" s="1"/>
  <c r="V234" i="37"/>
  <c r="U234" i="37"/>
  <c r="AB231" i="37"/>
  <c r="AA231" i="37"/>
  <c r="Z231" i="37"/>
  <c r="Y231" i="37"/>
  <c r="X230" i="37"/>
  <c r="X229" i="37" s="1"/>
  <c r="X228" i="37" s="1"/>
  <c r="W230" i="37"/>
  <c r="W229" i="37" s="1"/>
  <c r="W228" i="37" s="1"/>
  <c r="V230" i="37"/>
  <c r="V229" i="37" s="1"/>
  <c r="V228" i="37" s="1"/>
  <c r="U230" i="37"/>
  <c r="U229" i="37" s="1"/>
  <c r="U228" i="37" s="1"/>
  <c r="T230" i="37"/>
  <c r="T229" i="37" s="1"/>
  <c r="T228" i="37" s="1"/>
  <c r="S230" i="37"/>
  <c r="S229" i="37" s="1"/>
  <c r="S228" i="37" s="1"/>
  <c r="R230" i="37"/>
  <c r="R229" i="37" s="1"/>
  <c r="R228" i="37" s="1"/>
  <c r="Q230" i="37"/>
  <c r="Q229" i="37" s="1"/>
  <c r="Q228" i="37" s="1"/>
  <c r="P230" i="37"/>
  <c r="P229" i="37" s="1"/>
  <c r="P228" i="37" s="1"/>
  <c r="O230" i="37"/>
  <c r="O229" i="37" s="1"/>
  <c r="O228" i="37" s="1"/>
  <c r="N230" i="37"/>
  <c r="N229" i="37" s="1"/>
  <c r="N228" i="37" s="1"/>
  <c r="M230" i="37"/>
  <c r="M229" i="37" s="1"/>
  <c r="M228" i="37" s="1"/>
  <c r="AB223" i="37"/>
  <c r="AA223" i="37"/>
  <c r="Z223" i="37"/>
  <c r="Y223" i="37"/>
  <c r="T222" i="37"/>
  <c r="S222" i="37"/>
  <c r="S221" i="37" s="1"/>
  <c r="S220" i="37" s="1"/>
  <c r="R222" i="37"/>
  <c r="R221" i="37" s="1"/>
  <c r="R220" i="37" s="1"/>
  <c r="Q222" i="37"/>
  <c r="Q221" i="37" s="1"/>
  <c r="Q220" i="37" s="1"/>
  <c r="P222" i="37"/>
  <c r="P221" i="37" s="1"/>
  <c r="P220" i="37" s="1"/>
  <c r="O222" i="37"/>
  <c r="O221" i="37" s="1"/>
  <c r="O220" i="37" s="1"/>
  <c r="N222" i="37"/>
  <c r="N221" i="37" s="1"/>
  <c r="N220" i="37" s="1"/>
  <c r="M222" i="37"/>
  <c r="M221" i="37" s="1"/>
  <c r="M220" i="37" s="1"/>
  <c r="X221" i="37"/>
  <c r="X220" i="37" s="1"/>
  <c r="W221" i="37"/>
  <c r="W220" i="37" s="1"/>
  <c r="V221" i="37"/>
  <c r="V220" i="37" s="1"/>
  <c r="U221" i="37"/>
  <c r="U220" i="37" s="1"/>
  <c r="T221" i="37"/>
  <c r="T220" i="37" s="1"/>
  <c r="AB214" i="37"/>
  <c r="AA214" i="37"/>
  <c r="Z214" i="37"/>
  <c r="Y214" i="37"/>
  <c r="X213" i="37"/>
  <c r="X212" i="37" s="1"/>
  <c r="X211" i="37" s="1"/>
  <c r="W213" i="37"/>
  <c r="W212" i="37" s="1"/>
  <c r="W211" i="37" s="1"/>
  <c r="V213" i="37"/>
  <c r="Z213" i="37" s="1"/>
  <c r="U213" i="37"/>
  <c r="P213" i="37"/>
  <c r="O213" i="37"/>
  <c r="AB210" i="37"/>
  <c r="AA210" i="37"/>
  <c r="Z210" i="37"/>
  <c r="Y210" i="37"/>
  <c r="X209" i="37"/>
  <c r="W209" i="37"/>
  <c r="V209" i="37"/>
  <c r="U209" i="37"/>
  <c r="U208" i="37" s="1"/>
  <c r="AB206" i="37"/>
  <c r="AA206" i="37"/>
  <c r="Z206" i="37"/>
  <c r="Y206" i="37"/>
  <c r="X205" i="37"/>
  <c r="W205" i="37"/>
  <c r="W204" i="37" s="1"/>
  <c r="V205" i="37"/>
  <c r="Z205" i="37" s="1"/>
  <c r="U205" i="37"/>
  <c r="Y205" i="37" s="1"/>
  <c r="AB202" i="37"/>
  <c r="AA202" i="37"/>
  <c r="Z202" i="37"/>
  <c r="Y202" i="37"/>
  <c r="X201" i="37"/>
  <c r="AB201" i="37" s="1"/>
  <c r="W201" i="37"/>
  <c r="W200" i="37" s="1"/>
  <c r="W199" i="37" s="1"/>
  <c r="AA199" i="37" s="1"/>
  <c r="V201" i="37"/>
  <c r="V200" i="37" s="1"/>
  <c r="U201" i="37"/>
  <c r="AB198" i="37"/>
  <c r="AA198" i="37"/>
  <c r="Z198" i="37"/>
  <c r="Y198" i="37"/>
  <c r="X197" i="37"/>
  <c r="AB197" i="37" s="1"/>
  <c r="W197" i="37"/>
  <c r="V197" i="37"/>
  <c r="U197" i="37"/>
  <c r="U196" i="37" s="1"/>
  <c r="Y196" i="37" s="1"/>
  <c r="AB194" i="37"/>
  <c r="AA194" i="37"/>
  <c r="Z194" i="37"/>
  <c r="Y194" i="37"/>
  <c r="X193" i="37"/>
  <c r="W193" i="37"/>
  <c r="AA193" i="37" s="1"/>
  <c r="V193" i="37"/>
  <c r="U193" i="37"/>
  <c r="Y193" i="37" s="1"/>
  <c r="U192" i="37"/>
  <c r="AB190" i="37"/>
  <c r="AA190" i="37"/>
  <c r="Z190" i="37"/>
  <c r="Y190" i="37"/>
  <c r="X189" i="37"/>
  <c r="X188" i="37" s="1"/>
  <c r="W189" i="37"/>
  <c r="AA189" i="37" s="1"/>
  <c r="V189" i="37"/>
  <c r="Z189" i="37" s="1"/>
  <c r="U189" i="37"/>
  <c r="Y189" i="37" s="1"/>
  <c r="X185" i="37"/>
  <c r="X184" i="37" s="1"/>
  <c r="X183" i="37" s="1"/>
  <c r="W185" i="37"/>
  <c r="V185" i="37"/>
  <c r="V184" i="37" s="1"/>
  <c r="V183" i="37" s="1"/>
  <c r="U185" i="37"/>
  <c r="U184" i="37" s="1"/>
  <c r="U183" i="37" s="1"/>
  <c r="W184" i="37"/>
  <c r="W183" i="37" s="1"/>
  <c r="X181" i="37"/>
  <c r="X180" i="37" s="1"/>
  <c r="X179" i="37" s="1"/>
  <c r="W181" i="37"/>
  <c r="W180" i="37" s="1"/>
  <c r="W179" i="37" s="1"/>
  <c r="V181" i="37"/>
  <c r="V180" i="37" s="1"/>
  <c r="V179" i="37" s="1"/>
  <c r="U181" i="37"/>
  <c r="U180" i="37" s="1"/>
  <c r="U179" i="37" s="1"/>
  <c r="T181" i="37"/>
  <c r="T180" i="37" s="1"/>
  <c r="T179" i="37" s="1"/>
  <c r="S181" i="37"/>
  <c r="S180" i="37" s="1"/>
  <c r="S179" i="37" s="1"/>
  <c r="R181" i="37"/>
  <c r="R180" i="37" s="1"/>
  <c r="R179" i="37" s="1"/>
  <c r="Q181" i="37"/>
  <c r="Q180" i="37" s="1"/>
  <c r="Q179" i="37" s="1"/>
  <c r="X177" i="37"/>
  <c r="X176" i="37" s="1"/>
  <c r="X175" i="37" s="1"/>
  <c r="W177" i="37"/>
  <c r="W176" i="37" s="1"/>
  <c r="W175" i="37" s="1"/>
  <c r="V177" i="37"/>
  <c r="V176" i="37" s="1"/>
  <c r="V175" i="37" s="1"/>
  <c r="U177" i="37"/>
  <c r="U176" i="37" s="1"/>
  <c r="U175" i="37" s="1"/>
  <c r="X173" i="37"/>
  <c r="X172" i="37" s="1"/>
  <c r="X171" i="37" s="1"/>
  <c r="W173" i="37"/>
  <c r="W172" i="37" s="1"/>
  <c r="W171" i="37" s="1"/>
  <c r="V173" i="37"/>
  <c r="V172" i="37" s="1"/>
  <c r="V171" i="37" s="1"/>
  <c r="U173" i="37"/>
  <c r="U172" i="37" s="1"/>
  <c r="U171" i="37" s="1"/>
  <c r="P169" i="37"/>
  <c r="P168" i="37" s="1"/>
  <c r="P167" i="37" s="1"/>
  <c r="O169" i="37"/>
  <c r="O168" i="37" s="1"/>
  <c r="O167" i="37" s="1"/>
  <c r="N169" i="37"/>
  <c r="N168" i="37" s="1"/>
  <c r="N167" i="37" s="1"/>
  <c r="M169" i="37"/>
  <c r="M168" i="37" s="1"/>
  <c r="M167" i="37" s="1"/>
  <c r="AB166" i="37"/>
  <c r="AA166" i="37"/>
  <c r="Z166" i="37"/>
  <c r="Y166" i="37"/>
  <c r="X165" i="37"/>
  <c r="X164" i="37" s="1"/>
  <c r="X163" i="37" s="1"/>
  <c r="W165" i="37"/>
  <c r="W164" i="37" s="1"/>
  <c r="W163" i="37" s="1"/>
  <c r="V165" i="37"/>
  <c r="V164" i="37" s="1"/>
  <c r="V163" i="37" s="1"/>
  <c r="U165" i="37"/>
  <c r="U164" i="37" s="1"/>
  <c r="U163" i="37" s="1"/>
  <c r="T165" i="37"/>
  <c r="T164" i="37" s="1"/>
  <c r="T163" i="37" s="1"/>
  <c r="S165" i="37"/>
  <c r="S164" i="37" s="1"/>
  <c r="S163" i="37" s="1"/>
  <c r="R165" i="37"/>
  <c r="R164" i="37" s="1"/>
  <c r="R163" i="37" s="1"/>
  <c r="Q165" i="37"/>
  <c r="Q164" i="37" s="1"/>
  <c r="Q163" i="37" s="1"/>
  <c r="P165" i="37"/>
  <c r="P164" i="37" s="1"/>
  <c r="P163" i="37" s="1"/>
  <c r="O165" i="37"/>
  <c r="O164" i="37" s="1"/>
  <c r="O163" i="37" s="1"/>
  <c r="N165" i="37"/>
  <c r="N164" i="37" s="1"/>
  <c r="N163" i="37" s="1"/>
  <c r="M165" i="37"/>
  <c r="M164" i="37" s="1"/>
  <c r="M163" i="37" s="1"/>
  <c r="AB162" i="37"/>
  <c r="AA162" i="37"/>
  <c r="Z162" i="37"/>
  <c r="Y162" i="37"/>
  <c r="T161" i="37"/>
  <c r="T160" i="37" s="1"/>
  <c r="T159" i="37" s="1"/>
  <c r="S161" i="37"/>
  <c r="S160" i="37" s="1"/>
  <c r="S159" i="37" s="1"/>
  <c r="R161" i="37"/>
  <c r="Q161" i="37"/>
  <c r="Q160" i="37" s="1"/>
  <c r="Q159" i="37" s="1"/>
  <c r="P161" i="37"/>
  <c r="P160" i="37" s="1"/>
  <c r="P159" i="37" s="1"/>
  <c r="O161" i="37"/>
  <c r="O160" i="37" s="1"/>
  <c r="O159" i="37" s="1"/>
  <c r="N161" i="37"/>
  <c r="N160" i="37" s="1"/>
  <c r="N159" i="37" s="1"/>
  <c r="M161" i="37"/>
  <c r="M160" i="37" s="1"/>
  <c r="M159" i="37" s="1"/>
  <c r="X160" i="37"/>
  <c r="X159" i="37" s="1"/>
  <c r="W160" i="37"/>
  <c r="W159" i="37" s="1"/>
  <c r="V160" i="37"/>
  <c r="V159" i="37" s="1"/>
  <c r="U160" i="37"/>
  <c r="U159" i="37" s="1"/>
  <c r="AB158" i="37"/>
  <c r="AA158" i="37"/>
  <c r="Z158" i="37"/>
  <c r="Y158" i="37"/>
  <c r="X157" i="37"/>
  <c r="X156" i="37" s="1"/>
  <c r="X155" i="37" s="1"/>
  <c r="W157" i="37"/>
  <c r="W156" i="37" s="1"/>
  <c r="W155" i="37" s="1"/>
  <c r="V157" i="37"/>
  <c r="V156" i="37" s="1"/>
  <c r="V155" i="37" s="1"/>
  <c r="U157" i="37"/>
  <c r="U156" i="37" s="1"/>
  <c r="U155" i="37" s="1"/>
  <c r="T157" i="37"/>
  <c r="T156" i="37" s="1"/>
  <c r="T155" i="37" s="1"/>
  <c r="S157" i="37"/>
  <c r="S156" i="37" s="1"/>
  <c r="S155" i="37" s="1"/>
  <c r="R157" i="37"/>
  <c r="R156" i="37" s="1"/>
  <c r="R155" i="37" s="1"/>
  <c r="Q157" i="37"/>
  <c r="Q156" i="37" s="1"/>
  <c r="Q155" i="37" s="1"/>
  <c r="P157" i="37"/>
  <c r="P156" i="37" s="1"/>
  <c r="P155" i="37" s="1"/>
  <c r="O157" i="37"/>
  <c r="O156" i="37" s="1"/>
  <c r="O155" i="37" s="1"/>
  <c r="N157" i="37"/>
  <c r="N156" i="37" s="1"/>
  <c r="N155" i="37" s="1"/>
  <c r="M157" i="37"/>
  <c r="M156" i="37" s="1"/>
  <c r="M155" i="37" s="1"/>
  <c r="AB154" i="37"/>
  <c r="AA154" i="37"/>
  <c r="Z154" i="37"/>
  <c r="Y154" i="37"/>
  <c r="T153" i="37"/>
  <c r="T152" i="37" s="1"/>
  <c r="T151" i="37" s="1"/>
  <c r="S153" i="37"/>
  <c r="S152" i="37" s="1"/>
  <c r="S151" i="37" s="1"/>
  <c r="R153" i="37"/>
  <c r="R152" i="37" s="1"/>
  <c r="R151" i="37" s="1"/>
  <c r="Q153" i="37"/>
  <c r="Q152" i="37" s="1"/>
  <c r="Q151" i="37" s="1"/>
  <c r="P153" i="37"/>
  <c r="P152" i="37" s="1"/>
  <c r="P151" i="37" s="1"/>
  <c r="O153" i="37"/>
  <c r="O152" i="37" s="1"/>
  <c r="O151" i="37" s="1"/>
  <c r="N153" i="37"/>
  <c r="N152" i="37" s="1"/>
  <c r="N151" i="37" s="1"/>
  <c r="M153" i="37"/>
  <c r="M152" i="37" s="1"/>
  <c r="M151" i="37" s="1"/>
  <c r="X152" i="37"/>
  <c r="X151" i="37" s="1"/>
  <c r="W152" i="37"/>
  <c r="W151" i="37" s="1"/>
  <c r="V152" i="37"/>
  <c r="V151" i="37" s="1"/>
  <c r="U152" i="37"/>
  <c r="U151" i="37" s="1"/>
  <c r="AB150" i="37"/>
  <c r="AA150" i="37"/>
  <c r="Z150" i="37"/>
  <c r="Y150" i="37"/>
  <c r="X149" i="37"/>
  <c r="X148" i="37" s="1"/>
  <c r="X147" i="37" s="1"/>
  <c r="W149" i="37"/>
  <c r="W148" i="37" s="1"/>
  <c r="W147" i="37" s="1"/>
  <c r="V149" i="37"/>
  <c r="V148" i="37" s="1"/>
  <c r="V147" i="37" s="1"/>
  <c r="U149" i="37"/>
  <c r="U148" i="37" s="1"/>
  <c r="U147" i="37" s="1"/>
  <c r="T149" i="37"/>
  <c r="T148" i="37" s="1"/>
  <c r="T147" i="37" s="1"/>
  <c r="S149" i="37"/>
  <c r="S148" i="37" s="1"/>
  <c r="S147" i="37" s="1"/>
  <c r="R149" i="37"/>
  <c r="R148" i="37" s="1"/>
  <c r="R147" i="37" s="1"/>
  <c r="Q149" i="37"/>
  <c r="Q148" i="37" s="1"/>
  <c r="Q147" i="37" s="1"/>
  <c r="P149" i="37"/>
  <c r="P148" i="37" s="1"/>
  <c r="P147" i="37" s="1"/>
  <c r="O149" i="37"/>
  <c r="O148" i="37" s="1"/>
  <c r="O147" i="37" s="1"/>
  <c r="N148" i="37"/>
  <c r="N147" i="37" s="1"/>
  <c r="M148" i="37"/>
  <c r="M147" i="37" s="1"/>
  <c r="AB146" i="37"/>
  <c r="AA146" i="37"/>
  <c r="Z146" i="37"/>
  <c r="Y146" i="37"/>
  <c r="X145" i="37"/>
  <c r="X144" i="37" s="1"/>
  <c r="X143" i="37" s="1"/>
  <c r="W145" i="37"/>
  <c r="W144" i="37" s="1"/>
  <c r="W143" i="37" s="1"/>
  <c r="V145" i="37"/>
  <c r="V144" i="37" s="1"/>
  <c r="V143" i="37" s="1"/>
  <c r="U145" i="37"/>
  <c r="U144" i="37" s="1"/>
  <c r="U143" i="37" s="1"/>
  <c r="T145" i="37"/>
  <c r="T144" i="37" s="1"/>
  <c r="T143" i="37" s="1"/>
  <c r="S145" i="37"/>
  <c r="S144" i="37" s="1"/>
  <c r="S143" i="37" s="1"/>
  <c r="R145" i="37"/>
  <c r="R144" i="37" s="1"/>
  <c r="R143" i="37" s="1"/>
  <c r="Q145" i="37"/>
  <c r="Q144" i="37" s="1"/>
  <c r="Q143" i="37" s="1"/>
  <c r="P143" i="37"/>
  <c r="O143" i="37"/>
  <c r="N143" i="37"/>
  <c r="M143" i="37"/>
  <c r="AB128" i="37"/>
  <c r="AA128" i="37"/>
  <c r="Z128" i="37"/>
  <c r="Y128" i="37"/>
  <c r="X127" i="37"/>
  <c r="W127" i="37"/>
  <c r="V127" i="37"/>
  <c r="U127" i="37"/>
  <c r="T127" i="37"/>
  <c r="T126" i="37" s="1"/>
  <c r="T125" i="37" s="1"/>
  <c r="S127" i="37"/>
  <c r="S126" i="37" s="1"/>
  <c r="S125" i="37" s="1"/>
  <c r="R127" i="37"/>
  <c r="R126" i="37" s="1"/>
  <c r="R125" i="37" s="1"/>
  <c r="Q127" i="37"/>
  <c r="Q126" i="37" s="1"/>
  <c r="Q125" i="37" s="1"/>
  <c r="P126" i="37"/>
  <c r="O126" i="37"/>
  <c r="O125" i="37" s="1"/>
  <c r="N126" i="37"/>
  <c r="N125" i="37" s="1"/>
  <c r="M126" i="37"/>
  <c r="M125" i="37" s="1"/>
  <c r="X123" i="37"/>
  <c r="X122" i="37" s="1"/>
  <c r="X121" i="37" s="1"/>
  <c r="W123" i="37"/>
  <c r="W122" i="37" s="1"/>
  <c r="W121" i="37" s="1"/>
  <c r="V123" i="37"/>
  <c r="V122" i="37" s="1"/>
  <c r="V121" i="37" s="1"/>
  <c r="U123" i="37"/>
  <c r="U122" i="37" s="1"/>
  <c r="U121" i="37" s="1"/>
  <c r="X119" i="37"/>
  <c r="X118" i="37" s="1"/>
  <c r="X117" i="37" s="1"/>
  <c r="W119" i="37"/>
  <c r="W118" i="37" s="1"/>
  <c r="W117" i="37" s="1"/>
  <c r="V119" i="37"/>
  <c r="V118" i="37" s="1"/>
  <c r="U119" i="37"/>
  <c r="U118" i="37" s="1"/>
  <c r="U117" i="37" s="1"/>
  <c r="V117" i="37"/>
  <c r="AB116" i="37"/>
  <c r="AA116" i="37"/>
  <c r="Z116" i="37"/>
  <c r="Y116" i="37"/>
  <c r="X115" i="37"/>
  <c r="X114" i="37" s="1"/>
  <c r="X113" i="37" s="1"/>
  <c r="W115" i="37"/>
  <c r="W114" i="37" s="1"/>
  <c r="W113" i="37" s="1"/>
  <c r="V115" i="37"/>
  <c r="V114" i="37" s="1"/>
  <c r="V113" i="37" s="1"/>
  <c r="U115" i="37"/>
  <c r="U114" i="37"/>
  <c r="U113" i="37" s="1"/>
  <c r="AB112" i="37"/>
  <c r="AA112" i="37"/>
  <c r="Z112" i="37"/>
  <c r="Y112" i="37"/>
  <c r="X111" i="37"/>
  <c r="X110" i="37" s="1"/>
  <c r="X109" i="37" s="1"/>
  <c r="W111" i="37"/>
  <c r="W110" i="37" s="1"/>
  <c r="W109" i="37" s="1"/>
  <c r="V111" i="37"/>
  <c r="V110" i="37" s="1"/>
  <c r="V109" i="37" s="1"/>
  <c r="U111" i="37"/>
  <c r="U110" i="37" s="1"/>
  <c r="U109" i="37" s="1"/>
  <c r="T111" i="37"/>
  <c r="T110" i="37" s="1"/>
  <c r="T109" i="37" s="1"/>
  <c r="S111" i="37"/>
  <c r="S110" i="37" s="1"/>
  <c r="S109" i="37" s="1"/>
  <c r="R111" i="37"/>
  <c r="R110" i="37" s="1"/>
  <c r="R109" i="37" s="1"/>
  <c r="Q111" i="37"/>
  <c r="Q110" i="37" s="1"/>
  <c r="Q109" i="37" s="1"/>
  <c r="P111" i="37"/>
  <c r="P110" i="37" s="1"/>
  <c r="O111" i="37"/>
  <c r="O110" i="37" s="1"/>
  <c r="O109" i="37" s="1"/>
  <c r="N111" i="37"/>
  <c r="N110" i="37" s="1"/>
  <c r="N109" i="37" s="1"/>
  <c r="M111" i="37"/>
  <c r="M110" i="37" s="1"/>
  <c r="M109" i="37" s="1"/>
  <c r="AB108" i="37"/>
  <c r="AA108" i="37"/>
  <c r="Z108" i="37"/>
  <c r="Y108" i="37"/>
  <c r="T107" i="37"/>
  <c r="T106" i="37" s="1"/>
  <c r="T105" i="37" s="1"/>
  <c r="S107" i="37"/>
  <c r="S106" i="37" s="1"/>
  <c r="S105" i="37" s="1"/>
  <c r="R107" i="37"/>
  <c r="R106" i="37" s="1"/>
  <c r="R105" i="37" s="1"/>
  <c r="Q107" i="37"/>
  <c r="Q106" i="37" s="1"/>
  <c r="Q105" i="37" s="1"/>
  <c r="P107" i="37"/>
  <c r="P106" i="37" s="1"/>
  <c r="O107" i="37"/>
  <c r="O106" i="37" s="1"/>
  <c r="O105" i="37" s="1"/>
  <c r="N107" i="37"/>
  <c r="N106" i="37" s="1"/>
  <c r="N105" i="37" s="1"/>
  <c r="M107" i="37"/>
  <c r="M106" i="37" s="1"/>
  <c r="M105" i="37" s="1"/>
  <c r="X106" i="37"/>
  <c r="X105" i="37" s="1"/>
  <c r="W106" i="37"/>
  <c r="W105" i="37" s="1"/>
  <c r="V106" i="37"/>
  <c r="V105" i="37" s="1"/>
  <c r="U106" i="37"/>
  <c r="U105" i="37" s="1"/>
  <c r="X98" i="37"/>
  <c r="X97" i="37" s="1"/>
  <c r="X96" i="37" s="1"/>
  <c r="W98" i="37"/>
  <c r="W97" i="37" s="1"/>
  <c r="W96" i="37" s="1"/>
  <c r="V98" i="37"/>
  <c r="V97" i="37" s="1"/>
  <c r="V96" i="37" s="1"/>
  <c r="U98" i="37"/>
  <c r="U97" i="37" s="1"/>
  <c r="U96" i="37" s="1"/>
  <c r="T98" i="37"/>
  <c r="T97" i="37" s="1"/>
  <c r="T96" i="37" s="1"/>
  <c r="S98" i="37"/>
  <c r="S97" i="37" s="1"/>
  <c r="S96" i="37" s="1"/>
  <c r="R98" i="37"/>
  <c r="Q98" i="37"/>
  <c r="P98" i="37"/>
  <c r="P97" i="37" s="1"/>
  <c r="P96" i="37" s="1"/>
  <c r="O98" i="37"/>
  <c r="O97" i="37" s="1"/>
  <c r="O96" i="37" s="1"/>
  <c r="N98" i="37"/>
  <c r="N97" i="37" s="1"/>
  <c r="N96" i="37" s="1"/>
  <c r="M98" i="37"/>
  <c r="M97" i="37" s="1"/>
  <c r="M96" i="37" s="1"/>
  <c r="R97" i="37"/>
  <c r="R96" i="37" s="1"/>
  <c r="Q97" i="37"/>
  <c r="Q96" i="37" s="1"/>
  <c r="X94" i="37"/>
  <c r="X93" i="37" s="1"/>
  <c r="X92" i="37" s="1"/>
  <c r="W94" i="37"/>
  <c r="W93" i="37" s="1"/>
  <c r="W92" i="37" s="1"/>
  <c r="V94" i="37"/>
  <c r="V93" i="37" s="1"/>
  <c r="V92" i="37" s="1"/>
  <c r="U94" i="37"/>
  <c r="U93" i="37" s="1"/>
  <c r="U92" i="37" s="1"/>
  <c r="X90" i="37"/>
  <c r="W90" i="37"/>
  <c r="W89" i="37" s="1"/>
  <c r="W88" i="37" s="1"/>
  <c r="V90" i="37"/>
  <c r="V89" i="37" s="1"/>
  <c r="V88" i="37" s="1"/>
  <c r="U90" i="37"/>
  <c r="U89" i="37" s="1"/>
  <c r="U88" i="37" s="1"/>
  <c r="X89" i="37"/>
  <c r="X88" i="37" s="1"/>
  <c r="AB87" i="37"/>
  <c r="AA87" i="37"/>
  <c r="Z87" i="37"/>
  <c r="Y87" i="37"/>
  <c r="X86" i="37"/>
  <c r="W86" i="37"/>
  <c r="V86" i="37"/>
  <c r="V85" i="37" s="1"/>
  <c r="V84" i="37" s="1"/>
  <c r="U86" i="37"/>
  <c r="U85" i="37" s="1"/>
  <c r="U84" i="37" s="1"/>
  <c r="T86" i="37"/>
  <c r="T85" i="37" s="1"/>
  <c r="T84" i="37" s="1"/>
  <c r="S86" i="37"/>
  <c r="S85" i="37" s="1"/>
  <c r="S84" i="37" s="1"/>
  <c r="R86" i="37"/>
  <c r="R85" i="37" s="1"/>
  <c r="R84" i="37" s="1"/>
  <c r="Q86" i="37"/>
  <c r="Q85" i="37" s="1"/>
  <c r="Q84" i="37" s="1"/>
  <c r="P86" i="37"/>
  <c r="P85" i="37" s="1"/>
  <c r="P84" i="37" s="1"/>
  <c r="O86" i="37"/>
  <c r="O85" i="37" s="1"/>
  <c r="O84" i="37" s="1"/>
  <c r="N86" i="37"/>
  <c r="N85" i="37" s="1"/>
  <c r="N84" i="37" s="1"/>
  <c r="M86" i="37"/>
  <c r="M85" i="37" s="1"/>
  <c r="M84" i="37" s="1"/>
  <c r="X85" i="37"/>
  <c r="X84" i="37" s="1"/>
  <c r="W85" i="37"/>
  <c r="W84" i="37" s="1"/>
  <c r="AB83" i="37"/>
  <c r="AA83" i="37"/>
  <c r="Z83" i="37"/>
  <c r="Y83" i="37"/>
  <c r="X82" i="37"/>
  <c r="X81" i="37" s="1"/>
  <c r="X80" i="37" s="1"/>
  <c r="W82" i="37"/>
  <c r="W81" i="37" s="1"/>
  <c r="W80" i="37" s="1"/>
  <c r="V82" i="37"/>
  <c r="V81" i="37" s="1"/>
  <c r="V80" i="37" s="1"/>
  <c r="U82" i="37"/>
  <c r="U81" i="37" s="1"/>
  <c r="U80" i="37" s="1"/>
  <c r="T82" i="37"/>
  <c r="T81" i="37" s="1"/>
  <c r="T80" i="37" s="1"/>
  <c r="S82" i="37"/>
  <c r="S81" i="37" s="1"/>
  <c r="S80" i="37" s="1"/>
  <c r="R82" i="37"/>
  <c r="R81" i="37" s="1"/>
  <c r="R80" i="37" s="1"/>
  <c r="Q82" i="37"/>
  <c r="Q81" i="37" s="1"/>
  <c r="Q80" i="37" s="1"/>
  <c r="P82" i="37"/>
  <c r="P81" i="37" s="1"/>
  <c r="P80" i="37" s="1"/>
  <c r="O82" i="37"/>
  <c r="N82" i="37"/>
  <c r="M82" i="37"/>
  <c r="O81" i="37"/>
  <c r="O80" i="37" s="1"/>
  <c r="N81" i="37"/>
  <c r="N80" i="37" s="1"/>
  <c r="M81" i="37"/>
  <c r="M80" i="37" s="1"/>
  <c r="AB79" i="37"/>
  <c r="AA79" i="37"/>
  <c r="Z79" i="37"/>
  <c r="Y79" i="37"/>
  <c r="X78" i="37"/>
  <c r="X77" i="37" s="1"/>
  <c r="X76" i="37" s="1"/>
  <c r="W78" i="37"/>
  <c r="W77" i="37" s="1"/>
  <c r="W76" i="37" s="1"/>
  <c r="V78" i="37"/>
  <c r="U78" i="37"/>
  <c r="U77" i="37" s="1"/>
  <c r="U76" i="37" s="1"/>
  <c r="T78" i="37"/>
  <c r="T77" i="37" s="1"/>
  <c r="T76" i="37" s="1"/>
  <c r="S78" i="37"/>
  <c r="S77" i="37" s="1"/>
  <c r="S76" i="37" s="1"/>
  <c r="R78" i="37"/>
  <c r="R77" i="37" s="1"/>
  <c r="R76" i="37" s="1"/>
  <c r="Q78" i="37"/>
  <c r="Q77" i="37" s="1"/>
  <c r="Q76" i="37" s="1"/>
  <c r="P78" i="37"/>
  <c r="P77" i="37" s="1"/>
  <c r="P76" i="37" s="1"/>
  <c r="O78" i="37"/>
  <c r="O77" i="37" s="1"/>
  <c r="O76" i="37" s="1"/>
  <c r="N78" i="37"/>
  <c r="N77" i="37" s="1"/>
  <c r="N76" i="37" s="1"/>
  <c r="M78" i="37"/>
  <c r="M77" i="37" s="1"/>
  <c r="M76" i="37" s="1"/>
  <c r="AB75" i="37"/>
  <c r="AA75" i="37"/>
  <c r="Z75" i="37"/>
  <c r="Y75" i="37"/>
  <c r="X74" i="37"/>
  <c r="X73" i="37" s="1"/>
  <c r="X72" i="37" s="1"/>
  <c r="W74" i="37"/>
  <c r="W73" i="37" s="1"/>
  <c r="W72" i="37" s="1"/>
  <c r="V74" i="37"/>
  <c r="V73" i="37" s="1"/>
  <c r="V72" i="37" s="1"/>
  <c r="U74" i="37"/>
  <c r="U73" i="37" s="1"/>
  <c r="U72" i="37" s="1"/>
  <c r="T74" i="37"/>
  <c r="T73" i="37" s="1"/>
  <c r="T72" i="37" s="1"/>
  <c r="S74" i="37"/>
  <c r="S73" i="37" s="1"/>
  <c r="S72" i="37" s="1"/>
  <c r="R74" i="37"/>
  <c r="R73" i="37" s="1"/>
  <c r="R72" i="37" s="1"/>
  <c r="Q74" i="37"/>
  <c r="Q73" i="37" s="1"/>
  <c r="Q72" i="37" s="1"/>
  <c r="P74" i="37"/>
  <c r="P73" i="37" s="1"/>
  <c r="O74" i="37"/>
  <c r="O73" i="37" s="1"/>
  <c r="O72" i="37" s="1"/>
  <c r="N74" i="37"/>
  <c r="N73" i="37" s="1"/>
  <c r="M74" i="37"/>
  <c r="M73" i="37" s="1"/>
  <c r="M72" i="37" s="1"/>
  <c r="AB71" i="37"/>
  <c r="AA71" i="37"/>
  <c r="Z71" i="37"/>
  <c r="Y71" i="37"/>
  <c r="X70" i="37"/>
  <c r="X69" i="37" s="1"/>
  <c r="X68" i="37" s="1"/>
  <c r="W70" i="37"/>
  <c r="W69" i="37" s="1"/>
  <c r="W68" i="37" s="1"/>
  <c r="V70" i="37"/>
  <c r="V69" i="37" s="1"/>
  <c r="V68" i="37" s="1"/>
  <c r="U70" i="37"/>
  <c r="U69" i="37" s="1"/>
  <c r="U68" i="37" s="1"/>
  <c r="T70" i="37"/>
  <c r="T69" i="37" s="1"/>
  <c r="T68" i="37" s="1"/>
  <c r="S70" i="37"/>
  <c r="S69" i="37" s="1"/>
  <c r="S68" i="37" s="1"/>
  <c r="R70" i="37"/>
  <c r="R69" i="37" s="1"/>
  <c r="Q70" i="37"/>
  <c r="Q69" i="37" s="1"/>
  <c r="Q68" i="37" s="1"/>
  <c r="P70" i="37"/>
  <c r="P69" i="37" s="1"/>
  <c r="P68" i="37" s="1"/>
  <c r="O70" i="37"/>
  <c r="O69" i="37" s="1"/>
  <c r="O68" i="37" s="1"/>
  <c r="N70" i="37"/>
  <c r="N69" i="37" s="1"/>
  <c r="N68" i="37" s="1"/>
  <c r="M70" i="37"/>
  <c r="M69" i="37" s="1"/>
  <c r="M68" i="37" s="1"/>
  <c r="AB67" i="37"/>
  <c r="AA67" i="37"/>
  <c r="Z67" i="37"/>
  <c r="Y67" i="37"/>
  <c r="X66" i="37"/>
  <c r="X65" i="37" s="1"/>
  <c r="X64" i="37" s="1"/>
  <c r="W66" i="37"/>
  <c r="W65" i="37" s="1"/>
  <c r="W64" i="37" s="1"/>
  <c r="V66" i="37"/>
  <c r="V65" i="37" s="1"/>
  <c r="V64" i="37" s="1"/>
  <c r="U66" i="37"/>
  <c r="U65" i="37" s="1"/>
  <c r="U64" i="37" s="1"/>
  <c r="T66" i="37"/>
  <c r="T65" i="37" s="1"/>
  <c r="T64" i="37" s="1"/>
  <c r="S66" i="37"/>
  <c r="S65" i="37" s="1"/>
  <c r="S64" i="37" s="1"/>
  <c r="R66" i="37"/>
  <c r="R65" i="37" s="1"/>
  <c r="R64" i="37" s="1"/>
  <c r="Q66" i="37"/>
  <c r="Q65" i="37" s="1"/>
  <c r="Q64" i="37" s="1"/>
  <c r="P66" i="37"/>
  <c r="O66" i="37"/>
  <c r="O65" i="37" s="1"/>
  <c r="O64" i="37" s="1"/>
  <c r="N66" i="37"/>
  <c r="N65" i="37" s="1"/>
  <c r="N64" i="37" s="1"/>
  <c r="M66" i="37"/>
  <c r="M65" i="37" s="1"/>
  <c r="M64" i="37" s="1"/>
  <c r="L361" i="37"/>
  <c r="L360" i="37" s="1"/>
  <c r="L359" i="37" s="1"/>
  <c r="K361" i="37"/>
  <c r="K360" i="37" s="1"/>
  <c r="K359" i="37" s="1"/>
  <c r="J361" i="37"/>
  <c r="J360" i="37" s="1"/>
  <c r="J359" i="37" s="1"/>
  <c r="I361" i="37"/>
  <c r="I360" i="37" s="1"/>
  <c r="I359" i="37" s="1"/>
  <c r="L357" i="37"/>
  <c r="L356" i="37" s="1"/>
  <c r="L355" i="37" s="1"/>
  <c r="K357" i="37"/>
  <c r="K356" i="37" s="1"/>
  <c r="K355" i="37" s="1"/>
  <c r="J357" i="37"/>
  <c r="J356" i="37" s="1"/>
  <c r="J355" i="37" s="1"/>
  <c r="I357" i="37"/>
  <c r="I356" i="37" s="1"/>
  <c r="I355" i="37" s="1"/>
  <c r="L353" i="37"/>
  <c r="K353" i="37"/>
  <c r="K352" i="37" s="1"/>
  <c r="K351" i="37" s="1"/>
  <c r="J353" i="37"/>
  <c r="I353" i="37"/>
  <c r="L349" i="37"/>
  <c r="L348" i="37" s="1"/>
  <c r="L347" i="37" s="1"/>
  <c r="K349" i="37"/>
  <c r="K348" i="37" s="1"/>
  <c r="K347" i="37" s="1"/>
  <c r="J349" i="37"/>
  <c r="J348" i="37" s="1"/>
  <c r="J347" i="37" s="1"/>
  <c r="I349" i="37"/>
  <c r="I348" i="37" s="1"/>
  <c r="I347" i="37" s="1"/>
  <c r="L345" i="37"/>
  <c r="L344" i="37" s="1"/>
  <c r="L343" i="37" s="1"/>
  <c r="K345" i="37"/>
  <c r="K344" i="37" s="1"/>
  <c r="K343" i="37" s="1"/>
  <c r="J345" i="37"/>
  <c r="J344" i="37" s="1"/>
  <c r="J343" i="37" s="1"/>
  <c r="I345" i="37"/>
  <c r="I344" i="37" s="1"/>
  <c r="I343" i="37" s="1"/>
  <c r="L341" i="37"/>
  <c r="L340" i="37" s="1"/>
  <c r="L339" i="37" s="1"/>
  <c r="K341" i="37"/>
  <c r="K340" i="37" s="1"/>
  <c r="K339" i="37" s="1"/>
  <c r="J341" i="37"/>
  <c r="J340" i="37" s="1"/>
  <c r="J339" i="37" s="1"/>
  <c r="I341" i="37"/>
  <c r="I340" i="37" s="1"/>
  <c r="I339" i="37" s="1"/>
  <c r="L337" i="37"/>
  <c r="L336" i="37" s="1"/>
  <c r="L335" i="37" s="1"/>
  <c r="K337" i="37"/>
  <c r="K336" i="37" s="1"/>
  <c r="K335" i="37" s="1"/>
  <c r="J337" i="37"/>
  <c r="J336" i="37" s="1"/>
  <c r="J335" i="37" s="1"/>
  <c r="I337" i="37"/>
  <c r="I336" i="37" s="1"/>
  <c r="I335" i="37" s="1"/>
  <c r="L333" i="37"/>
  <c r="L332" i="37" s="1"/>
  <c r="L331" i="37" s="1"/>
  <c r="K333" i="37"/>
  <c r="K332" i="37" s="1"/>
  <c r="K331" i="37" s="1"/>
  <c r="J333" i="37"/>
  <c r="J332" i="37" s="1"/>
  <c r="J331" i="37" s="1"/>
  <c r="I333" i="37"/>
  <c r="I332" i="37" s="1"/>
  <c r="I331" i="37" s="1"/>
  <c r="L329" i="37"/>
  <c r="K329" i="37"/>
  <c r="K328" i="37" s="1"/>
  <c r="J329" i="37"/>
  <c r="J328" i="37" s="1"/>
  <c r="I329" i="37"/>
  <c r="I328" i="37" s="1"/>
  <c r="I327" i="37" s="1"/>
  <c r="L325" i="37"/>
  <c r="K325" i="37"/>
  <c r="J325" i="37"/>
  <c r="J324" i="37" s="1"/>
  <c r="I325" i="37"/>
  <c r="L321" i="37"/>
  <c r="L320" i="37" s="1"/>
  <c r="L319" i="37" s="1"/>
  <c r="K321" i="37"/>
  <c r="K320" i="37" s="1"/>
  <c r="K319" i="37" s="1"/>
  <c r="J321" i="37"/>
  <c r="J320" i="37" s="1"/>
  <c r="J319" i="37" s="1"/>
  <c r="I321" i="37"/>
  <c r="I320" i="37" s="1"/>
  <c r="I319" i="37" s="1"/>
  <c r="L316" i="37"/>
  <c r="K316" i="37"/>
  <c r="K315" i="37" s="1"/>
  <c r="K314" i="37" s="1"/>
  <c r="J316" i="37"/>
  <c r="J315" i="37" s="1"/>
  <c r="I316" i="37"/>
  <c r="I315" i="37" s="1"/>
  <c r="L312" i="37"/>
  <c r="L311" i="37" s="1"/>
  <c r="K312" i="37"/>
  <c r="K311" i="37" s="1"/>
  <c r="J312" i="37"/>
  <c r="I312" i="37"/>
  <c r="L308" i="37"/>
  <c r="K308" i="37"/>
  <c r="J308" i="37"/>
  <c r="I308" i="37"/>
  <c r="L304" i="37"/>
  <c r="K304" i="37"/>
  <c r="J304" i="37"/>
  <c r="I304" i="37"/>
  <c r="I303" i="37" s="1"/>
  <c r="I302" i="37" s="1"/>
  <c r="L300" i="37"/>
  <c r="L299" i="37" s="1"/>
  <c r="L298" i="37" s="1"/>
  <c r="K300" i="37"/>
  <c r="K299" i="37" s="1"/>
  <c r="J300" i="37"/>
  <c r="I300" i="37"/>
  <c r="I299" i="37" s="1"/>
  <c r="I298" i="37" s="1"/>
  <c r="L296" i="37"/>
  <c r="K296" i="37"/>
  <c r="K295" i="37" s="1"/>
  <c r="K294" i="37" s="1"/>
  <c r="J296" i="37"/>
  <c r="J295" i="37" s="1"/>
  <c r="I296" i="37"/>
  <c r="I295" i="37" s="1"/>
  <c r="L292" i="37"/>
  <c r="L291" i="37" s="1"/>
  <c r="L290" i="37" s="1"/>
  <c r="K292" i="37"/>
  <c r="K291" i="37" s="1"/>
  <c r="K290" i="37" s="1"/>
  <c r="J292" i="37"/>
  <c r="J291" i="37" s="1"/>
  <c r="J290" i="37" s="1"/>
  <c r="I292" i="37"/>
  <c r="I291" i="37" s="1"/>
  <c r="I290" i="37" s="1"/>
  <c r="L288" i="37"/>
  <c r="L287" i="37" s="1"/>
  <c r="L286" i="37" s="1"/>
  <c r="K288" i="37"/>
  <c r="K287" i="37" s="1"/>
  <c r="K286" i="37" s="1"/>
  <c r="J288" i="37"/>
  <c r="J287" i="37" s="1"/>
  <c r="J286" i="37" s="1"/>
  <c r="I288" i="37"/>
  <c r="I287" i="37" s="1"/>
  <c r="I286" i="37" s="1"/>
  <c r="L284" i="37"/>
  <c r="L283" i="37" s="1"/>
  <c r="L282" i="37" s="1"/>
  <c r="K284" i="37"/>
  <c r="K283" i="37" s="1"/>
  <c r="K282" i="37" s="1"/>
  <c r="J284" i="37"/>
  <c r="J283" i="37" s="1"/>
  <c r="J282" i="37" s="1"/>
  <c r="I284" i="37"/>
  <c r="I283" i="37" s="1"/>
  <c r="I282" i="37" s="1"/>
  <c r="L278" i="37"/>
  <c r="K278" i="37"/>
  <c r="J278" i="37"/>
  <c r="J277" i="37" s="1"/>
  <c r="I278" i="37"/>
  <c r="L274" i="37"/>
  <c r="K274" i="37"/>
  <c r="J274" i="37"/>
  <c r="I274" i="37"/>
  <c r="L270" i="37"/>
  <c r="K270" i="37"/>
  <c r="K269" i="37" s="1"/>
  <c r="K268" i="37" s="1"/>
  <c r="J270" i="37"/>
  <c r="I270" i="37"/>
  <c r="L266" i="37"/>
  <c r="L265" i="37" s="1"/>
  <c r="L264" i="37" s="1"/>
  <c r="K266" i="37"/>
  <c r="K265" i="37" s="1"/>
  <c r="K264" i="37" s="1"/>
  <c r="J266" i="37"/>
  <c r="J265" i="37" s="1"/>
  <c r="J264" i="37" s="1"/>
  <c r="I266" i="37"/>
  <c r="I265" i="37" s="1"/>
  <c r="I264" i="37" s="1"/>
  <c r="L262" i="37"/>
  <c r="L261" i="37" s="1"/>
  <c r="L260" i="37" s="1"/>
  <c r="K262" i="37"/>
  <c r="K261" i="37" s="1"/>
  <c r="K260" i="37" s="1"/>
  <c r="J262" i="37"/>
  <c r="J261" i="37" s="1"/>
  <c r="J260" i="37" s="1"/>
  <c r="I262" i="37"/>
  <c r="I261" i="37" s="1"/>
  <c r="I260" i="37" s="1"/>
  <c r="L256" i="37"/>
  <c r="L255" i="37" s="1"/>
  <c r="L254" i="37" s="1"/>
  <c r="K256" i="37"/>
  <c r="J256" i="37"/>
  <c r="I256" i="37"/>
  <c r="L252" i="37"/>
  <c r="L251" i="37" s="1"/>
  <c r="L250" i="37" s="1"/>
  <c r="K252" i="37"/>
  <c r="K251" i="37" s="1"/>
  <c r="K250" i="37" s="1"/>
  <c r="J252" i="37"/>
  <c r="J251" i="37" s="1"/>
  <c r="I252" i="37"/>
  <c r="I251" i="37" s="1"/>
  <c r="L248" i="37"/>
  <c r="K248" i="37"/>
  <c r="K247" i="37" s="1"/>
  <c r="K246" i="37" s="1"/>
  <c r="J248" i="37"/>
  <c r="I248" i="37"/>
  <c r="L244" i="37"/>
  <c r="L243" i="37" s="1"/>
  <c r="L242" i="37" s="1"/>
  <c r="K244" i="37"/>
  <c r="K243" i="37" s="1"/>
  <c r="K242" i="37" s="1"/>
  <c r="J244" i="37"/>
  <c r="J243" i="37" s="1"/>
  <c r="J242" i="37" s="1"/>
  <c r="I244" i="37"/>
  <c r="I243" i="37" s="1"/>
  <c r="I242" i="37" s="1"/>
  <c r="L230" i="37"/>
  <c r="L229" i="37" s="1"/>
  <c r="L228" i="37" s="1"/>
  <c r="K230" i="37"/>
  <c r="J230" i="37"/>
  <c r="J229" i="37" s="1"/>
  <c r="I230" i="37"/>
  <c r="I229" i="37" s="1"/>
  <c r="L226" i="37"/>
  <c r="L225" i="37" s="1"/>
  <c r="L224" i="37" s="1"/>
  <c r="K226" i="37"/>
  <c r="K225" i="37" s="1"/>
  <c r="K224" i="37" s="1"/>
  <c r="J226" i="37"/>
  <c r="J225" i="37" s="1"/>
  <c r="J224" i="37" s="1"/>
  <c r="I226" i="37"/>
  <c r="I225" i="37" s="1"/>
  <c r="I224" i="37" s="1"/>
  <c r="L222" i="37"/>
  <c r="K222" i="37"/>
  <c r="K221" i="37" s="1"/>
  <c r="K220" i="37" s="1"/>
  <c r="J222" i="37"/>
  <c r="I222" i="37"/>
  <c r="L218" i="37"/>
  <c r="L217" i="37" s="1"/>
  <c r="L216" i="37" s="1"/>
  <c r="K218" i="37"/>
  <c r="K217" i="37" s="1"/>
  <c r="K216" i="37" s="1"/>
  <c r="J218" i="37"/>
  <c r="J217" i="37" s="1"/>
  <c r="J216" i="37" s="1"/>
  <c r="I218" i="37"/>
  <c r="I217" i="37" s="1"/>
  <c r="I216" i="37" s="1"/>
  <c r="L185" i="37"/>
  <c r="L184" i="37" s="1"/>
  <c r="L183" i="37" s="1"/>
  <c r="K185" i="37"/>
  <c r="K184" i="37" s="1"/>
  <c r="K183" i="37" s="1"/>
  <c r="J185" i="37"/>
  <c r="J184" i="37" s="1"/>
  <c r="J183" i="37" s="1"/>
  <c r="I185" i="37"/>
  <c r="I184" i="37" s="1"/>
  <c r="I183" i="37" s="1"/>
  <c r="L181" i="37"/>
  <c r="K181" i="37"/>
  <c r="K180" i="37" s="1"/>
  <c r="K179" i="37" s="1"/>
  <c r="J181" i="37"/>
  <c r="J180" i="37" s="1"/>
  <c r="J179" i="37" s="1"/>
  <c r="I181" i="37"/>
  <c r="I180" i="37" s="1"/>
  <c r="I179" i="37" s="1"/>
  <c r="L180" i="37"/>
  <c r="L179" i="37" s="1"/>
  <c r="L165" i="37"/>
  <c r="L164" i="37" s="1"/>
  <c r="L163" i="37" s="1"/>
  <c r="K165" i="37"/>
  <c r="K164" i="37" s="1"/>
  <c r="J165" i="37"/>
  <c r="J164" i="37" s="1"/>
  <c r="I165" i="37"/>
  <c r="I164" i="37" s="1"/>
  <c r="L161" i="37"/>
  <c r="L160" i="37" s="1"/>
  <c r="K161" i="37"/>
  <c r="K160" i="37" s="1"/>
  <c r="J161" i="37"/>
  <c r="J160" i="37" s="1"/>
  <c r="I161" i="37"/>
  <c r="L157" i="37"/>
  <c r="L156" i="37" s="1"/>
  <c r="K157" i="37"/>
  <c r="K156" i="37" s="1"/>
  <c r="J157" i="37"/>
  <c r="J156" i="37" s="1"/>
  <c r="I157" i="37"/>
  <c r="L153" i="37"/>
  <c r="L152" i="37" s="1"/>
  <c r="K153" i="37"/>
  <c r="J153" i="37"/>
  <c r="I153" i="37"/>
  <c r="L149" i="37"/>
  <c r="L148" i="37" s="1"/>
  <c r="L147" i="37" s="1"/>
  <c r="K149" i="37"/>
  <c r="J149" i="37"/>
  <c r="J148" i="37" s="1"/>
  <c r="I149" i="37"/>
  <c r="L145" i="37"/>
  <c r="K145" i="37"/>
  <c r="J145" i="37"/>
  <c r="J144" i="37" s="1"/>
  <c r="J143" i="37" s="1"/>
  <c r="I145" i="37"/>
  <c r="L141" i="37"/>
  <c r="L140" i="37" s="1"/>
  <c r="L139" i="37" s="1"/>
  <c r="K141" i="37"/>
  <c r="K140" i="37" s="1"/>
  <c r="K139" i="37" s="1"/>
  <c r="J141" i="37"/>
  <c r="J140" i="37" s="1"/>
  <c r="J139" i="37" s="1"/>
  <c r="I141" i="37"/>
  <c r="I140" i="37" s="1"/>
  <c r="I139" i="37" s="1"/>
  <c r="L137" i="37"/>
  <c r="L136" i="37" s="1"/>
  <c r="L135" i="37" s="1"/>
  <c r="K137" i="37"/>
  <c r="K136" i="37" s="1"/>
  <c r="K135" i="37" s="1"/>
  <c r="J137" i="37"/>
  <c r="J136" i="37" s="1"/>
  <c r="J135" i="37" s="1"/>
  <c r="I137" i="37"/>
  <c r="I136" i="37" s="1"/>
  <c r="I135" i="37" s="1"/>
  <c r="L133" i="37"/>
  <c r="L132" i="37" s="1"/>
  <c r="L131" i="37" s="1"/>
  <c r="K133" i="37"/>
  <c r="K132" i="37" s="1"/>
  <c r="K131" i="37" s="1"/>
  <c r="J133" i="37"/>
  <c r="J132" i="37" s="1"/>
  <c r="J131" i="37" s="1"/>
  <c r="I133" i="37"/>
  <c r="I132" i="37" s="1"/>
  <c r="I131" i="37" s="1"/>
  <c r="L115" i="37"/>
  <c r="L114" i="37" s="1"/>
  <c r="K115" i="37"/>
  <c r="K114" i="37" s="1"/>
  <c r="J115" i="37"/>
  <c r="I115" i="37"/>
  <c r="L111" i="37"/>
  <c r="L110" i="37" s="1"/>
  <c r="L109" i="37" s="1"/>
  <c r="K111" i="37"/>
  <c r="K110" i="37" s="1"/>
  <c r="J111" i="37"/>
  <c r="J110" i="37" s="1"/>
  <c r="J109" i="37" s="1"/>
  <c r="I111" i="37"/>
  <c r="L107" i="37"/>
  <c r="L106" i="37" s="1"/>
  <c r="L105" i="37" s="1"/>
  <c r="K107" i="37"/>
  <c r="J107" i="37"/>
  <c r="J106" i="37" s="1"/>
  <c r="J105" i="37" s="1"/>
  <c r="I107" i="37"/>
  <c r="I106" i="37" s="1"/>
  <c r="I105" i="37" s="1"/>
  <c r="L103" i="37"/>
  <c r="L102" i="37" s="1"/>
  <c r="L101" i="37" s="1"/>
  <c r="K103" i="37"/>
  <c r="K102" i="37" s="1"/>
  <c r="K101" i="37" s="1"/>
  <c r="J103" i="37"/>
  <c r="J102" i="37" s="1"/>
  <c r="J101" i="37" s="1"/>
  <c r="I103" i="37"/>
  <c r="I102" i="37" s="1"/>
  <c r="I101" i="37" s="1"/>
  <c r="L98" i="37"/>
  <c r="L97" i="37" s="1"/>
  <c r="L96" i="37" s="1"/>
  <c r="K98" i="37"/>
  <c r="K97" i="37" s="1"/>
  <c r="K96" i="37" s="1"/>
  <c r="J98" i="37"/>
  <c r="J97" i="37" s="1"/>
  <c r="J96" i="37" s="1"/>
  <c r="I98" i="37"/>
  <c r="I97" i="37" s="1"/>
  <c r="I96" i="37" s="1"/>
  <c r="L86" i="37"/>
  <c r="L85" i="37" s="1"/>
  <c r="L84" i="37" s="1"/>
  <c r="K86" i="37"/>
  <c r="J86" i="37"/>
  <c r="J85" i="37" s="1"/>
  <c r="J84" i="37" s="1"/>
  <c r="I86" i="37"/>
  <c r="L82" i="37"/>
  <c r="L81" i="37" s="1"/>
  <c r="L80" i="37" s="1"/>
  <c r="K82" i="37"/>
  <c r="K81" i="37" s="1"/>
  <c r="J82" i="37"/>
  <c r="J81" i="37" s="1"/>
  <c r="J80" i="37" s="1"/>
  <c r="I82" i="37"/>
  <c r="I81" i="37" s="1"/>
  <c r="I80" i="37" s="1"/>
  <c r="L78" i="37"/>
  <c r="L77" i="37" s="1"/>
  <c r="L76" i="37" s="1"/>
  <c r="K78" i="37"/>
  <c r="K77" i="37" s="1"/>
  <c r="J78" i="37"/>
  <c r="J77" i="37" s="1"/>
  <c r="I78" i="37"/>
  <c r="I77" i="37" s="1"/>
  <c r="L74" i="37"/>
  <c r="L73" i="37" s="1"/>
  <c r="L72" i="37" s="1"/>
  <c r="K74" i="37"/>
  <c r="J74" i="37"/>
  <c r="J73" i="37" s="1"/>
  <c r="J72" i="37" s="1"/>
  <c r="I74" i="37"/>
  <c r="I73" i="37" s="1"/>
  <c r="I72" i="37" s="1"/>
  <c r="L70" i="37"/>
  <c r="K70" i="37"/>
  <c r="J70" i="37"/>
  <c r="J69" i="37" s="1"/>
  <c r="J68" i="37" s="1"/>
  <c r="I70" i="37"/>
  <c r="I69" i="37" s="1"/>
  <c r="I68" i="37" s="1"/>
  <c r="L66" i="37"/>
  <c r="L65" i="37" s="1"/>
  <c r="L64" i="37" s="1"/>
  <c r="K66" i="37"/>
  <c r="K65" i="37" s="1"/>
  <c r="J66" i="37"/>
  <c r="J65" i="37" s="1"/>
  <c r="I66" i="37"/>
  <c r="I65" i="37" s="1"/>
  <c r="L62" i="37"/>
  <c r="L61" i="37" s="1"/>
  <c r="L60" i="37" s="1"/>
  <c r="K62" i="37"/>
  <c r="K61" i="37" s="1"/>
  <c r="K60" i="37" s="1"/>
  <c r="J62" i="37"/>
  <c r="J61" i="37" s="1"/>
  <c r="J60" i="37" s="1"/>
  <c r="I62" i="37"/>
  <c r="I61" i="37" s="1"/>
  <c r="I60" i="37" s="1"/>
  <c r="L58" i="37"/>
  <c r="L57" i="37" s="1"/>
  <c r="L56" i="37" s="1"/>
  <c r="K58" i="37"/>
  <c r="K57" i="37" s="1"/>
  <c r="K56" i="37" s="1"/>
  <c r="J58" i="37"/>
  <c r="J57" i="37" s="1"/>
  <c r="J56" i="37" s="1"/>
  <c r="I58" i="37"/>
  <c r="I57" i="37" s="1"/>
  <c r="I56" i="37" s="1"/>
  <c r="I48" i="37"/>
  <c r="J17" i="37"/>
  <c r="I17" i="37"/>
  <c r="V204" i="37" l="1"/>
  <c r="Z204" i="37" s="1"/>
  <c r="Q318" i="37"/>
  <c r="AB213" i="37"/>
  <c r="U188" i="37"/>
  <c r="W188" i="37"/>
  <c r="AA188" i="37" s="1"/>
  <c r="P318" i="37"/>
  <c r="Y197" i="37"/>
  <c r="O100" i="37"/>
  <c r="Y209" i="37"/>
  <c r="N215" i="37"/>
  <c r="Z278" i="37"/>
  <c r="Y149" i="37"/>
  <c r="R55" i="37"/>
  <c r="S240" i="37"/>
  <c r="S55" i="37"/>
  <c r="U195" i="37"/>
  <c r="Y195" i="37" s="1"/>
  <c r="AA205" i="37"/>
  <c r="P215" i="37"/>
  <c r="T55" i="37"/>
  <c r="S129" i="37"/>
  <c r="V237" i="37"/>
  <c r="T100" i="37"/>
  <c r="AB189" i="37"/>
  <c r="Z78" i="37"/>
  <c r="Q129" i="37"/>
  <c r="M100" i="37"/>
  <c r="AB127" i="37"/>
  <c r="AA157" i="37"/>
  <c r="AB80" i="37"/>
  <c r="V188" i="37"/>
  <c r="Z188" i="37" s="1"/>
  <c r="U204" i="37"/>
  <c r="U203" i="37" s="1"/>
  <c r="Y203" i="37" s="1"/>
  <c r="W233" i="37"/>
  <c r="W232" i="37" s="1"/>
  <c r="AA232" i="37" s="1"/>
  <c r="M215" i="37"/>
  <c r="X200" i="37"/>
  <c r="AB200" i="37" s="1"/>
  <c r="T318" i="37"/>
  <c r="Z69" i="37"/>
  <c r="Z161" i="37"/>
  <c r="W192" i="37"/>
  <c r="AA192" i="37" s="1"/>
  <c r="X196" i="37"/>
  <c r="AA200" i="37"/>
  <c r="O241" i="37"/>
  <c r="AB296" i="37"/>
  <c r="P259" i="37"/>
  <c r="P258" i="37" s="1"/>
  <c r="Z109" i="37"/>
  <c r="U187" i="37"/>
  <c r="Y187" i="37" s="1"/>
  <c r="Y188" i="37"/>
  <c r="K159" i="37"/>
  <c r="AA159" i="37" s="1"/>
  <c r="AA160" i="37"/>
  <c r="Q130" i="37"/>
  <c r="S259" i="37"/>
  <c r="S258" i="37" s="1"/>
  <c r="AB70" i="37"/>
  <c r="L69" i="37"/>
  <c r="L68" i="37" s="1"/>
  <c r="AB68" i="37" s="1"/>
  <c r="I114" i="37"/>
  <c r="I113" i="37" s="1"/>
  <c r="Y113" i="37" s="1"/>
  <c r="Y115" i="37"/>
  <c r="T215" i="37"/>
  <c r="Q215" i="37"/>
  <c r="T281" i="37"/>
  <c r="S318" i="37"/>
  <c r="K80" i="37"/>
  <c r="AA80" i="37" s="1"/>
  <c r="AA81" i="37"/>
  <c r="J114" i="37"/>
  <c r="Z115" i="37"/>
  <c r="W55" i="37"/>
  <c r="V259" i="37"/>
  <c r="V258" i="37" s="1"/>
  <c r="AB308" i="37"/>
  <c r="L307" i="37"/>
  <c r="L306" i="37" s="1"/>
  <c r="AB306" i="37" s="1"/>
  <c r="Z209" i="37"/>
  <c r="V208" i="37"/>
  <c r="U233" i="37"/>
  <c r="U232" i="37" s="1"/>
  <c r="Y232" i="37" s="1"/>
  <c r="Y234" i="37"/>
  <c r="AA269" i="37"/>
  <c r="X259" i="37"/>
  <c r="X258" i="37" s="1"/>
  <c r="V77" i="37"/>
  <c r="V76" i="37" s="1"/>
  <c r="V55" i="37" s="1"/>
  <c r="U126" i="37"/>
  <c r="U125" i="37" s="1"/>
  <c r="U100" i="37" s="1"/>
  <c r="Y127" i="37"/>
  <c r="R68" i="37"/>
  <c r="Z68" i="37" s="1"/>
  <c r="V126" i="37"/>
  <c r="V125" i="37" s="1"/>
  <c r="Z125" i="37" s="1"/>
  <c r="Z127" i="37"/>
  <c r="X208" i="37"/>
  <c r="AB209" i="37"/>
  <c r="AA248" i="37"/>
  <c r="K273" i="37"/>
  <c r="K272" i="37" s="1"/>
  <c r="AA272" i="37" s="1"/>
  <c r="AA274" i="37"/>
  <c r="K298" i="37"/>
  <c r="AA298" i="37" s="1"/>
  <c r="AA299" i="37"/>
  <c r="AA127" i="37"/>
  <c r="W126" i="37"/>
  <c r="W125" i="37" s="1"/>
  <c r="AA125" i="37" s="1"/>
  <c r="Z200" i="37"/>
  <c r="V199" i="37"/>
  <c r="Z199" i="37" s="1"/>
  <c r="S281" i="37"/>
  <c r="O318" i="37"/>
  <c r="W259" i="37"/>
  <c r="W258" i="37" s="1"/>
  <c r="R160" i="37"/>
  <c r="R159" i="37" s="1"/>
  <c r="U200" i="37"/>
  <c r="U199" i="37" s="1"/>
  <c r="Y199" i="37" s="1"/>
  <c r="Y201" i="37"/>
  <c r="W241" i="37"/>
  <c r="W240" i="37" s="1"/>
  <c r="AB250" i="37"/>
  <c r="L273" i="37"/>
  <c r="AB274" i="37"/>
  <c r="Z73" i="37"/>
  <c r="N72" i="37"/>
  <c r="Z72" i="37" s="1"/>
  <c r="O259" i="37"/>
  <c r="O258" i="37" s="1"/>
  <c r="N100" i="37"/>
  <c r="AB106" i="37"/>
  <c r="R241" i="37"/>
  <c r="M281" i="37"/>
  <c r="Z316" i="37"/>
  <c r="U259" i="37"/>
  <c r="U258" i="37" s="1"/>
  <c r="AB84" i="37"/>
  <c r="AB252" i="37"/>
  <c r="N55" i="37"/>
  <c r="Z111" i="37"/>
  <c r="X126" i="37"/>
  <c r="X125" i="37" s="1"/>
  <c r="X100" i="37" s="1"/>
  <c r="AB153" i="37"/>
  <c r="Z201" i="37"/>
  <c r="R240" i="37"/>
  <c r="X281" i="37"/>
  <c r="AA316" i="37"/>
  <c r="M55" i="37"/>
  <c r="Q240" i="37"/>
  <c r="O55" i="37"/>
  <c r="R100" i="37"/>
  <c r="AA201" i="37"/>
  <c r="AB256" i="37"/>
  <c r="R259" i="37"/>
  <c r="R258" i="37" s="1"/>
  <c r="AA296" i="37"/>
  <c r="AB300" i="37"/>
  <c r="AB76" i="37"/>
  <c r="Y68" i="37"/>
  <c r="AB66" i="37"/>
  <c r="P105" i="37"/>
  <c r="AB105" i="37" s="1"/>
  <c r="Y328" i="37"/>
  <c r="AA353" i="37"/>
  <c r="AB78" i="37"/>
  <c r="Y157" i="37"/>
  <c r="N315" i="37"/>
  <c r="N314" i="37" s="1"/>
  <c r="AB147" i="37"/>
  <c r="AA161" i="37"/>
  <c r="AA70" i="37"/>
  <c r="Q55" i="37"/>
  <c r="Z70" i="37"/>
  <c r="AB86" i="37"/>
  <c r="S100" i="37"/>
  <c r="AB107" i="37"/>
  <c r="V212" i="37"/>
  <c r="Z212" i="37" s="1"/>
  <c r="T255" i="37"/>
  <c r="T254" i="37" s="1"/>
  <c r="T241" i="37" s="1"/>
  <c r="O295" i="37"/>
  <c r="O294" i="37" s="1"/>
  <c r="AA294" i="37" s="1"/>
  <c r="O315" i="37"/>
  <c r="O314" i="37" s="1"/>
  <c r="AA314" i="37" s="1"/>
  <c r="R318" i="37"/>
  <c r="K155" i="37"/>
  <c r="AA155" i="37" s="1"/>
  <c r="AA156" i="37"/>
  <c r="Y72" i="37"/>
  <c r="L155" i="37"/>
  <c r="AB155" i="37" s="1"/>
  <c r="AB156" i="37"/>
  <c r="O215" i="37"/>
  <c r="AA220" i="37"/>
  <c r="X241" i="37"/>
  <c r="X240" i="37" s="1"/>
  <c r="P72" i="37"/>
  <c r="AB72" i="37" s="1"/>
  <c r="AB73" i="37"/>
  <c r="U318" i="37"/>
  <c r="J147" i="37"/>
  <c r="Z147" i="37" s="1"/>
  <c r="Z148" i="37"/>
  <c r="Z179" i="37"/>
  <c r="P298" i="37"/>
  <c r="AB298" i="37" s="1"/>
  <c r="AB299" i="37"/>
  <c r="W318" i="37"/>
  <c r="X55" i="37"/>
  <c r="Z84" i="37"/>
  <c r="S215" i="37"/>
  <c r="T130" i="37"/>
  <c r="T129" i="37"/>
  <c r="I76" i="37"/>
  <c r="Y76" i="37" s="1"/>
  <c r="Y77" i="37"/>
  <c r="AA268" i="37"/>
  <c r="P109" i="37"/>
  <c r="AB109" i="37" s="1"/>
  <c r="AB110" i="37"/>
  <c r="R130" i="37"/>
  <c r="R129" i="37"/>
  <c r="K76" i="37"/>
  <c r="AA76" i="37" s="1"/>
  <c r="AA77" i="37"/>
  <c r="J155" i="37"/>
  <c r="Z155" i="37" s="1"/>
  <c r="Z156" i="37"/>
  <c r="O351" i="37"/>
  <c r="AA351" i="37" s="1"/>
  <c r="AA352" i="37"/>
  <c r="AB163" i="37"/>
  <c r="I294" i="37"/>
  <c r="Y294" i="37" s="1"/>
  <c r="Y295" i="37"/>
  <c r="L315" i="37"/>
  <c r="AB316" i="37"/>
  <c r="L328" i="37"/>
  <c r="AB329" i="37"/>
  <c r="L352" i="37"/>
  <c r="AB353" i="37"/>
  <c r="AB74" i="37"/>
  <c r="N281" i="37"/>
  <c r="Y165" i="37"/>
  <c r="Y296" i="37"/>
  <c r="K106" i="37"/>
  <c r="AA107" i="37"/>
  <c r="Q100" i="37"/>
  <c r="Z165" i="37"/>
  <c r="AA221" i="37"/>
  <c r="X232" i="37"/>
  <c r="AB232" i="37" s="1"/>
  <c r="AA250" i="37"/>
  <c r="AA252" i="37"/>
  <c r="Z296" i="37"/>
  <c r="J76" i="37"/>
  <c r="AA149" i="37"/>
  <c r="AA179" i="37"/>
  <c r="I247" i="37"/>
  <c r="Y248" i="37"/>
  <c r="AA256" i="37"/>
  <c r="Y66" i="37"/>
  <c r="AB77" i="37"/>
  <c r="Z85" i="37"/>
  <c r="AA111" i="37"/>
  <c r="AB161" i="37"/>
  <c r="AA165" i="37"/>
  <c r="AA209" i="37"/>
  <c r="W208" i="37"/>
  <c r="P212" i="37"/>
  <c r="AB237" i="37"/>
  <c r="P240" i="37"/>
  <c r="AA247" i="37"/>
  <c r="Y329" i="37"/>
  <c r="W187" i="37"/>
  <c r="AA187" i="37" s="1"/>
  <c r="AB193" i="37"/>
  <c r="X192" i="37"/>
  <c r="K109" i="37"/>
  <c r="AA109" i="37" s="1"/>
  <c r="AA110" i="37"/>
  <c r="AB179" i="37"/>
  <c r="J247" i="37"/>
  <c r="Z248" i="37"/>
  <c r="Z66" i="37"/>
  <c r="Y69" i="37"/>
  <c r="Y78" i="37"/>
  <c r="AB85" i="37"/>
  <c r="AB111" i="37"/>
  <c r="N130" i="37"/>
  <c r="AB165" i="37"/>
  <c r="V196" i="37"/>
  <c r="Z197" i="37"/>
  <c r="AB234" i="37"/>
  <c r="T240" i="37"/>
  <c r="T259" i="37"/>
  <c r="T258" i="37" s="1"/>
  <c r="Z329" i="37"/>
  <c r="K163" i="37"/>
  <c r="AA163" i="37" s="1"/>
  <c r="AA164" i="37"/>
  <c r="I144" i="37"/>
  <c r="Y145" i="37"/>
  <c r="K85" i="37"/>
  <c r="AA86" i="37"/>
  <c r="L113" i="37"/>
  <c r="AB113" i="37" s="1"/>
  <c r="AB114" i="37"/>
  <c r="I255" i="37"/>
  <c r="Y256" i="37"/>
  <c r="I152" i="37"/>
  <c r="Y153" i="37"/>
  <c r="J159" i="37"/>
  <c r="Z160" i="37"/>
  <c r="AA197" i="37"/>
  <c r="W196" i="37"/>
  <c r="Q281" i="37"/>
  <c r="Q280" i="37" s="1"/>
  <c r="J64" i="37"/>
  <c r="Z64" i="37" s="1"/>
  <c r="Z65" i="37"/>
  <c r="Y80" i="37"/>
  <c r="J152" i="37"/>
  <c r="Z153" i="37"/>
  <c r="L247" i="37"/>
  <c r="AB248" i="37"/>
  <c r="Z157" i="37"/>
  <c r="AA213" i="37"/>
  <c r="O212" i="37"/>
  <c r="AB229" i="37"/>
  <c r="V318" i="37"/>
  <c r="K64" i="37"/>
  <c r="AA64" i="37" s="1"/>
  <c r="AA65" i="37"/>
  <c r="Y74" i="37"/>
  <c r="Z80" i="37"/>
  <c r="J299" i="37"/>
  <c r="Z300" i="37"/>
  <c r="I311" i="37"/>
  <c r="Y312" i="37"/>
  <c r="I324" i="37"/>
  <c r="Y325" i="37"/>
  <c r="Z81" i="37"/>
  <c r="Z149" i="37"/>
  <c r="U191" i="37"/>
  <c r="Y191" i="37" s="1"/>
  <c r="Y192" i="37"/>
  <c r="R215" i="37"/>
  <c r="Y230" i="37"/>
  <c r="P254" i="37"/>
  <c r="P241" i="37" s="1"/>
  <c r="Y303" i="37"/>
  <c r="I64" i="37"/>
  <c r="Y64" i="37" s="1"/>
  <c r="Y65" i="37"/>
  <c r="K144" i="37"/>
  <c r="AA145" i="37"/>
  <c r="L151" i="37"/>
  <c r="AB151" i="37" s="1"/>
  <c r="AB152" i="37"/>
  <c r="K229" i="37"/>
  <c r="AA230" i="37"/>
  <c r="I250" i="37"/>
  <c r="Y250" i="37" s="1"/>
  <c r="Y251" i="37"/>
  <c r="J311" i="37"/>
  <c r="Z312" i="37"/>
  <c r="J323" i="37"/>
  <c r="Z323" i="37" s="1"/>
  <c r="Z324" i="37"/>
  <c r="Y70" i="37"/>
  <c r="P125" i="37"/>
  <c r="AB148" i="37"/>
  <c r="AB149" i="37"/>
  <c r="AB157" i="37"/>
  <c r="U207" i="37"/>
  <c r="Y207" i="37" s="1"/>
  <c r="Y208" i="37"/>
  <c r="U212" i="37"/>
  <c r="Y213" i="37"/>
  <c r="Z230" i="37"/>
  <c r="Q241" i="37"/>
  <c r="AA270" i="37"/>
  <c r="R281" i="37"/>
  <c r="Z105" i="37"/>
  <c r="I269" i="37"/>
  <c r="Y270" i="37"/>
  <c r="I110" i="37"/>
  <c r="Y111" i="37"/>
  <c r="Y298" i="37"/>
  <c r="K73" i="37"/>
  <c r="AA74" i="37"/>
  <c r="I156" i="37"/>
  <c r="I221" i="37"/>
  <c r="Y222" i="37"/>
  <c r="AB81" i="37"/>
  <c r="S130" i="37"/>
  <c r="M130" i="37"/>
  <c r="AB205" i="37"/>
  <c r="X204" i="37"/>
  <c r="AB230" i="37"/>
  <c r="M241" i="37"/>
  <c r="Y316" i="37"/>
  <c r="M318" i="37"/>
  <c r="Z325" i="37"/>
  <c r="Z252" i="37"/>
  <c r="Y179" i="37"/>
  <c r="AA66" i="37"/>
  <c r="I228" i="37"/>
  <c r="Y228" i="37" s="1"/>
  <c r="Y229" i="37"/>
  <c r="Y81" i="37"/>
  <c r="J250" i="37"/>
  <c r="Z250" i="37" s="1"/>
  <c r="Z251" i="37"/>
  <c r="AA251" i="37"/>
  <c r="P65" i="37"/>
  <c r="L310" i="37"/>
  <c r="AB310" i="37" s="1"/>
  <c r="AB311" i="37"/>
  <c r="Y82" i="37"/>
  <c r="I85" i="37"/>
  <c r="Y86" i="37"/>
  <c r="I163" i="37"/>
  <c r="Y163" i="37" s="1"/>
  <c r="Y164" i="37"/>
  <c r="K277" i="37"/>
  <c r="AA278" i="37"/>
  <c r="J303" i="37"/>
  <c r="Z304" i="37"/>
  <c r="I314" i="37"/>
  <c r="Y314" i="37" s="1"/>
  <c r="Y315" i="37"/>
  <c r="Y327" i="37"/>
  <c r="I352" i="37"/>
  <c r="Y353" i="37"/>
  <c r="U55" i="37"/>
  <c r="Y73" i="37"/>
  <c r="Z82" i="37"/>
  <c r="Y106" i="37"/>
  <c r="Y107" i="37"/>
  <c r="AA115" i="37"/>
  <c r="V192" i="37"/>
  <c r="Z193" i="37"/>
  <c r="AA222" i="37"/>
  <c r="U241" i="37"/>
  <c r="U240" i="37" s="1"/>
  <c r="AB251" i="37"/>
  <c r="W281" i="37"/>
  <c r="Y300" i="37"/>
  <c r="Y304" i="37"/>
  <c r="AA312" i="37"/>
  <c r="AA246" i="37"/>
  <c r="AA78" i="37"/>
  <c r="L144" i="37"/>
  <c r="AB145" i="37"/>
  <c r="AB228" i="37"/>
  <c r="I277" i="37"/>
  <c r="Y278" i="37"/>
  <c r="K310" i="37"/>
  <c r="AA310" i="37" s="1"/>
  <c r="AA311" i="37"/>
  <c r="K324" i="37"/>
  <c r="AA325" i="37"/>
  <c r="I148" i="37"/>
  <c r="L159" i="37"/>
  <c r="AB159" i="37" s="1"/>
  <c r="AB160" i="37"/>
  <c r="J221" i="37"/>
  <c r="Z222" i="37"/>
  <c r="J276" i="37"/>
  <c r="Z276" i="37" s="1"/>
  <c r="Z277" i="37"/>
  <c r="Y302" i="37"/>
  <c r="L324" i="37"/>
  <c r="AB325" i="37"/>
  <c r="S241" i="37"/>
  <c r="K69" i="37"/>
  <c r="Z86" i="37"/>
  <c r="Y105" i="37"/>
  <c r="K113" i="37"/>
  <c r="AA113" i="37" s="1"/>
  <c r="AA114" i="37"/>
  <c r="K148" i="37"/>
  <c r="J163" i="37"/>
  <c r="Z163" i="37" s="1"/>
  <c r="Z164" i="37"/>
  <c r="L221" i="37"/>
  <c r="AB222" i="37"/>
  <c r="K255" i="37"/>
  <c r="L277" i="37"/>
  <c r="AB278" i="37"/>
  <c r="K303" i="37"/>
  <c r="AA304" i="37"/>
  <c r="J314" i="37"/>
  <c r="Z315" i="37"/>
  <c r="J327" i="37"/>
  <c r="Z327" i="37" s="1"/>
  <c r="Z328" i="37"/>
  <c r="J352" i="37"/>
  <c r="Z353" i="37"/>
  <c r="AB82" i="37"/>
  <c r="Z106" i="37"/>
  <c r="Z107" i="37"/>
  <c r="AB115" i="37"/>
  <c r="Z143" i="37"/>
  <c r="AB164" i="37"/>
  <c r="W237" i="37"/>
  <c r="V241" i="37"/>
  <c r="V240" i="37" s="1"/>
  <c r="Y252" i="37"/>
  <c r="M259" i="37"/>
  <c r="M258" i="37" s="1"/>
  <c r="Y299" i="37"/>
  <c r="AA300" i="37"/>
  <c r="AB312" i="37"/>
  <c r="K152" i="37"/>
  <c r="AA153" i="37"/>
  <c r="I160" i="37"/>
  <c r="Y161" i="37"/>
  <c r="J228" i="37"/>
  <c r="Z228" i="37" s="1"/>
  <c r="Z229" i="37"/>
  <c r="J255" i="37"/>
  <c r="Z256" i="37"/>
  <c r="J269" i="37"/>
  <c r="Z270" i="37"/>
  <c r="L295" i="37"/>
  <c r="L303" i="37"/>
  <c r="AB304" i="37"/>
  <c r="K327" i="37"/>
  <c r="AA327" i="37" s="1"/>
  <c r="AA328" i="37"/>
  <c r="AA82" i="37"/>
  <c r="O240" i="37"/>
  <c r="Q259" i="37"/>
  <c r="Q258" i="37" s="1"/>
  <c r="AA329" i="37"/>
  <c r="L269" i="37"/>
  <c r="AB270" i="37"/>
  <c r="J294" i="37"/>
  <c r="Z294" i="37" s="1"/>
  <c r="Z295" i="37"/>
  <c r="I307" i="37"/>
  <c r="Y308" i="37"/>
  <c r="U281" i="37"/>
  <c r="V281" i="37"/>
  <c r="X318" i="37"/>
  <c r="N318" i="37"/>
  <c r="I273" i="37"/>
  <c r="Y274" i="37"/>
  <c r="J307" i="37"/>
  <c r="Z308" i="37"/>
  <c r="Z74" i="37"/>
  <c r="Z145" i="37"/>
  <c r="J273" i="37"/>
  <c r="Z274" i="37"/>
  <c r="K307" i="37"/>
  <c r="AA308" i="37"/>
  <c r="Z110" i="37"/>
  <c r="Z144" i="37"/>
  <c r="AA204" i="37"/>
  <c r="W203" i="37"/>
  <c r="AA203" i="37" s="1"/>
  <c r="N241" i="37"/>
  <c r="N240" i="37"/>
  <c r="AB188" i="37"/>
  <c r="X187" i="37"/>
  <c r="AB187" i="37" s="1"/>
  <c r="N259" i="37"/>
  <c r="N258" i="37" s="1"/>
  <c r="Z234" i="37"/>
  <c r="V233" i="37"/>
  <c r="Y238" i="37"/>
  <c r="U237" i="37"/>
  <c r="K215" i="37"/>
  <c r="AA273" i="37" l="1"/>
  <c r="Z159" i="37"/>
  <c r="V203" i="37"/>
  <c r="Z203" i="37" s="1"/>
  <c r="Z314" i="37"/>
  <c r="X215" i="37"/>
  <c r="Y233" i="37"/>
  <c r="T54" i="37"/>
  <c r="V280" i="37"/>
  <c r="M129" i="37"/>
  <c r="X280" i="37"/>
  <c r="V187" i="37"/>
  <c r="Z187" i="37" s="1"/>
  <c r="X199" i="37"/>
  <c r="AB199" i="37" s="1"/>
  <c r="N129" i="37"/>
  <c r="R54" i="37"/>
  <c r="Y204" i="37"/>
  <c r="AB307" i="37"/>
  <c r="AB255" i="37"/>
  <c r="S54" i="37"/>
  <c r="M54" i="37"/>
  <c r="S280" i="37"/>
  <c r="AA315" i="37"/>
  <c r="R280" i="37"/>
  <c r="Z77" i="37"/>
  <c r="AB125" i="37"/>
  <c r="AB100" i="37" s="1"/>
  <c r="Z76" i="37"/>
  <c r="Z55" i="37" s="1"/>
  <c r="Z237" i="37"/>
  <c r="V236" i="37"/>
  <c r="Z236" i="37" s="1"/>
  <c r="T53" i="37"/>
  <c r="T363" i="37" s="1"/>
  <c r="AA233" i="37"/>
  <c r="Y125" i="37"/>
  <c r="Q53" i="37"/>
  <c r="Q363" i="37" s="1"/>
  <c r="M280" i="37"/>
  <c r="W191" i="37"/>
  <c r="AA191" i="37" s="1"/>
  <c r="Y126" i="37"/>
  <c r="AA295" i="37"/>
  <c r="L55" i="37"/>
  <c r="AB196" i="37"/>
  <c r="X195" i="37"/>
  <c r="AB195" i="37" s="1"/>
  <c r="T280" i="37"/>
  <c r="L100" i="37"/>
  <c r="S53" i="37"/>
  <c r="S363" i="37" s="1"/>
  <c r="V211" i="37"/>
  <c r="Z211" i="37" s="1"/>
  <c r="AA126" i="37"/>
  <c r="Z126" i="37"/>
  <c r="W100" i="37"/>
  <c r="W54" i="37" s="1"/>
  <c r="Y114" i="37"/>
  <c r="R53" i="37"/>
  <c r="R363" i="37" s="1"/>
  <c r="J113" i="37"/>
  <c r="Z114" i="37"/>
  <c r="V100" i="37"/>
  <c r="V54" i="37" s="1"/>
  <c r="Z318" i="37"/>
  <c r="Q54" i="37"/>
  <c r="Y200" i="37"/>
  <c r="AB254" i="37"/>
  <c r="AB69" i="37"/>
  <c r="O281" i="37"/>
  <c r="O280" i="37" s="1"/>
  <c r="AB126" i="37"/>
  <c r="Z208" i="37"/>
  <c r="V207" i="37"/>
  <c r="Z207" i="37" s="1"/>
  <c r="Z100" i="37"/>
  <c r="L272" i="37"/>
  <c r="AB272" i="37" s="1"/>
  <c r="AB273" i="37"/>
  <c r="AB208" i="37"/>
  <c r="X207" i="37"/>
  <c r="AB207" i="37" s="1"/>
  <c r="K147" i="37"/>
  <c r="AA147" i="37" s="1"/>
  <c r="AA148" i="37"/>
  <c r="AA212" i="37"/>
  <c r="O211" i="37"/>
  <c r="I220" i="37"/>
  <c r="Y221" i="37"/>
  <c r="I310" i="37"/>
  <c r="Y310" i="37" s="1"/>
  <c r="Y311" i="37"/>
  <c r="I143" i="37"/>
  <c r="Y144" i="37"/>
  <c r="I155" i="37"/>
  <c r="Y155" i="37" s="1"/>
  <c r="Y156" i="37"/>
  <c r="L327" i="37"/>
  <c r="AB327" i="37" s="1"/>
  <c r="AB328" i="37"/>
  <c r="J306" i="37"/>
  <c r="Z307" i="37"/>
  <c r="K151" i="37"/>
  <c r="AA151" i="37" s="1"/>
  <c r="AA152" i="37"/>
  <c r="L143" i="37"/>
  <c r="AB144" i="37"/>
  <c r="Z192" i="37"/>
  <c r="V191" i="37"/>
  <c r="Z191" i="37" s="1"/>
  <c r="P64" i="37"/>
  <c r="AB65" i="37"/>
  <c r="J298" i="37"/>
  <c r="Z298" i="37" s="1"/>
  <c r="Z299" i="37"/>
  <c r="P100" i="37"/>
  <c r="Z233" i="37"/>
  <c r="V232" i="37"/>
  <c r="L268" i="37"/>
  <c r="AB269" i="37"/>
  <c r="L302" i="37"/>
  <c r="AB302" i="37" s="1"/>
  <c r="AB303" i="37"/>
  <c r="K302" i="37"/>
  <c r="AA303" i="37"/>
  <c r="J302" i="37"/>
  <c r="Z302" i="37" s="1"/>
  <c r="Z303" i="37"/>
  <c r="K72" i="37"/>
  <c r="AA72" i="37" s="1"/>
  <c r="AA73" i="37"/>
  <c r="L246" i="37"/>
  <c r="AB247" i="37"/>
  <c r="L314" i="37"/>
  <c r="AB314" i="37" s="1"/>
  <c r="AB315" i="37"/>
  <c r="I272" i="37"/>
  <c r="Y272" i="37" s="1"/>
  <c r="Y273" i="37"/>
  <c r="L294" i="37"/>
  <c r="AB295" i="37"/>
  <c r="K68" i="37"/>
  <c r="AA68" i="37" s="1"/>
  <c r="AA69" i="37"/>
  <c r="I147" i="37"/>
  <c r="Y147" i="37" s="1"/>
  <c r="Y148" i="37"/>
  <c r="K143" i="37"/>
  <c r="AA144" i="37"/>
  <c r="I151" i="37"/>
  <c r="Y151" i="37" s="1"/>
  <c r="Y152" i="37"/>
  <c r="W207" i="37"/>
  <c r="AA207" i="37" s="1"/>
  <c r="AA208" i="37"/>
  <c r="I246" i="37"/>
  <c r="Y247" i="37"/>
  <c r="U236" i="37"/>
  <c r="Y236" i="37" s="1"/>
  <c r="Y237" i="37"/>
  <c r="L276" i="37"/>
  <c r="AB276" i="37" s="1"/>
  <c r="AB277" i="37"/>
  <c r="J268" i="37"/>
  <c r="Z269" i="37"/>
  <c r="K254" i="37"/>
  <c r="AA255" i="37"/>
  <c r="AB204" i="37"/>
  <c r="X203" i="37"/>
  <c r="AB203" i="37" s="1"/>
  <c r="I109" i="37"/>
  <c r="Y110" i="37"/>
  <c r="U211" i="37"/>
  <c r="Y212" i="37"/>
  <c r="I254" i="37"/>
  <c r="Y254" i="37" s="1"/>
  <c r="Y255" i="37"/>
  <c r="L351" i="37"/>
  <c r="AB351" i="37" s="1"/>
  <c r="AB352" i="37"/>
  <c r="I159" i="37"/>
  <c r="Y159" i="37" s="1"/>
  <c r="Y160" i="37"/>
  <c r="I306" i="37"/>
  <c r="Y306" i="37" s="1"/>
  <c r="Y281" i="37" s="1"/>
  <c r="Y307" i="37"/>
  <c r="I276" i="37"/>
  <c r="Y276" i="37" s="1"/>
  <c r="Y277" i="37"/>
  <c r="J220" i="37"/>
  <c r="Z221" i="37"/>
  <c r="J151" i="37"/>
  <c r="Z152" i="37"/>
  <c r="J254" i="37"/>
  <c r="Z254" i="37" s="1"/>
  <c r="Z255" i="37"/>
  <c r="L220" i="37"/>
  <c r="AB221" i="37"/>
  <c r="L323" i="37"/>
  <c r="AB324" i="37"/>
  <c r="U54" i="37"/>
  <c r="J246" i="37"/>
  <c r="Z247" i="37"/>
  <c r="N280" i="37"/>
  <c r="N54" i="37"/>
  <c r="J318" i="37"/>
  <c r="K306" i="37"/>
  <c r="AA307" i="37"/>
  <c r="K323" i="37"/>
  <c r="AA324" i="37"/>
  <c r="J310" i="37"/>
  <c r="Z310" i="37" s="1"/>
  <c r="Z311" i="37"/>
  <c r="J55" i="37"/>
  <c r="J272" i="37"/>
  <c r="Z272" i="37" s="1"/>
  <c r="Z273" i="37"/>
  <c r="U280" i="37"/>
  <c r="W236" i="37"/>
  <c r="AA237" i="37"/>
  <c r="J351" i="37"/>
  <c r="Z351" i="37" s="1"/>
  <c r="Z352" i="37"/>
  <c r="W280" i="37"/>
  <c r="I84" i="37"/>
  <c r="Y85" i="37"/>
  <c r="P281" i="37"/>
  <c r="P280" i="37" s="1"/>
  <c r="K228" i="37"/>
  <c r="AA228" i="37" s="1"/>
  <c r="AA229" i="37"/>
  <c r="AB192" i="37"/>
  <c r="X191" i="37"/>
  <c r="K276" i="37"/>
  <c r="AA277" i="37"/>
  <c r="K105" i="37"/>
  <c r="AA106" i="37"/>
  <c r="X54" i="37"/>
  <c r="I351" i="37"/>
  <c r="Y351" i="37" s="1"/>
  <c r="Y352" i="37"/>
  <c r="I268" i="37"/>
  <c r="Y269" i="37"/>
  <c r="I323" i="37"/>
  <c r="Y324" i="37"/>
  <c r="W195" i="37"/>
  <c r="AA195" i="37" s="1"/>
  <c r="AA196" i="37"/>
  <c r="K84" i="37"/>
  <c r="AA84" i="37" s="1"/>
  <c r="AA85" i="37"/>
  <c r="V195" i="37"/>
  <c r="Z195" i="37" s="1"/>
  <c r="Z196" i="37"/>
  <c r="AB212" i="37"/>
  <c r="P211" i="37"/>
  <c r="N53" i="37"/>
  <c r="M53" i="37"/>
  <c r="Z54" i="37" l="1"/>
  <c r="L54" i="37"/>
  <c r="Z113" i="37"/>
  <c r="J100" i="37"/>
  <c r="J54" i="37" s="1"/>
  <c r="Z281" i="37"/>
  <c r="Z280" i="37" s="1"/>
  <c r="I281" i="37"/>
  <c r="AA55" i="37"/>
  <c r="Y84" i="37"/>
  <c r="Y55" i="37" s="1"/>
  <c r="I55" i="37"/>
  <c r="Z246" i="37"/>
  <c r="Z241" i="37" s="1"/>
  <c r="Z240" i="37" s="1"/>
  <c r="J241" i="37"/>
  <c r="J240" i="37" s="1"/>
  <c r="Z151" i="37"/>
  <c r="Z130" i="37" s="1"/>
  <c r="J130" i="37"/>
  <c r="Z268" i="37"/>
  <c r="Z259" i="37" s="1"/>
  <c r="Z258" i="37" s="1"/>
  <c r="J259" i="37"/>
  <c r="J258" i="37" s="1"/>
  <c r="Y143" i="37"/>
  <c r="I130" i="37"/>
  <c r="AA143" i="37"/>
  <c r="K130" i="37"/>
  <c r="K129" i="37" s="1"/>
  <c r="Y323" i="37"/>
  <c r="Y318" i="37" s="1"/>
  <c r="Y280" i="37" s="1"/>
  <c r="I318" i="37"/>
  <c r="Y211" i="37"/>
  <c r="U130" i="37"/>
  <c r="AB211" i="37"/>
  <c r="P130" i="37"/>
  <c r="P129" i="37" s="1"/>
  <c r="AA105" i="37"/>
  <c r="AA100" i="37" s="1"/>
  <c r="K100" i="37"/>
  <c r="Z220" i="37"/>
  <c r="J215" i="37"/>
  <c r="AB246" i="37"/>
  <c r="AB241" i="37" s="1"/>
  <c r="AB240" i="37" s="1"/>
  <c r="L241" i="37"/>
  <c r="L240" i="37" s="1"/>
  <c r="AB323" i="37"/>
  <c r="AB318" i="37" s="1"/>
  <c r="L318" i="37"/>
  <c r="Y220" i="37"/>
  <c r="I215" i="37"/>
  <c r="Y215" i="37" s="1"/>
  <c r="AB220" i="37"/>
  <c r="L215" i="37"/>
  <c r="AB215" i="37" s="1"/>
  <c r="J281" i="37"/>
  <c r="J280" i="37" s="1"/>
  <c r="AB143" i="37"/>
  <c r="L130" i="37"/>
  <c r="K318" i="37"/>
  <c r="AA323" i="37"/>
  <c r="AA318" i="37" s="1"/>
  <c r="W130" i="37"/>
  <c r="AB268" i="37"/>
  <c r="AB259" i="37" s="1"/>
  <c r="AB258" i="37" s="1"/>
  <c r="L259" i="37"/>
  <c r="L258" i="37" s="1"/>
  <c r="M363" i="37"/>
  <c r="N363" i="37"/>
  <c r="Y109" i="37"/>
  <c r="Y100" i="37" s="1"/>
  <c r="I100" i="37"/>
  <c r="V130" i="37"/>
  <c r="U215" i="37"/>
  <c r="Y246" i="37"/>
  <c r="Y241" i="37" s="1"/>
  <c r="Y240" i="37" s="1"/>
  <c r="I241" i="37"/>
  <c r="I240" i="37" s="1"/>
  <c r="AB294" i="37"/>
  <c r="AB281" i="37" s="1"/>
  <c r="L281" i="37"/>
  <c r="P55" i="37"/>
  <c r="AB64" i="37"/>
  <c r="AB55" i="37" s="1"/>
  <c r="AB54" i="37" s="1"/>
  <c r="AA254" i="37"/>
  <c r="AA241" i="37" s="1"/>
  <c r="AA240" i="37" s="1"/>
  <c r="K241" i="37"/>
  <c r="K240" i="37" s="1"/>
  <c r="AA276" i="37"/>
  <c r="AA259" i="37" s="1"/>
  <c r="AA258" i="37" s="1"/>
  <c r="K259" i="37"/>
  <c r="K258" i="37" s="1"/>
  <c r="Z232" i="37"/>
  <c r="V215" i="37"/>
  <c r="AA236" i="37"/>
  <c r="W215" i="37"/>
  <c r="AA215" i="37" s="1"/>
  <c r="AB191" i="37"/>
  <c r="X130" i="37"/>
  <c r="Y268" i="37"/>
  <c r="Y259" i="37" s="1"/>
  <c r="Y258" i="37" s="1"/>
  <c r="I259" i="37"/>
  <c r="I258" i="37" s="1"/>
  <c r="AA211" i="37"/>
  <c r="O130" i="37"/>
  <c r="K55" i="37"/>
  <c r="K54" i="37" s="1"/>
  <c r="AA302" i="37"/>
  <c r="AA281" i="37" s="1"/>
  <c r="K281" i="37"/>
  <c r="I280" i="37" l="1"/>
  <c r="J129" i="37"/>
  <c r="AB130" i="37"/>
  <c r="AB129" i="37" s="1"/>
  <c r="Y130" i="37"/>
  <c r="Y129" i="37" s="1"/>
  <c r="K280" i="37"/>
  <c r="AA54" i="37"/>
  <c r="AB280" i="37"/>
  <c r="AA280" i="37"/>
  <c r="Z129" i="37"/>
  <c r="W129" i="37"/>
  <c r="W53" i="37"/>
  <c r="W363" i="37" s="1"/>
  <c r="I54" i="37"/>
  <c r="O129" i="37"/>
  <c r="O54" i="37"/>
  <c r="O53" i="37"/>
  <c r="P54" i="37"/>
  <c r="P53" i="37"/>
  <c r="Y54" i="37"/>
  <c r="X129" i="37"/>
  <c r="X53" i="37"/>
  <c r="X363" i="37" s="1"/>
  <c r="L280" i="37"/>
  <c r="AA130" i="37"/>
  <c r="AA129" i="37" s="1"/>
  <c r="U129" i="37"/>
  <c r="U53" i="37"/>
  <c r="V129" i="37"/>
  <c r="V53" i="37"/>
  <c r="L129" i="37"/>
  <c r="Z215" i="37"/>
  <c r="I129" i="37"/>
  <c r="V363" i="37" l="1"/>
  <c r="Z53" i="37"/>
  <c r="Z363" i="37" s="1"/>
  <c r="P363" i="37"/>
  <c r="AB53" i="37"/>
  <c r="AB363" i="37" s="1"/>
  <c r="O363" i="37"/>
  <c r="AA53" i="37"/>
  <c r="AA363" i="37" s="1"/>
  <c r="U363" i="37"/>
  <c r="Y53" i="37"/>
  <c r="Y363" i="37" s="1"/>
  <c r="Q6" i="37" l="1"/>
  <c r="R6" i="37"/>
  <c r="S6" i="37"/>
  <c r="T6" i="37"/>
  <c r="U6" i="37"/>
  <c r="V6" i="37"/>
  <c r="W6" i="37"/>
  <c r="X6" i="37"/>
  <c r="M12" i="37"/>
  <c r="M11" i="37" s="1"/>
  <c r="N12" i="37"/>
  <c r="N11" i="37" s="1"/>
  <c r="O12" i="37"/>
  <c r="O11" i="37" s="1"/>
  <c r="P12" i="37"/>
  <c r="P11" i="37" s="1"/>
  <c r="Q12" i="37"/>
  <c r="Q11" i="37" s="1"/>
  <c r="R12" i="37"/>
  <c r="R11" i="37" s="1"/>
  <c r="S12" i="37"/>
  <c r="S11" i="37" s="1"/>
  <c r="T12" i="37"/>
  <c r="T11" i="37" s="1"/>
  <c r="U12" i="37"/>
  <c r="U11" i="37" s="1"/>
  <c r="V12" i="37"/>
  <c r="V11" i="37" s="1"/>
  <c r="W12" i="37"/>
  <c r="W11" i="37" s="1"/>
  <c r="X12" i="37"/>
  <c r="X11" i="37" s="1"/>
  <c r="M16" i="37"/>
  <c r="M15" i="37" s="1"/>
  <c r="N16" i="37"/>
  <c r="N15" i="37" s="1"/>
  <c r="O16" i="37"/>
  <c r="O15" i="37" s="1"/>
  <c r="P16" i="37"/>
  <c r="P15" i="37" s="1"/>
  <c r="Q16" i="37"/>
  <c r="Q15" i="37" s="1"/>
  <c r="R16" i="37"/>
  <c r="R15" i="37" s="1"/>
  <c r="S16" i="37"/>
  <c r="S15" i="37" s="1"/>
  <c r="T16" i="37"/>
  <c r="T15" i="37" s="1"/>
  <c r="U16" i="37"/>
  <c r="U15" i="37" s="1"/>
  <c r="V16" i="37"/>
  <c r="V15" i="37" s="1"/>
  <c r="W16" i="37"/>
  <c r="W15" i="37" s="1"/>
  <c r="X16" i="37"/>
  <c r="X15" i="37" s="1"/>
  <c r="J18" i="37"/>
  <c r="K18" i="37"/>
  <c r="L18" i="37"/>
  <c r="M18" i="37"/>
  <c r="N18" i="37"/>
  <c r="O18" i="37"/>
  <c r="P18" i="37"/>
  <c r="Q18" i="37"/>
  <c r="R18" i="37"/>
  <c r="S18" i="37"/>
  <c r="T18" i="37"/>
  <c r="U18" i="37"/>
  <c r="V18" i="37"/>
  <c r="W18" i="37"/>
  <c r="X18" i="37"/>
  <c r="Y18" i="37"/>
  <c r="Z18" i="37"/>
  <c r="AA18" i="37"/>
  <c r="AB18" i="37"/>
  <c r="J20" i="37"/>
  <c r="K20" i="37"/>
  <c r="L20" i="37"/>
  <c r="M20" i="37"/>
  <c r="N20" i="37"/>
  <c r="O20" i="37"/>
  <c r="P20" i="37"/>
  <c r="Q20" i="37"/>
  <c r="R20" i="37"/>
  <c r="S20" i="37"/>
  <c r="T20" i="37"/>
  <c r="U20" i="37"/>
  <c r="V20" i="37"/>
  <c r="W20" i="37"/>
  <c r="X20" i="37"/>
  <c r="Y20" i="37"/>
  <c r="Z20" i="37"/>
  <c r="AA20" i="37"/>
  <c r="AB20" i="37"/>
  <c r="J23" i="37"/>
  <c r="K23" i="37"/>
  <c r="L23" i="37"/>
  <c r="M23" i="37"/>
  <c r="N23" i="37"/>
  <c r="O23" i="37"/>
  <c r="P23" i="37"/>
  <c r="Q23" i="37"/>
  <c r="R23" i="37"/>
  <c r="S23" i="37"/>
  <c r="T23" i="37"/>
  <c r="U23" i="37"/>
  <c r="V23" i="37"/>
  <c r="W23" i="37"/>
  <c r="X23" i="37"/>
  <c r="Y23" i="37"/>
  <c r="Z23" i="37"/>
  <c r="AA23" i="37"/>
  <c r="AB23" i="37"/>
  <c r="J28" i="37"/>
  <c r="K28" i="37"/>
  <c r="L28" i="37"/>
  <c r="M28" i="37"/>
  <c r="N28" i="37"/>
  <c r="O28" i="37"/>
  <c r="P28" i="37"/>
  <c r="Q28" i="37"/>
  <c r="R28" i="37"/>
  <c r="S28" i="37"/>
  <c r="T28" i="37"/>
  <c r="U28" i="37"/>
  <c r="V28" i="37"/>
  <c r="W28" i="37"/>
  <c r="X28" i="37"/>
  <c r="Y28" i="37"/>
  <c r="Z28" i="37"/>
  <c r="AA28" i="37"/>
  <c r="AB28" i="37"/>
  <c r="J31" i="37"/>
  <c r="K31" i="37"/>
  <c r="L31" i="37"/>
  <c r="M31" i="37"/>
  <c r="N31" i="37"/>
  <c r="O31" i="37"/>
  <c r="P31" i="37"/>
  <c r="Q31" i="37"/>
  <c r="R31" i="37"/>
  <c r="S31" i="37"/>
  <c r="T31" i="37"/>
  <c r="U31" i="37"/>
  <c r="V31" i="37"/>
  <c r="W31" i="37"/>
  <c r="X31" i="37"/>
  <c r="Y31" i="37"/>
  <c r="Z31" i="37"/>
  <c r="AA31" i="37"/>
  <c r="AB31" i="37"/>
  <c r="J34" i="37"/>
  <c r="K34" i="37"/>
  <c r="L34" i="37"/>
  <c r="M34" i="37"/>
  <c r="N34" i="37"/>
  <c r="O34" i="37"/>
  <c r="P34" i="37"/>
  <c r="Q34" i="37"/>
  <c r="R34" i="37"/>
  <c r="S34" i="37"/>
  <c r="T34" i="37"/>
  <c r="U34" i="37"/>
  <c r="V34" i="37"/>
  <c r="W34" i="37"/>
  <c r="X34" i="37"/>
  <c r="Y34" i="37"/>
  <c r="Z34" i="37"/>
  <c r="AA34" i="37"/>
  <c r="AB34" i="37"/>
  <c r="Q37" i="37"/>
  <c r="R37" i="37"/>
  <c r="S37" i="37"/>
  <c r="T37" i="37"/>
  <c r="U37" i="37"/>
  <c r="V37" i="37"/>
  <c r="W37" i="37"/>
  <c r="X37" i="37"/>
  <c r="I18" i="37"/>
  <c r="I20" i="37"/>
  <c r="I23" i="37"/>
  <c r="I28" i="37"/>
  <c r="I31" i="37"/>
  <c r="I34" i="37"/>
  <c r="X9" i="37" l="1"/>
  <c r="X4" i="37" s="1"/>
  <c r="U9" i="37"/>
  <c r="U4" i="37" s="1"/>
  <c r="R9" i="37"/>
  <c r="R4" i="37" s="1"/>
  <c r="Q9" i="37"/>
  <c r="Q4" i="37" s="1"/>
  <c r="V9" i="37"/>
  <c r="V4" i="37" s="1"/>
  <c r="N9" i="37"/>
  <c r="W9" i="37"/>
  <c r="W4" i="37"/>
  <c r="M9" i="37"/>
  <c r="P9" i="37"/>
  <c r="T9" i="37"/>
  <c r="T4" i="37" s="1"/>
  <c r="O9" i="37"/>
  <c r="S9" i="37"/>
  <c r="S4" i="37" s="1"/>
  <c r="L44" i="37" l="1"/>
  <c r="L48" i="37"/>
  <c r="P44" i="37"/>
  <c r="P48" i="37"/>
  <c r="T44" i="37"/>
  <c r="T48" i="37"/>
  <c r="K44" i="37"/>
  <c r="K48" i="37"/>
  <c r="O44" i="37"/>
  <c r="O48" i="37"/>
  <c r="S44" i="37"/>
  <c r="S48" i="37"/>
  <c r="J44" i="37"/>
  <c r="J48" i="37"/>
  <c r="N44" i="37"/>
  <c r="N48" i="37"/>
  <c r="R44" i="37"/>
  <c r="R48" i="37"/>
  <c r="I44" i="37"/>
  <c r="M44" i="37"/>
  <c r="M48" i="37"/>
  <c r="Q44" i="37"/>
  <c r="Q48" i="37"/>
  <c r="T43" i="37" l="1"/>
  <c r="P43" i="37"/>
  <c r="R43" i="37"/>
  <c r="L43" i="37"/>
  <c r="K43" i="37"/>
  <c r="J43" i="37"/>
  <c r="S43" i="37"/>
  <c r="M43" i="37"/>
  <c r="Q43" i="37"/>
  <c r="O43" i="37"/>
  <c r="I43" i="37"/>
  <c r="N43" i="37"/>
  <c r="J363" i="37" l="1"/>
  <c r="K363" i="37"/>
  <c r="L363" i="37"/>
  <c r="I363"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IVAN DARIO RAMIREZ B</author>
  </authors>
  <commentList>
    <comment ref="K529" authorId="0" shapeId="0" xr:uid="{C1E4CE4E-9F29-41A5-8D88-6FB4102D1217}">
      <text>
        <r>
          <rPr>
            <b/>
            <sz val="9"/>
            <color indexed="81"/>
            <rFont val="Tahoma"/>
            <family val="2"/>
          </rPr>
          <t>IVAN DARIO RAMIREZ B:</t>
        </r>
        <r>
          <rPr>
            <sz val="9"/>
            <color indexed="81"/>
            <rFont val="Tahoma"/>
            <family val="2"/>
          </rPr>
          <t xml:space="preserve">
aprovecamiento de parques caso CAR</t>
        </r>
      </text>
    </comment>
    <comment ref="K541" authorId="0" shapeId="0" xr:uid="{FE5A7EEA-D07E-4D3C-A01B-DEABC42141B1}">
      <text>
        <r>
          <rPr>
            <b/>
            <sz val="9"/>
            <color indexed="81"/>
            <rFont val="Tahoma"/>
            <family val="2"/>
          </rPr>
          <t>IVAN DARIO RAMIREZ B:</t>
        </r>
        <r>
          <rPr>
            <sz val="9"/>
            <color indexed="81"/>
            <rFont val="Tahoma"/>
            <family val="2"/>
          </rPr>
          <t>CAR CVC Arriendos</t>
        </r>
      </text>
    </comment>
    <comment ref="K832" authorId="0" shapeId="0" xr:uid="{04943D9D-F852-4F11-A462-8577F49FA3E1}">
      <text>
        <r>
          <rPr>
            <b/>
            <sz val="9"/>
            <color indexed="81"/>
            <rFont val="Tahoma"/>
            <family val="2"/>
          </rPr>
          <t>IVAN DARIO RAMIREZ B:</t>
        </r>
        <r>
          <rPr>
            <sz val="9"/>
            <color indexed="81"/>
            <rFont val="Tahoma"/>
            <family val="2"/>
          </rPr>
          <t xml:space="preserve">
A dónde se incluyen los convenios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JuanCarlosJr</author>
    <author/>
  </authors>
  <commentList>
    <comment ref="A1" authorId="0" shapeId="0" xr:uid="{E9D74F3C-06B6-4DBD-A88B-032DA41A2F88}">
      <text>
        <r>
          <rPr>
            <b/>
            <sz val="9"/>
            <color indexed="81"/>
            <rFont val="Tahoma"/>
            <family val="2"/>
          </rPr>
          <t>Usuario:</t>
        </r>
        <r>
          <rPr>
            <sz val="9"/>
            <color indexed="81"/>
            <rFont val="Tahoma"/>
            <family val="2"/>
          </rPr>
          <t xml:space="preserve">
Corresponde a la estructura reportada en el Anexo 1. Adicione tantas filas como requiera</t>
        </r>
      </text>
    </comment>
    <comment ref="C1" authorId="0" shapeId="0" xr:uid="{B17B4AA0-558D-4B8E-BF9E-EDB12C736A1B}">
      <text>
        <r>
          <rPr>
            <b/>
            <sz val="9"/>
            <color indexed="81"/>
            <rFont val="Tahoma"/>
            <family val="2"/>
          </rPr>
          <t xml:space="preserve">Usuario: </t>
        </r>
        <r>
          <rPr>
            <sz val="9"/>
            <color indexed="81"/>
            <rFont val="Tahoma"/>
            <family val="2"/>
          </rPr>
          <t>Corresponde a las fuentes de financiación que de acuerdo al plan financiero destinan recursos para INVERSIÓN. 
ADICIONE tantas columnas como requiera.</t>
        </r>
        <r>
          <rPr>
            <sz val="9"/>
            <color indexed="81"/>
            <rFont val="Tahoma"/>
            <family val="2"/>
          </rPr>
          <t xml:space="preserve">
</t>
        </r>
      </text>
    </comment>
    <comment ref="W20" authorId="1" shapeId="0" xr:uid="{C1D74DC4-926C-4FA5-83A6-08C771B86160}">
      <text>
        <r>
          <rPr>
            <b/>
            <sz val="9"/>
            <color indexed="81"/>
            <rFont val="Tahoma"/>
            <family val="2"/>
          </rPr>
          <t>JuanCarlosJr:</t>
        </r>
        <r>
          <rPr>
            <sz val="9"/>
            <color indexed="81"/>
            <rFont val="Tahoma"/>
            <family val="2"/>
          </rPr>
          <t xml:space="preserve">
Proyecto ESTUFAS 2023</t>
        </r>
      </text>
    </comment>
    <comment ref="W26" authorId="1" shapeId="0" xr:uid="{4641A447-E82F-48CB-9B0F-46FF3A3CD0CB}">
      <text>
        <r>
          <rPr>
            <b/>
            <sz val="9"/>
            <color indexed="81"/>
            <rFont val="Tahoma"/>
            <family val="2"/>
          </rPr>
          <t>JuanCarlosJr:</t>
        </r>
        <r>
          <rPr>
            <sz val="9"/>
            <color indexed="81"/>
            <rFont val="Tahoma"/>
            <family val="2"/>
          </rPr>
          <t xml:space="preserve">
Proyecto SGR
1 - Rio Cesar
2 - POMCA Rio Medio Cesae</t>
        </r>
      </text>
    </comment>
    <comment ref="BG48" authorId="1" shapeId="0" xr:uid="{3E116FE1-9347-49EB-8643-D9E5FE3F468C}">
      <text>
        <r>
          <rPr>
            <b/>
            <sz val="9"/>
            <color indexed="81"/>
            <rFont val="Tahoma"/>
            <family val="2"/>
          </rPr>
          <t>JuanCarlosJr:</t>
        </r>
        <r>
          <rPr>
            <sz val="9"/>
            <color indexed="81"/>
            <rFont val="Tahoma"/>
            <family val="2"/>
          </rPr>
          <t xml:space="preserve">
Proyecto
1 - SANTA ISANEL CONSULTORIA
Fuente: REGALIAS </t>
        </r>
      </text>
    </comment>
    <comment ref="BG50" authorId="1" shapeId="0" xr:uid="{BA17523D-E560-446C-9C34-38536610937E}">
      <text>
        <r>
          <rPr>
            <b/>
            <sz val="9"/>
            <color indexed="81"/>
            <rFont val="Tahoma"/>
            <family val="2"/>
          </rPr>
          <t>JuanCarlosJr:</t>
        </r>
        <r>
          <rPr>
            <sz val="9"/>
            <color indexed="81"/>
            <rFont val="Tahoma"/>
            <family val="2"/>
          </rPr>
          <t xml:space="preserve">
Proyecto
1 - RIO SAN ALBERTO
Fuente: REGALIAS </t>
        </r>
      </text>
    </comment>
    <comment ref="BG59" authorId="1" shapeId="0" xr:uid="{84A8804E-09EA-4B14-919A-B37B3DF11B35}">
      <text>
        <r>
          <rPr>
            <b/>
            <sz val="9"/>
            <color indexed="81"/>
            <rFont val="Tahoma"/>
            <family val="2"/>
          </rPr>
          <t>JuanCarlosJr:</t>
        </r>
        <r>
          <rPr>
            <sz val="9"/>
            <color indexed="81"/>
            <rFont val="Tahoma"/>
            <family val="2"/>
          </rPr>
          <t xml:space="preserve">
Proyecto CAVFFS
Fuente Regalias</t>
        </r>
      </text>
    </comment>
    <comment ref="BG60" authorId="1" shapeId="0" xr:uid="{F99644DF-7A7F-4BEA-8706-DA9E991B8A07}">
      <text>
        <r>
          <rPr>
            <b/>
            <sz val="9"/>
            <color indexed="81"/>
            <rFont val="Tahoma"/>
            <family val="2"/>
          </rPr>
          <t xml:space="preserve">JuanCarlosJr:
</t>
        </r>
        <r>
          <rPr>
            <sz val="9"/>
            <color indexed="81"/>
            <rFont val="Tahoma"/>
            <family val="2"/>
          </rPr>
          <t xml:space="preserve">
Proyecto:
1 - Humedales del Sur
2 - Rio Magiriaimo
3 - Parque Perija
4 - Guadua
5 - Complejo Cenagoso Zapatosa
6 - Rio Calenturitas
7 - Garupal - Diluvio
FUENTE: Regalias</t>
        </r>
      </text>
    </comment>
    <comment ref="W65" authorId="1" shapeId="0" xr:uid="{0ED8A8EB-C734-4DCF-ADCC-C6E132A9421B}">
      <text>
        <r>
          <rPr>
            <b/>
            <sz val="9"/>
            <color indexed="81"/>
            <rFont val="Tahoma"/>
            <family val="2"/>
          </rPr>
          <t>JuanCarlosJr:</t>
        </r>
        <r>
          <rPr>
            <sz val="9"/>
            <color indexed="81"/>
            <rFont val="Tahoma"/>
            <family val="2"/>
          </rPr>
          <t xml:space="preserve">
Proyecto: 
1 - Manetnimiento Perija 1
2 - Perija 1</t>
        </r>
      </text>
    </comment>
    <comment ref="BG65" authorId="1" shapeId="0" xr:uid="{3A007817-9AC4-4267-898E-F3F686559CDC}">
      <text>
        <r>
          <rPr>
            <b/>
            <sz val="9"/>
            <color indexed="81"/>
            <rFont val="Tahoma"/>
            <family val="2"/>
          </rPr>
          <t>JuanCarlosJr:</t>
        </r>
        <r>
          <rPr>
            <sz val="9"/>
            <color indexed="81"/>
            <rFont val="Tahoma"/>
            <family val="2"/>
          </rPr>
          <t xml:space="preserve">
Proyecto: 
1 - Manetnimiento Perija 1
2 - Perija 1</t>
        </r>
      </text>
    </comment>
    <comment ref="A70" authorId="2" shapeId="0" xr:uid="{2B8E085B-D960-435C-B651-129228E89344}">
      <text>
        <r>
          <rPr>
            <sz val="11"/>
            <color theme="1"/>
            <rFont val="Arial"/>
            <family val="2"/>
          </rPr>
          <t>Anteriormente 8.1.1. Se ajusta nombre de la actividad dividiendo acciones. De esta manera se reporto en informe 2021, revisar.</t>
        </r>
      </text>
    </comment>
    <comment ref="BG97" authorId="1" shapeId="0" xr:uid="{6418A2F1-4832-448E-A0B0-D78D41BAC391}">
      <text>
        <r>
          <rPr>
            <b/>
            <sz val="9"/>
            <color indexed="81"/>
            <rFont val="Tahoma"/>
            <family val="2"/>
          </rPr>
          <t>JuanCarlosJr:</t>
        </r>
        <r>
          <rPr>
            <sz val="9"/>
            <color indexed="81"/>
            <rFont val="Tahoma"/>
            <family val="2"/>
          </rPr>
          <t xml:space="preserve">
Proyecto de Regalias:
MAPA DE RUIDOS.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2" authorId="0" shapeId="0" xr:uid="{00000000-0006-0000-0400-000001000000}">
      <text>
        <r>
          <rPr>
            <b/>
            <sz val="9"/>
            <color indexed="81"/>
            <rFont val="Tahoma"/>
            <family val="2"/>
          </rPr>
          <t>Usuario:</t>
        </r>
        <r>
          <rPr>
            <sz val="9"/>
            <color indexed="81"/>
            <rFont val="Tahoma"/>
            <family val="2"/>
          </rPr>
          <t xml:space="preserve">
Incluye Recursos FONAM</t>
        </r>
      </text>
    </comment>
  </commentList>
</comments>
</file>

<file path=xl/sharedStrings.xml><?xml version="1.0" encoding="utf-8"?>
<sst xmlns="http://schemas.openxmlformats.org/spreadsheetml/2006/main" count="3903" uniqueCount="927">
  <si>
    <t>ANEXOS INFORME DE SEGUIMIENTO AL PLAN DE ACCIÓN 2024-2027</t>
  </si>
  <si>
    <t>Nombre de la Corporación</t>
  </si>
  <si>
    <t>Corporación Autónoma Regional del Alto Magdalena - CAM</t>
  </si>
  <si>
    <t>Periodo a reportar</t>
  </si>
  <si>
    <t>Corporación Autónoma Regional de Cundinamarca – CAR</t>
  </si>
  <si>
    <t>Nombre de la persona responsable del reporte</t>
  </si>
  <si>
    <t>Corporación Autónoma Regional del Canal del Dique – CARDIQUE</t>
  </si>
  <si>
    <t>Dependencia</t>
  </si>
  <si>
    <t>Corporación Autónoma Regional de Sucre – CARSUCRE</t>
  </si>
  <si>
    <t>Cargo</t>
  </si>
  <si>
    <t>Corporación Autónoma Regional de Santander – CAS</t>
  </si>
  <si>
    <t>Correo electrónico</t>
  </si>
  <si>
    <t>Corporación para el Desarrollo Sostenible del Norte y el Oriente Amazónico – CDA</t>
  </si>
  <si>
    <t>Teléfono</t>
  </si>
  <si>
    <t>Corporación Autónoma Regional para la Defensa de la Meseta de Bucaramanga – CDMB</t>
  </si>
  <si>
    <t>Corporación Autónoma Regional para el Desarrollo Sostenible del Chocó – CODECHOCÓ</t>
  </si>
  <si>
    <t>Corporación para el Desarrollo Sostenible del Archipiélago de San Andrés, Providencia y Santa Catalina – CORALINA</t>
  </si>
  <si>
    <t>Corporación Autónoma Regional del Centro de Antioquia – CORANTIOQUIA</t>
  </si>
  <si>
    <t>Corporación para el Desarrollo Sostenible del Área de Manejo Especial de La Macarena – CORMACARENA</t>
  </si>
  <si>
    <t>Corporación Autónoma Regional de las Cuencas de los Ríos Negro y Nare – CORNARE</t>
  </si>
  <si>
    <t>Corporación Autónoma Regional del Magdalena – CORPAMAG</t>
  </si>
  <si>
    <t>Corporación para el Desarrollo Sostenible del Sur de la Amazonia – CORPOAMAZONIA</t>
  </si>
  <si>
    <t>Corporación Autónoma Regional de Boyacá – CORPOBOYACÁ</t>
  </si>
  <si>
    <t>Corporación Autónoma Regional de Caldas – CORPOCALDAS</t>
  </si>
  <si>
    <t>Corporación Autónoma Regional del Cesar – CORPOCESAR</t>
  </si>
  <si>
    <t>Corporación Autónoma Regional de Chivor – CORPOCHIVOR</t>
  </si>
  <si>
    <t>Corporación Autónoma Regional de La Guajira – CORPOGUAJIRA</t>
  </si>
  <si>
    <t>Corporación Autónoma Regional del Guavio – CORPOGUAVIO</t>
  </si>
  <si>
    <t>Corporación para el Desarrollo Sostenible de La Mojana y El San Jorge – CORPOMOJANA</t>
  </si>
  <si>
    <t>Corporación Autónoma Regional de Nariño – CORPONARIÑO</t>
  </si>
  <si>
    <t>Corporación Autónoma Regional de la Frontera Nororiental – CORPONOR</t>
  </si>
  <si>
    <t>Corporación Autónoma Regional de Risaralda – CARDER</t>
  </si>
  <si>
    <t>Corporación Autónoma Regional de la Orinoquia – CORPORINOQUIA</t>
  </si>
  <si>
    <t>Corporación para el Desarrollo Sostenible del Urabá – CORPOURABA</t>
  </si>
  <si>
    <t>Corporación Autónoma Regional del Tolima – CORTOLIMA</t>
  </si>
  <si>
    <t>Corporación Autónoma Regional del Atlántico – CRA</t>
  </si>
  <si>
    <t>Corporación Autónoma Regional del Cauca – CRC</t>
  </si>
  <si>
    <t>Corporación Autónoma Regional del Quindío – CRQ</t>
  </si>
  <si>
    <t>Corporación Autónoma Regional del Sur de Bolívar – CSB</t>
  </si>
  <si>
    <t>Corporación Autónoma Regional del Valle del Cauca – CVC</t>
  </si>
  <si>
    <t>Corporación Autónoma Regional de los Valles del Sinú y del San Jorge – CVS</t>
  </si>
  <si>
    <t>2016-I</t>
  </si>
  <si>
    <t>2016-II</t>
  </si>
  <si>
    <t>2017-I</t>
  </si>
  <si>
    <t>2017-II</t>
  </si>
  <si>
    <t>2018-I</t>
  </si>
  <si>
    <t>2018-II</t>
  </si>
  <si>
    <t>2019-I</t>
  </si>
  <si>
    <t>2019-II</t>
  </si>
  <si>
    <t>2020-I</t>
  </si>
  <si>
    <t>2020-II</t>
  </si>
  <si>
    <t>2021-I</t>
  </si>
  <si>
    <t>2021-II</t>
  </si>
  <si>
    <t>2022-I</t>
  </si>
  <si>
    <t>2022-II</t>
  </si>
  <si>
    <t>2023-I</t>
  </si>
  <si>
    <t>2023-II</t>
  </si>
  <si>
    <t>2024-I</t>
  </si>
  <si>
    <t>2024-II</t>
  </si>
  <si>
    <t>2025-I</t>
  </si>
  <si>
    <t>2025-II</t>
  </si>
  <si>
    <t>2026-I</t>
  </si>
  <si>
    <t>2026-II</t>
  </si>
  <si>
    <t>2027-I</t>
  </si>
  <si>
    <t>2027-II</t>
  </si>
  <si>
    <t>(1)
ESTRUCTURA RENTISTICA</t>
  </si>
  <si>
    <t>(2)
CONCEPTO</t>
  </si>
  <si>
    <t>(3)
PROYECTADO PLAN FINANCIERO</t>
  </si>
  <si>
    <t>MODIFICACIONES</t>
  </si>
  <si>
    <t xml:space="preserve">(6)
APROPIACIÓN FINAL
(3+4-5)
</t>
  </si>
  <si>
    <t>DISTRIBUCIÓN</t>
  </si>
  <si>
    <t>(11)
DERECHOS POR COBRAR</t>
  </si>
  <si>
    <t>(12)
RECAUDO
EFECTIVO</t>
  </si>
  <si>
    <t>(13)
% DE RECAUDO</t>
  </si>
  <si>
    <t>(14)
OBSERVACIONES</t>
  </si>
  <si>
    <t>DEFINICIÓN</t>
  </si>
  <si>
    <t>SOPORTE LEGAL</t>
  </si>
  <si>
    <t>NIVEL ESTRUCTURAL</t>
  </si>
  <si>
    <t>NIVEL RENTISTICO</t>
  </si>
  <si>
    <t>SUBNIVEL RENTISTICO</t>
  </si>
  <si>
    <t>CONCEPTO</t>
  </si>
  <si>
    <t>NIVEL 1</t>
  </si>
  <si>
    <t>NIVEL 2</t>
  </si>
  <si>
    <t>NIVEL 3</t>
  </si>
  <si>
    <t>NIVEL 4</t>
  </si>
  <si>
    <t>NIVEL 5</t>
  </si>
  <si>
    <t>(4)
ADICIÓN</t>
  </si>
  <si>
    <t>(5)
REDUCCIÓN</t>
  </si>
  <si>
    <t>(7)
FUNCIONAMIENTO</t>
  </si>
  <si>
    <t>(8)
INVERSIÓN</t>
  </si>
  <si>
    <t>(9)
FCA</t>
  </si>
  <si>
    <t>(10)
SERVICIO A LA DEUDA</t>
  </si>
  <si>
    <t>1</t>
  </si>
  <si>
    <t>Ingresos</t>
  </si>
  <si>
    <t>Ingresos Recursos Propios</t>
  </si>
  <si>
    <t>Ingresos Corrientes</t>
  </si>
  <si>
    <t>01</t>
  </si>
  <si>
    <t>Ingresos tributarios</t>
  </si>
  <si>
    <t>Impuestos directos</t>
  </si>
  <si>
    <t>014</t>
  </si>
  <si>
    <t xml:space="preserve">Sobretasa ambiental </t>
  </si>
  <si>
    <t>Sobretasa ambiental - Urbano</t>
  </si>
  <si>
    <t>Sobretasa ambiental - Urbano-Vigencia actual</t>
  </si>
  <si>
    <t>2</t>
  </si>
  <si>
    <t>Sobretasa ambiental - Urbano-Vigencia antarior</t>
  </si>
  <si>
    <t>02</t>
  </si>
  <si>
    <t>Sobretasa ambiental -  Rural</t>
  </si>
  <si>
    <t>Sobretasa ambiental -  Rural- Vigencia Actual</t>
  </si>
  <si>
    <t>Sobretasa ambiental -  Rural- Vigencia Anterior</t>
  </si>
  <si>
    <t>201</t>
  </si>
  <si>
    <t>Sobretasa Ambiental Áreas Metropolitanas</t>
  </si>
  <si>
    <t>Sobretasa Ambiental Áreas Metropolitanas- Vigencia actual</t>
  </si>
  <si>
    <t>Sobretasa Ambiental Áreas Metropolitanas - Vigencia Anterior</t>
  </si>
  <si>
    <t>Ingresos no tributarios</t>
  </si>
  <si>
    <t>Contribuciones</t>
  </si>
  <si>
    <t>05</t>
  </si>
  <si>
    <t>Contribuciones diversas</t>
  </si>
  <si>
    <t>Contribución sector eléctrico</t>
  </si>
  <si>
    <t>Contribución sector eléctrico - Generadores de energía convencional</t>
  </si>
  <si>
    <t>Contribución sector eléctrico - Generadores de energía convencional - Vigencia Actual</t>
  </si>
  <si>
    <t>Contribución sector eléctrico - Generadores de energía no convencional</t>
  </si>
  <si>
    <t>Contribución sector eléctrico - Generadores de energía no convencional - Vigencia Actual</t>
  </si>
  <si>
    <t>Contribución sector eléctrico - Generadores de energía no convencional - Vigencia Anterior</t>
  </si>
  <si>
    <t>Tasas y derechos administrativos</t>
  </si>
  <si>
    <t>015</t>
  </si>
  <si>
    <t>Certificaciones y constancias</t>
  </si>
  <si>
    <t>Certificaciones y constancias- Vigencia Actual</t>
  </si>
  <si>
    <t>Certificaciones y constancias - Vigencia Anterior</t>
  </si>
  <si>
    <t>036</t>
  </si>
  <si>
    <t>Evaluación de licencias y trámites ambientales</t>
  </si>
  <si>
    <t>Evaluación de licencias y trámites ambientales - Vigencia Actual</t>
  </si>
  <si>
    <t>Evaluación de licencias y trámites ambientales -Vigencia Anterior</t>
  </si>
  <si>
    <t>037</t>
  </si>
  <si>
    <t>Seguimiento a licencias y trámites ambientales</t>
  </si>
  <si>
    <t>Seguimiento a licencias y trámites ambientales - Vigencia Actual</t>
  </si>
  <si>
    <t>Seguimiento a licencias y trámites ambientales - Vigencia Anterior</t>
  </si>
  <si>
    <t>Seguimiento a licencias y trámites ambientales - Rendimientos</t>
  </si>
  <si>
    <t>055</t>
  </si>
  <si>
    <t>Tasa por el uso del agua</t>
  </si>
  <si>
    <t>Tasa por el uso del agua - Vigencia Actual</t>
  </si>
  <si>
    <t>Tasa por el uso del agua - Vigencia Anterior</t>
  </si>
  <si>
    <t>088</t>
  </si>
  <si>
    <t>Tasa retributiva</t>
  </si>
  <si>
    <t>Tasa retributiva -  Vigencia Actual</t>
  </si>
  <si>
    <t>Tasa retributiva - Vigencia Anterior</t>
  </si>
  <si>
    <t>089</t>
  </si>
  <si>
    <t>Tasa por aprovechamiento forestal</t>
  </si>
  <si>
    <t>Tasa por aprovechamiento forestal - Vigencia Actual</t>
  </si>
  <si>
    <t>Tasa por aprovechamiento forestal - Vigencia Anterior</t>
  </si>
  <si>
    <t>090</t>
  </si>
  <si>
    <t>Tasa compensatoria por caza de fauna silvestre</t>
  </si>
  <si>
    <t>Tasa compensatoria por caza de fauna silvestre - Vigencia Actual</t>
  </si>
  <si>
    <t>Tasa compensatoria por caza de fauna silvestre - Vigencia Anterior</t>
  </si>
  <si>
    <t>110</t>
  </si>
  <si>
    <t>Sobretasa ambiental - Peajes</t>
  </si>
  <si>
    <t>Sobretasa ambiental - Peajes - Vigencia Actual</t>
  </si>
  <si>
    <t>Sobretasa ambiental - Peajes - Vigencia Anterior</t>
  </si>
  <si>
    <t>112</t>
  </si>
  <si>
    <t>Tasa Compensatoria por la utilización permanente de la reserva forestal protectora Bosque Oriental de Bogotá</t>
  </si>
  <si>
    <t>Tasa Compensatoria por la utilización permanente de la reserva forestal protectora Bosque Oriental de Bogotá - Vigencia Actual</t>
  </si>
  <si>
    <t>Tasa Compensatoria por la utilización permanente de la reserva forestal protectora Bosque Oriental de Bogotá - Vigencia Anterior</t>
  </si>
  <si>
    <t>113</t>
  </si>
  <si>
    <t>Salvoconducto Unico Nacional</t>
  </si>
  <si>
    <t>Salvoconducto Unico Nacional - Vigencia Actual</t>
  </si>
  <si>
    <t>Salvoconducto Unico Nacional - Vigencia Anterior</t>
  </si>
  <si>
    <t>03</t>
  </si>
  <si>
    <t>Multas, sanciones e intereses de mora</t>
  </si>
  <si>
    <t>001</t>
  </si>
  <si>
    <t>Multas y sanciones</t>
  </si>
  <si>
    <t>Sanciones disciplinarias</t>
  </si>
  <si>
    <t>Sanciones disciplinarias - Vigencia Actual</t>
  </si>
  <si>
    <t>Sanciones disciplinarias - Vigencia Anterior</t>
  </si>
  <si>
    <t>04</t>
  </si>
  <si>
    <t>Sanciones contractuales</t>
  </si>
  <si>
    <t>Sanciones contractuales - Vigencia Actual</t>
  </si>
  <si>
    <t>Sanciones contractuales - Vigencia Anterior</t>
  </si>
  <si>
    <t>Sanciones administrativas</t>
  </si>
  <si>
    <t>Sanciones administrativas - Vigencia Actual</t>
  </si>
  <si>
    <t>Sanciones administrativas - Vigencia Anterior</t>
  </si>
  <si>
    <t>13</t>
  </si>
  <si>
    <t>Sanciones sanitarias</t>
  </si>
  <si>
    <t>Sanciones sanitarias - Vigencia Actual</t>
  </si>
  <si>
    <t>Sanciones sanitarias - Vigencia Anterior</t>
  </si>
  <si>
    <t>22</t>
  </si>
  <si>
    <t>Multas ambientales</t>
  </si>
  <si>
    <t>Multas ambientales - Vigencia Actual</t>
  </si>
  <si>
    <t>Multas ambientales - Vigencia Anterior</t>
  </si>
  <si>
    <t>002</t>
  </si>
  <si>
    <t>Intereses de mora</t>
  </si>
  <si>
    <t>Venta de bienes y servicios</t>
  </si>
  <si>
    <t>Ventas de establecimientos de mercado</t>
  </si>
  <si>
    <t>00</t>
  </si>
  <si>
    <t>Agricultura, silvicultura y productos de la pesca</t>
  </si>
  <si>
    <t>Agricultura, silvicultura y productos de la pesca - Vigencia Actual</t>
  </si>
  <si>
    <t>Agricultura, silvicultura y productos de la pesca - Vigencia Anterior</t>
  </si>
  <si>
    <t>Minerales; electricidad, gas y agua</t>
  </si>
  <si>
    <t>Minerales; electricidad, gas y agua - Vigencia Actual</t>
  </si>
  <si>
    <t>Minerales; electricidad, gas y agua - Vigencia Anterior</t>
  </si>
  <si>
    <t>Productos alimenticios, bebidas y tabaco; textiles, prendas de vestir y productos de cuero</t>
  </si>
  <si>
    <t>Productos alimenticios, bebidas y tabaco; textiles, prendas de vestir y productos de cuero - Vigencia Actual</t>
  </si>
  <si>
    <t>Productos alimenticios, bebidas y tabaco; textiles, prendas de vestir y productos de cuero - Vigencia Anterior</t>
  </si>
  <si>
    <t>Otros bienes transportables (excepto productos metálicos, maquinaria y equipo)</t>
  </si>
  <si>
    <t>Otros bienes transportables (excepto productos metálicos, maquinaria y equipo) - Vigencia Actual</t>
  </si>
  <si>
    <t>Otros bienes transportables (excepto productos metálicos, maquinaria y equipo) - Vigencia Anterior</t>
  </si>
  <si>
    <t>Productos metálicos, maquinaria y equipo</t>
  </si>
  <si>
    <t>Productos metálicos, maquinaria y equipo - Vigencia Actual</t>
  </si>
  <si>
    <t>Productos metálicos, maquinaria y equipo - Vigencia Anterior</t>
  </si>
  <si>
    <t>Servicios de la construcción</t>
  </si>
  <si>
    <t>Servicios de la construcción - Vigencia Actual</t>
  </si>
  <si>
    <t>Servicios de la construcción - Vigencia Anterior</t>
  </si>
  <si>
    <t>06</t>
  </si>
  <si>
    <t>Servicios de alojamiento; servicios de suministro de comidas y bebidas; servicios de transporte; y servicios de distribución de electricidad, gas y agua</t>
  </si>
  <si>
    <t>Servicios de alojamiento; servicios de suministro de comidas y bebidas; servicios de transporte; y servicios de distribución de electricidad, gas y agua - Vigencia Actual</t>
  </si>
  <si>
    <t>Servicios de alojamiento; servicios de suministro de comidas y bebidas; servicios de transporte; y servicios de distribución de electricidad, gas y agua - Vigencia Anterior</t>
  </si>
  <si>
    <t>07</t>
  </si>
  <si>
    <t>Servicios financieros y servicios conexos, servicios inmobiliarios y servicios de leasing</t>
  </si>
  <si>
    <t>Servicios financieros y servicios conexos, servicios inmobiliarios y servicios de leasing - Vigencia Anterior</t>
  </si>
  <si>
    <t>Servicios financieros y servicios conexos, servicios inmobiliarios y servicios de leasing - Vigencia Actual</t>
  </si>
  <si>
    <t>08</t>
  </si>
  <si>
    <t xml:space="preserve">Servicios prestados a las empresas y servicios de producción </t>
  </si>
  <si>
    <t>Servicios prestados a las empresas y servicios de producción  - Vigencia Actual</t>
  </si>
  <si>
    <t>Servicios prestados a las empresas y servicios de producción  - Vigencia Anterior</t>
  </si>
  <si>
    <t>09</t>
  </si>
  <si>
    <t>Servicios para la comunidad, sociales y personales</t>
  </si>
  <si>
    <t>Servicios para la comunidad, sociales y personales - Vigencia Actual</t>
  </si>
  <si>
    <t>Servicios para la comunidad, sociales y personales - Vigencia Anterior</t>
  </si>
  <si>
    <t>10</t>
  </si>
  <si>
    <t>Elementos militares de un solo uso</t>
  </si>
  <si>
    <t>Elementos militares de un solo uso - Vigencia Actual</t>
  </si>
  <si>
    <t>Elementos militares de un solo uso - Vigencia Anterior</t>
  </si>
  <si>
    <t>Ventas incidentales de establecimientos no de mercado</t>
  </si>
  <si>
    <t>Agricultura, silvicultura y productos de la pesca -  Vigencia Anterior</t>
  </si>
  <si>
    <t>Servicios de alojamiento; servicios de suministro de comidas y bebidas; servicios de transporte; y servicios de distribución de electricidad, gas y agua -  Vigencia Actual</t>
  </si>
  <si>
    <t>Transferencias corrientes</t>
  </si>
  <si>
    <t>003</t>
  </si>
  <si>
    <t>Participaciones distintas del SGP</t>
  </si>
  <si>
    <t>Participación en impuestos</t>
  </si>
  <si>
    <t>14</t>
  </si>
  <si>
    <t>Participación ambiental en el porcentaje de recaudo del impuesto predial</t>
  </si>
  <si>
    <t>Participación ambiental en el porcentaje de recaudo del impuesto predial - Vigencia Actual</t>
  </si>
  <si>
    <t>Participación ambiental en el porcentaje de recaudo del impuesto predial - Vigencia Anterior</t>
  </si>
  <si>
    <t>Participación en multas, sanciones e intereses de mora</t>
  </si>
  <si>
    <t>Participación de intereses de mora al porcentaje de recaudo del impuesto predial.</t>
  </si>
  <si>
    <t>Participación de intereses de mora al porcentaje de recaudo del impuesto predial - Vigencia Actual</t>
  </si>
  <si>
    <t>Participación de intereses de mora al porcentaje de recaudo del impuesto predial - Vigencia Anterior</t>
  </si>
  <si>
    <t>009</t>
  </si>
  <si>
    <t>Recursos del Sistema de Seguridad Social Integral</t>
  </si>
  <si>
    <t>Sistema General de Pensiones</t>
  </si>
  <si>
    <t>Concurrencia pasivo pensional</t>
  </si>
  <si>
    <t>Concurrencia pasivo pensional - Vigencia Actual</t>
  </si>
  <si>
    <t>Concurrencia pasivo pensional -  Vigencia Anterior</t>
  </si>
  <si>
    <t>010</t>
  </si>
  <si>
    <t>Sentencias y conciliaciones</t>
  </si>
  <si>
    <t>Fallos nacionales</t>
  </si>
  <si>
    <t>Sentencias</t>
  </si>
  <si>
    <t>Sentencias - Vigencia Actual</t>
  </si>
  <si>
    <t>Sentencias - Vigencia Anterior</t>
  </si>
  <si>
    <t>Conciliaciones</t>
  </si>
  <si>
    <t>Conciliaciones - Vigencia Actual</t>
  </si>
  <si>
    <t>Conciliaciones - Vigencia Anterior</t>
  </si>
  <si>
    <t>Laudos arbitrales</t>
  </si>
  <si>
    <t>Laudos arbitrales - Vigencia Actual</t>
  </si>
  <si>
    <t>Laudos arbitrales - Vigencia Anterior</t>
  </si>
  <si>
    <t>011</t>
  </si>
  <si>
    <t>Indemnizaciones relacionadas con seguros no de vida</t>
  </si>
  <si>
    <t>Indemnizaciones relacionadas con seguros no de vida - Vigencia Anterior</t>
  </si>
  <si>
    <t>Indemnizaciones relacionadas con seguros no de vida - Vigencia Actual</t>
  </si>
  <si>
    <t>020</t>
  </si>
  <si>
    <t>Devoluciones seguridad social - pensiones</t>
  </si>
  <si>
    <t>Devoluciones seguridad social - pensiones - Vigencia Actual</t>
  </si>
  <si>
    <t>Devoluciones seguridad social - pensiones - Vigencia Anterior</t>
  </si>
  <si>
    <t>Recursos de capital</t>
  </si>
  <si>
    <t>Disposición de activos</t>
  </si>
  <si>
    <t>Disposición de activos financieros</t>
  </si>
  <si>
    <t>Acciones</t>
  </si>
  <si>
    <t>Acciones - Vigencia Actual</t>
  </si>
  <si>
    <t>Acciones - Vigencia Anterior</t>
  </si>
  <si>
    <t>Reducciones de capital</t>
  </si>
  <si>
    <t>Reducciones de capital - Vigencia Actual</t>
  </si>
  <si>
    <t>Reducciones de capital - Vigencia Anterior</t>
  </si>
  <si>
    <t>Reembolso de participaciones en fondos de inversión</t>
  </si>
  <si>
    <t>Reembolso de participaciones en fondos de inversión - Vigencia Actual</t>
  </si>
  <si>
    <t>Reembolso de participaciones en fondos de inversión - Vigencia Anterior</t>
  </si>
  <si>
    <t>004</t>
  </si>
  <si>
    <t>Títulos de devolución de impuestos-TIDIS</t>
  </si>
  <si>
    <t>Títulos de devolución de impuestos-TIDIS - Vigencia Actual</t>
  </si>
  <si>
    <t>Títulos de devolución de impuestos-TIDIS - Vigencia Anterior</t>
  </si>
  <si>
    <t>Disposición de activos no financieros</t>
  </si>
  <si>
    <t>Disposición de activos fijos</t>
  </si>
  <si>
    <t>Disposición de edificaciones y estructuras</t>
  </si>
  <si>
    <t>Disposición de edificaciones y estructuras - Vigencia Actual</t>
  </si>
  <si>
    <t>Disposición de edificaciones y estructuras - Vigencia Anterior</t>
  </si>
  <si>
    <t>Disposición de maquinaria y equipo</t>
  </si>
  <si>
    <t>Disposición de maquinaria y equipo - Vigencia Actual</t>
  </si>
  <si>
    <t>Disposición de maquinaria y equipo - Vigencia Anterioir</t>
  </si>
  <si>
    <t>Disposición de otros activos fijos</t>
  </si>
  <si>
    <t>Disposición de recursos biológicos cultivados</t>
  </si>
  <si>
    <t>Disposición de recursos biológicos cultivados - Vigencia Actual</t>
  </si>
  <si>
    <t>Disposición de recursos biológicos cultivados - Vigencia Anterior</t>
  </si>
  <si>
    <t>Disposición de productos de la propiedad intelectual</t>
  </si>
  <si>
    <t>Disposición de productos de la propiedad intelectual - Vigencia Actual</t>
  </si>
  <si>
    <t>Disposición de productos de la propiedad intelectual - Vigencia Anterior</t>
  </si>
  <si>
    <t>Disposición de objetos de valor</t>
  </si>
  <si>
    <t>Disposición de joyas y artículos conexos</t>
  </si>
  <si>
    <t>Disposición de joyas y artículos conexos - Vigencia Actual</t>
  </si>
  <si>
    <t>Disposición de joyas y artículos conexos - Vigencia Anterior</t>
  </si>
  <si>
    <t>Disposición de antigüedades u otros objetos de arte</t>
  </si>
  <si>
    <t>Disposición de antigüedades u otros objetos de arte - Vigencia Actual</t>
  </si>
  <si>
    <t>Disposición de antigüedades u otros objetos de arte - Vigencia Anterior</t>
  </si>
  <si>
    <t>Disposición de otros objetos valiosos</t>
  </si>
  <si>
    <t>Disposición de otros objetos valiosos - Vigencia Actual</t>
  </si>
  <si>
    <t>Disposición de otros objetos valiosos - Vigencia Anterior</t>
  </si>
  <si>
    <t>Disposición de activos no producidos</t>
  </si>
  <si>
    <t>Disposición de  tierras y terrenos</t>
  </si>
  <si>
    <t>Disposición de  tierras y terrenos - Vigencia Actual</t>
  </si>
  <si>
    <t>Disposición de  tierras y terrenos - Vigencia Anterior</t>
  </si>
  <si>
    <t>Disposición de recursos biológicos no cultivados</t>
  </si>
  <si>
    <t>Disposición de recursos biológicos no cultivados - Vigencia Actual</t>
  </si>
  <si>
    <t>Disposición de recursos biológicos no cultivados - Vigencia Anterior</t>
  </si>
  <si>
    <t>Dividendos y utilidades por otras inversiones de capital</t>
  </si>
  <si>
    <t>Empresas industriales y comerciales del Estado societarias</t>
  </si>
  <si>
    <t>Empresas industriales y comerciales del Estado societarias - Vigencia Actual</t>
  </si>
  <si>
    <t>Empresas industriales y comerciales del Estado societarias - Vigencia Anterior</t>
  </si>
  <si>
    <t>Sociedades de economía mixta</t>
  </si>
  <si>
    <t>Sociedades de economía mixta - Vigencia Actual</t>
  </si>
  <si>
    <t>Sociedades de economía mixta - Vigencia Anterior</t>
  </si>
  <si>
    <t>Inversiones patrimoniales no controladas</t>
  </si>
  <si>
    <t>Inversiones patrimoniales no controladas - Vigencia Actual</t>
  </si>
  <si>
    <t>Inversiones patrimoniales no controladas - Vigencia Anterior</t>
  </si>
  <si>
    <t>Inversiones en entidades controladas - entidades en el exterior</t>
  </si>
  <si>
    <t>Inversiones en entidades controladas - entidades en el exterior - Vigencia Actual</t>
  </si>
  <si>
    <t>Inversiones en entidades controladas - entidades en el exterior - Vigencia Anterior</t>
  </si>
  <si>
    <t>Inversiones en entidades controladas - sociedades públicas</t>
  </si>
  <si>
    <t>Inversiones en entidades controladas - sociedades públicas - Vigencia Actual</t>
  </si>
  <si>
    <t>Inversiones en entidades controladas - sociedades públicas - Vigencia Anterior</t>
  </si>
  <si>
    <t>Rendimientos financieros</t>
  </si>
  <si>
    <t>Títulos participativos</t>
  </si>
  <si>
    <t>Depósitos</t>
  </si>
  <si>
    <t>Depósitos - Sobretasa Ambiental Urbano</t>
  </si>
  <si>
    <t>Depósitos - Sobretasa Ambiental Rural</t>
  </si>
  <si>
    <t>Depósitos - Sobretasa Ambiental Areas Metropolitanas</t>
  </si>
  <si>
    <t>Depósitos - Contribución sector eléctrico - Generadores de energía convencional</t>
  </si>
  <si>
    <t>Depósitos - Contribución sector eléctrico - Generadores de energía no convencional</t>
  </si>
  <si>
    <t>Depósitos - Certificaciones y constancias</t>
  </si>
  <si>
    <t xml:space="preserve">Depósitos - Evaluación de licencias y trámites ambientales </t>
  </si>
  <si>
    <t xml:space="preserve">Depósitos - Seguimiento de licencias y trámites ambientales </t>
  </si>
  <si>
    <t>Depósitos -  Tasa por el Uso del Agua</t>
  </si>
  <si>
    <t>Depósitos - Tasa Retributiva</t>
  </si>
  <si>
    <t>11</t>
  </si>
  <si>
    <t>Depósitos - Tasa de Aprovechamiento Forestal</t>
  </si>
  <si>
    <t>12</t>
  </si>
  <si>
    <t>Depósitos - Tasa compensatoria por caza de fauna silvestre</t>
  </si>
  <si>
    <t>Depósitos -  Sobretasa ambiental - Peajes</t>
  </si>
  <si>
    <t>Depósitos - Tasa Compensatoria por la utilización permanente de la reserva forestal protectora Bosque Oriental de Bogotá</t>
  </si>
  <si>
    <t>15</t>
  </si>
  <si>
    <t>Depósitos - Salvoconducto Unico Nacional</t>
  </si>
  <si>
    <t>16</t>
  </si>
  <si>
    <t>Depósitos - Multas ambientales</t>
  </si>
  <si>
    <t>17</t>
  </si>
  <si>
    <t>Depósitos - Intereses de mora multas y sanciones</t>
  </si>
  <si>
    <t>18</t>
  </si>
  <si>
    <t>Depósitos - Venta de bienes y servicios</t>
  </si>
  <si>
    <t>19</t>
  </si>
  <si>
    <t>Depósitos - Participación ambiental en el porcentaje de recaudo del impuesto predial</t>
  </si>
  <si>
    <t>20</t>
  </si>
  <si>
    <t>Depósitos - Participación de intereses de mora al porcentaje de recaudo del impuesto predial.</t>
  </si>
  <si>
    <t>21</t>
  </si>
  <si>
    <t>Depósitos - Concurrencia pasivo pensional</t>
  </si>
  <si>
    <t>Depósitos - Fallos Nacionales Sentencias</t>
  </si>
  <si>
    <t>23</t>
  </si>
  <si>
    <t>Depósitos - Fallos Nacionales Conciliaciones</t>
  </si>
  <si>
    <t>24</t>
  </si>
  <si>
    <t>Depósitos - Fallos Nacionales Laudos arbitrales</t>
  </si>
  <si>
    <t>25</t>
  </si>
  <si>
    <t>Depósitos - Indemnizaciones relacionadas con seguros no de vida</t>
  </si>
  <si>
    <t>26</t>
  </si>
  <si>
    <t>Depósitos -  Devoluciones seguridad Social Pensiones</t>
  </si>
  <si>
    <t>27</t>
  </si>
  <si>
    <t>Depósitos - Disposición de activos financieros</t>
  </si>
  <si>
    <t>28</t>
  </si>
  <si>
    <t>Depósitos - Disposición de activos no financieros</t>
  </si>
  <si>
    <t>29</t>
  </si>
  <si>
    <t>Depósitos - Sociedades de economía mixta</t>
  </si>
  <si>
    <t>30</t>
  </si>
  <si>
    <t>Depósitos - Dividendos y utilidades por otras inversiones de capital</t>
  </si>
  <si>
    <t>Valores distintos de acciones</t>
  </si>
  <si>
    <t>Cuenta única nacional</t>
  </si>
  <si>
    <t>Intereses por préstamos</t>
  </si>
  <si>
    <t>Rendimientos recursos de terceros</t>
  </si>
  <si>
    <t>Recursos de crédito externo</t>
  </si>
  <si>
    <t>Recursos de contratos de empréstitos externos</t>
  </si>
  <si>
    <t>Bancos comerciales</t>
  </si>
  <si>
    <t>Entidades de fomento</t>
  </si>
  <si>
    <t>Gobiernos</t>
  </si>
  <si>
    <t>Bancos centrales y agencias de gobiernos</t>
  </si>
  <si>
    <t>Organismos multilaterales</t>
  </si>
  <si>
    <t>BID</t>
  </si>
  <si>
    <t>BIRF</t>
  </si>
  <si>
    <t>CAF</t>
  </si>
  <si>
    <t>005</t>
  </si>
  <si>
    <t>Otras instituciones financieras</t>
  </si>
  <si>
    <t>FIDA</t>
  </si>
  <si>
    <t>FODI</t>
  </si>
  <si>
    <t>Recursos de crédito externo de otras instituciones financieras</t>
  </si>
  <si>
    <t>Títulos de deuda</t>
  </si>
  <si>
    <t>Bonos</t>
  </si>
  <si>
    <t>Proveedores</t>
  </si>
  <si>
    <t>Recursos de crédito interno</t>
  </si>
  <si>
    <t>Recursos de contratos de empréstitos internos</t>
  </si>
  <si>
    <t>Banca comercial</t>
  </si>
  <si>
    <t>Nación</t>
  </si>
  <si>
    <t>Banca de fomento</t>
  </si>
  <si>
    <t>006</t>
  </si>
  <si>
    <t>007</t>
  </si>
  <si>
    <t>Otras entidades no financieras</t>
  </si>
  <si>
    <t>Colocación y títulos TES</t>
  </si>
  <si>
    <t>Colocación y títulos TES clase B a corto plazo</t>
  </si>
  <si>
    <t>Colocación y títulos TES clase B a largo plazo</t>
  </si>
  <si>
    <t>Colocación y títulos TES clase A a corto plazo</t>
  </si>
  <si>
    <t>Colocación y títulos TES clase A a largo plazo</t>
  </si>
  <si>
    <t>Bonos y otros títulos emitidos</t>
  </si>
  <si>
    <t>Transferencias de capital</t>
  </si>
  <si>
    <t>Donaciones</t>
  </si>
  <si>
    <t>De gobiernos extranjeros</t>
  </si>
  <si>
    <t xml:space="preserve">No condicionadas a la adquisición de un activo </t>
  </si>
  <si>
    <t xml:space="preserve">Condicionadas a la adquisición de un activo </t>
  </si>
  <si>
    <t>De organizaciones internacionales</t>
  </si>
  <si>
    <t>Del sector privado</t>
  </si>
  <si>
    <t>Compensaciones de capital</t>
  </si>
  <si>
    <t>Resarcimiento por procesos de gestión fiscal</t>
  </si>
  <si>
    <t>Compensación por daños a la propiedad</t>
  </si>
  <si>
    <t>De otras entidades del gobierno general</t>
  </si>
  <si>
    <t>Condicionadas a la adquisición de un activo</t>
  </si>
  <si>
    <t>Condicionadas a la disminución de un pasivo</t>
  </si>
  <si>
    <t>Recuperación de cartera - préstamos</t>
  </si>
  <si>
    <t>De entidades del nivel territorial</t>
  </si>
  <si>
    <t>De otras entidades de gobierno</t>
  </si>
  <si>
    <t>De personas naturales</t>
  </si>
  <si>
    <t>De otras empresas</t>
  </si>
  <si>
    <t>Recuperación cuotas partes pensionales</t>
  </si>
  <si>
    <t>Recursos del balance</t>
  </si>
  <si>
    <t>Cancelación reservas</t>
  </si>
  <si>
    <t>Superávit fiscal</t>
  </si>
  <si>
    <t>Mayores ingresos no aforados de la vigencia Anterior</t>
  </si>
  <si>
    <t>Mayores ingresos no aforados de la vigencia Anterior - Sobretasa Ambiental Urbano</t>
  </si>
  <si>
    <t>Mayores ingresos no aforados de la vigencia Anterior - Sobretasa Ambiental Rural</t>
  </si>
  <si>
    <t>Mayores ingresos no aforados de la vigencia Anterior - Sobretasa Ambiental Areas Metropolitanas</t>
  </si>
  <si>
    <t>Mayores ingresos no aforados de la vigencia Anterior - Contribución sector eléctrico - Generadores de energía convencional</t>
  </si>
  <si>
    <t>Mayores ingresos no aforados de la vigencia Anterior - Contribución sector eléctrico - Generadores de energía no convencional</t>
  </si>
  <si>
    <t>Mayores ingresos no aforados de la vigencia Anterior - Certificaciones y constancias</t>
  </si>
  <si>
    <t xml:space="preserve">Mayores ingresos no aforados de la vigencia Anterior - Evaluación de licencias y trámites ambientales </t>
  </si>
  <si>
    <t xml:space="preserve">Mayores ingresos no aforados de la vigencia Anterior - Seguimiento de licencias y trámites ambientales </t>
  </si>
  <si>
    <t>Mayores ingresos no aforados de la vigencia Anterior -  Tasa por el Uso del Agua</t>
  </si>
  <si>
    <t>Mayores ingresos no aforados de la vigencia Anterior - Tasa Retributiba</t>
  </si>
  <si>
    <t>Mayores ingresos no aforados de la vigencia Anterior - Tasa de Aprovechamiento Forestal</t>
  </si>
  <si>
    <t>Mayores ingresos no aforados de la vigencia Anterior - Tasa compensatoria por caza de fauna silvestre</t>
  </si>
  <si>
    <t>Mayores ingresos no aforados de la vigencia Anterior -  Sobretasa ambiental - Peajes</t>
  </si>
  <si>
    <t>Mayores ingresos no aforados de la vigencia Anterior - Tasa Compensatoria por la utilización permanente de la reserva forestal protectora Bosque Oriental de Bogotá</t>
  </si>
  <si>
    <t>Mayores ingresos no aforados de la vigencia Anterior - Salvoconducto Unico Nacional</t>
  </si>
  <si>
    <t>Mayores ingresos no aforados de la vigencia Anterior - Multas ambientales</t>
  </si>
  <si>
    <t>Mayores ingresos no aforados de la vigencia Anterior - Intereses de mora multas y sanciones</t>
  </si>
  <si>
    <t>Mayores ingresos no aforados de la vigencia Anterior - Venta de bienes y servicios</t>
  </si>
  <si>
    <t>Mayores ingresos no aforados de la vigencia Anterior - Participación ambiental en el porcentaje de recaudo del impuesto predial</t>
  </si>
  <si>
    <t>Mayores ingresos no aforados de la vigencia Anterior - Participación de intereses de mora al porcentaje de recaudo del impuesto predial.</t>
  </si>
  <si>
    <t>Mayores ingresos no aforados de la vigencia Anterior - Concurrencia pasivo pensional</t>
  </si>
  <si>
    <t>Mayores ingresos no aforados de la vigencia Anterior - Fallos Nacionales Sentencias</t>
  </si>
  <si>
    <t>Mayores ingresos no aforados de la vigencia Anterior - Fallos Nacionales Conciliaciones</t>
  </si>
  <si>
    <t>Mayores ingresos no aforados de la vigencia Anterior - Fallos Nacionales Laudos arbitrales</t>
  </si>
  <si>
    <t>Mayores ingresos no aforados de la vigencia Anterior - Indemnizaciones relacionadas con seguros no de vida</t>
  </si>
  <si>
    <t>Mayores ingresos no aforados de la vigencia Anterior -  Devoluciones seguridad Social Pensiones</t>
  </si>
  <si>
    <t>Mayores ingresos no aforados de la vigencia Anterior - Disposición de activos financieros</t>
  </si>
  <si>
    <t>Mayores ingresos no aforados de la vigencia Anterior - Disposición de activos no financieros</t>
  </si>
  <si>
    <t>Mayores ingresos no aforados de la vigencia Anterior - Sociedades de economía mixta</t>
  </si>
  <si>
    <t>Mayores ingresos no aforados de la vigencia Anterior - Dividendos y utilidades por otras inversiones de capital</t>
  </si>
  <si>
    <t>31</t>
  </si>
  <si>
    <t>Mayores ingresos no aforados de la vigencia Anterior -  Rendimientos Financieros</t>
  </si>
  <si>
    <t>Compromisos presupuestales cancelados vigencia anterior</t>
  </si>
  <si>
    <t>Compromisos presupuestales cancelados vigencia anterior - Sobretasa Ambiental Urbano</t>
  </si>
  <si>
    <t>Compromisos presupuestales cancelados vigencia anterior - Sobretasa Ambiental Rural</t>
  </si>
  <si>
    <t>Compromisos presupuestales cancelados vigencia anterior - Sobretasa Ambiental Areas Metropolitanas</t>
  </si>
  <si>
    <t>Compromisos presupuestales cancelados vigencia anterior - Contribución sector eléctrico - Generadores de energía convencional</t>
  </si>
  <si>
    <t>Compromisos presupuestales cancelados vigencia anterior - Contribución sector eléctrico - Generadores de energía no convencional</t>
  </si>
  <si>
    <t>Compromisos presupuestales cancelados vigencia anterior - Certificaciones y constancias</t>
  </si>
  <si>
    <t xml:space="preserve">Compromisos presupuestales cancelados vigencia anterior - Evaluación de licencias y trámites ambientales </t>
  </si>
  <si>
    <t xml:space="preserve">Compromisos presupuestales cancelados vigencia anterior - Seguimiento de licencias y trámites ambientales </t>
  </si>
  <si>
    <t>Compromisos presupuestales cancelados vigencia anterior -  Tasa por el Uso del Agua</t>
  </si>
  <si>
    <t>Compromisos presupuestales cancelados vigencia anterior - Tasa Retributiba</t>
  </si>
  <si>
    <t>Compromisos presupuestales cancelados vigencia anterior - Tasa de Aprovechamiento Forestal</t>
  </si>
  <si>
    <t>Compromisos presupuestales cancelados vigencia anterior - Tasa compensatoria por caza de fauna silvestre</t>
  </si>
  <si>
    <t>Compromisos presupuestales cancelados vigencia anterior -  Sobretasa ambiental - Peajes</t>
  </si>
  <si>
    <t>Compromisos presupuestales cancelados vigencia anterior - Tasa Compensatoria por la utilización permanente de la reserva forestal protectora Bosque Oriental de Bogotá</t>
  </si>
  <si>
    <t>Compromisos presupuestales cancelados vigencia anterior - Salvoconducto Unico Nacional</t>
  </si>
  <si>
    <t>Compromisos presupuestales cancelados vigencia anterior - Multas ambientales</t>
  </si>
  <si>
    <t>Compromisos presupuestales cancelados vigencia anterior - Intereses de mora multas y sanciones</t>
  </si>
  <si>
    <t>Compromisos presupuestales cancelados vigencia anterior - Venta de bienes y servicios</t>
  </si>
  <si>
    <t>Compromisos presupuestales cancelados vigencia anterior - Participación ambiental en el porcentaje de recaudo del impuesto predial</t>
  </si>
  <si>
    <t>Compromisos presupuestales cancelados vigencia anterior - Participación de intereses de mora al porcentaje de recaudo del impuesto predial.</t>
  </si>
  <si>
    <t>Compromisos presupuestales cancelados vigencia anterior - Concurrencia pasivo pensional</t>
  </si>
  <si>
    <t>Compromisos presupuestales cancelados vigencia anterior - Fallos Nacionales Sentencias</t>
  </si>
  <si>
    <t>Compromisos presupuestales cancelados vigencia anterior - Fallos Nacionales Conciliaciones</t>
  </si>
  <si>
    <t>Compromisos presupuestales cancelados vigencia anterior - Fallos Nacionales Laudos arbitrales</t>
  </si>
  <si>
    <t>Compromisos presupuestales cancelados vigencia anterior - Indemnizaciones relacionadas con seguros no de vida</t>
  </si>
  <si>
    <t>Compromisos presupuestales cancelados vigencia anterior -  Devoluciones seguridad Social Pensiones</t>
  </si>
  <si>
    <t>Compromisos presupuestales cancelados vigencia anterior - Disposición de activos financieros</t>
  </si>
  <si>
    <t>Compromisos presupuestales cancelados vigencia anterior - Disposición de activos no financieros</t>
  </si>
  <si>
    <t>Compromisos presupuestales cancelados vigencia anterior - Sociedades de economía mixta</t>
  </si>
  <si>
    <t>Compromisos presupuestales cancelados vigencia anterior - Dividendos y utilidades por otras inversiones de capital</t>
  </si>
  <si>
    <t>Compromisos presupuestales cancelados vigencia anterior -  Rendimientos Financieros</t>
  </si>
  <si>
    <t>Saldos de apropiación de gastos vigencia anterior</t>
  </si>
  <si>
    <t>Saldos de apropiación de gastos vigencia anterior - Sobretasa Ambiental Urbano</t>
  </si>
  <si>
    <t>Saldos de apropiación de gastos vigencia anterior - Sobretasa Ambiental Rural</t>
  </si>
  <si>
    <t>Saldos de apropiación de gastos vigencia anterior - Sobretasa Ambiental Areas Metropolitanas</t>
  </si>
  <si>
    <t>Saldos de apropiación de gastos vigencia anterior - Contribución sector eléctrico - Generadores de energía convencional</t>
  </si>
  <si>
    <t>Saldos de apropiación de gastos vigencia anterior - Contribución sector eléctrico - Generadores de energía no convencional</t>
  </si>
  <si>
    <t>Saldos de apropiación de gastos vigencia anterior - Certificaciones y constancias</t>
  </si>
  <si>
    <t xml:space="preserve">Saldos de apropiación de gastos vigencia anterior - Evaluación de licencias y trámites ambientales </t>
  </si>
  <si>
    <t xml:space="preserve">Saldos de apropiación de gastos vigencia anterior - Seguimiento de licencias y trámites ambientales </t>
  </si>
  <si>
    <t>Saldos de apropiación de gastos vigencia anterior -  Tasa por el Uso del Agua</t>
  </si>
  <si>
    <t>Saldos de apropiación de gastos vigencia anterior - Tasa Retributiba</t>
  </si>
  <si>
    <t>Saldos de apropiación de gastos vigencia anterior - Tasa de Aprovechamiento Forestal</t>
  </si>
  <si>
    <t>Saldos de apropiación de gastos vigencia anterior - Tasa compensatoria por caza de fauna silvestre</t>
  </si>
  <si>
    <t>Saldos de apropiación de gastos vigencia anterior -  Sobretasa ambiental - Peajes</t>
  </si>
  <si>
    <t>Saldos de apropiación de gastos vigencia anterior - Tasa Compensatoria por la utilización permanente de la reserva forestal protectora Bosque Oriental de Bogotá</t>
  </si>
  <si>
    <t>Saldos de apropiación de gastos vigencia anterior - Salvoconducto Unico Nacional</t>
  </si>
  <si>
    <t>Saldos de apropiación de gastos vigencia anterior - Multas ambientales</t>
  </si>
  <si>
    <t>Saldos de apropiación de gastos vigencia anterior - Intereses de mora multas y sanciones</t>
  </si>
  <si>
    <t>Saldos de apropiación de gastos vigencia anterior - Venta de bienes y servicios</t>
  </si>
  <si>
    <t>Saldos de apropiación de gastos vigencia anterior - Participación ambiental en el porcentaje de recaudo del impuesto predial</t>
  </si>
  <si>
    <t>Saldos de apropiación de gastos vigencia anterior - Participación de intereses de mora al porcentaje de recaudo del impuesto predial.</t>
  </si>
  <si>
    <t>Saldos de apropiación de gastos vigencia anterior - Concurrencia pasivo pensional</t>
  </si>
  <si>
    <t>Saldos de apropiación de gastos vigencia anterior - Fallos Nacionales Sentencias</t>
  </si>
  <si>
    <t>Saldos de apropiación de gastos vigencia anterior - Fallos Nacionales Conciliaciones</t>
  </si>
  <si>
    <t>Saldos de apropiación de gastos vigencia anterior - Fallos Nacionales Laudos arbitrales</t>
  </si>
  <si>
    <t>Saldos de apropiación de gastos vigencia anterior - Indemnizaciones relacionadas con seguros no de vida</t>
  </si>
  <si>
    <t>Saldos de apropiación de gastos vigencia anterior -  Devoluciones seguridad Social Pensiones</t>
  </si>
  <si>
    <t>Saldos de apropiación de gastos vigencia anterior - Disposición de activos financieros</t>
  </si>
  <si>
    <t>Saldos de apropiación de gastos vigencia anterior - Disposición de activos no financieros</t>
  </si>
  <si>
    <t>Saldos de apropiación de gastos vigencia anterior - Sociedades de economía mixta</t>
  </si>
  <si>
    <t>Saldos de apropiación de gastos vigencia anterior - Dividendos y utilidades por otras inversiones de capital</t>
  </si>
  <si>
    <t>Saldos de apropiación de gastos vigencia anterior -  Rendimientos Financieros</t>
  </si>
  <si>
    <t>Reintegros y otros recursos no apropiados</t>
  </si>
  <si>
    <t>Reintegros</t>
  </si>
  <si>
    <t>Recursos no apropiados</t>
  </si>
  <si>
    <t xml:space="preserve">Aportes Recursos Nación </t>
  </si>
  <si>
    <t xml:space="preserve">Aportes Presupuesto General de la Nación </t>
  </si>
  <si>
    <t>Aportes Presupuesto General de la Nación - Funcionamiento</t>
  </si>
  <si>
    <t>Aportes de la Nación para Gastos de personal</t>
  </si>
  <si>
    <t>Aportes de la Nación para Adquisición de bienes y servicios</t>
  </si>
  <si>
    <t>Aportes de la Nación para Transferencias corrientes</t>
  </si>
  <si>
    <t>Aportes Presupuesto General de la Nación - Servicio a la deuda</t>
  </si>
  <si>
    <t>Aportes Presupuesto General de la Nación - Inversión</t>
  </si>
  <si>
    <t>Aportes Fondo de Compensación Ambiental - FCA</t>
  </si>
  <si>
    <t xml:space="preserve">Aportes Fondo de Compensación Ambiental -FCA, Funcionamiento </t>
  </si>
  <si>
    <t>Aportes del FCA para Gastos de personal</t>
  </si>
  <si>
    <t>Aportes del FCA para Adquisición de bienes y servicios</t>
  </si>
  <si>
    <t>Aportes del FCA para Transferencias corrientes</t>
  </si>
  <si>
    <t xml:space="preserve">Aportes Fondo de Compensación Ambiental -FCA, inversión </t>
  </si>
  <si>
    <t>3</t>
  </si>
  <si>
    <t xml:space="preserve">Aportes Fondo Nacional Ambiental - FONAM, inversión </t>
  </si>
  <si>
    <t>4</t>
  </si>
  <si>
    <t>Aportes Fondo para la Vida y la Biodiversidad</t>
  </si>
  <si>
    <t xml:space="preserve">Aportes Fondo para la Vida -inversión </t>
  </si>
  <si>
    <t>Aportes del Sistema General de Regalias - SGR</t>
  </si>
  <si>
    <t>Aportes del Sistema General de Regalias - SGR- Asignaciones Directas</t>
  </si>
  <si>
    <t>Aportes del SGR para Funcionamiento</t>
  </si>
  <si>
    <t>Aportes del SGR para Gastos de personal</t>
  </si>
  <si>
    <t>Aportes del SGR para Adquisición de bienes y servicios</t>
  </si>
  <si>
    <t>Aportes del SGR  para Transferencias corrientes</t>
  </si>
  <si>
    <t>Aportes del SGR para Servicio de la Deuda</t>
  </si>
  <si>
    <t>Aportes del SGR para Inversión</t>
  </si>
  <si>
    <t>Aportes del Sistema General de Regalias - SGR - Convocatorias Públicas</t>
  </si>
  <si>
    <t>Aportes del Sistema General de Regalias - SGR - Designación como unidad ejecutora</t>
  </si>
  <si>
    <t>Aportes Fondo de Compensación Ambiental -FCA</t>
  </si>
  <si>
    <t>Aportes inversión Fondo de Compensación Ambiental -FCA</t>
  </si>
  <si>
    <t>Aportes inversión Fondo Nacional Ambiental - FONAM</t>
  </si>
  <si>
    <t>Aportes del Sistema de Participación General de Regalias - SPGR</t>
  </si>
  <si>
    <t>Aportes del SPGR para Funcionamiento</t>
  </si>
  <si>
    <t>Aportes del SPGR para Gastos de personal</t>
  </si>
  <si>
    <t>Aportes del SPGR para Adquisición de bienes y servicios</t>
  </si>
  <si>
    <t>Aportes del SPGR  para Transferencias corrientes</t>
  </si>
  <si>
    <t>Aportes del SPGR para Servicio de la Deuda</t>
  </si>
  <si>
    <t>Aportes del SPGR para Inversión</t>
  </si>
  <si>
    <t>ANEXO No. 2. PROTOCOLO O GUÍA DE DILIGENCIAMIENTO</t>
  </si>
  <si>
    <t xml:space="preserve">MATRIZ DE SEGUIMIENTO A LA GESTIÓN Y DE AVANCE EN LAS METAS FÍSICAS Y FINANCIERAS DEL PLAN DE ACCIÓN </t>
  </si>
  <si>
    <t>ÍTEM</t>
  </si>
  <si>
    <t>DEFINICIONES</t>
  </si>
  <si>
    <t>(1) ESTRUCTURA RENTÍSTICA</t>
  </si>
  <si>
    <t>Es el conjunto de elementos que rigen la clasificación, el ordenamiento y la presentación del Presupuesto.</t>
  </si>
  <si>
    <t>(2) CONCEPTO</t>
  </si>
  <si>
    <t>Cuentas que conforma el presupuesto de ingresos.</t>
  </si>
  <si>
    <t>(3) PROYECTADO PLAN FINANCIERO</t>
  </si>
  <si>
    <t xml:space="preserve">Indique el valor proyectado en el Plan Financiero del Plan de Acción y el cual es la base para la formulación del presupuesto de la vigencia de reporte. </t>
  </si>
  <si>
    <t>(4) ADICIÓN</t>
  </si>
  <si>
    <t>Indique las modificaciones positivas que se realizan al presupuesto de la Corporación, que buscan adecuarlo a nuevas condiciones que se presentan en la ejecución y que no fueron contempladas en la etapa de programación (Plan Financiero); este debe reflejarse tanto en el presupuesto de ingresos como en el gasto con el fin que haya un equilibrio presupuestal.</t>
  </si>
  <si>
    <t>(5) REDUCCIÓN</t>
  </si>
  <si>
    <t>Indique las modificaciones negativas que se realizan al presupuesto de la Corporación, que buscan adecuarlo a nuevas condiciones que se presentan en la ejecución y que afecta la etapa de programación (Plan Financiero); este debe reflejarse tanto en el presupuesto de ingresos como en el gasto con el fin que haya un equilibrio presupuestal.</t>
  </si>
  <si>
    <t>(6) APROPIACIÓN FINAL</t>
  </si>
  <si>
    <t>Es el resultado de la suma de lo programado en el Plan Financiero (3) más las adiciones (4) y menos las reducciones (5).</t>
  </si>
  <si>
    <t>(7) FUNCIONAMIENTO</t>
  </si>
  <si>
    <t>Indique los recursos que se asignan a la cuenta de Funcionamiento por cada una de las fuentes de financiación.</t>
  </si>
  <si>
    <t>(8) INVERSIÓN</t>
  </si>
  <si>
    <t>Indique los recursos que se asignan a la cuenta de Inversión por cada una de las fuentes de financiación.</t>
  </si>
  <si>
    <t>(9) FCA</t>
  </si>
  <si>
    <t>Indique los recursos que se asignan a la cuenta del Fondo de Compensación Ambiental -FCA, por cada una de las fuentes de financiación, atendiendo el artículo 24 de la Ley 344 de 1996, es decir el veinte por ciento (20%) de los recursos percibidos por las Corporaciones Autónomas Regionales, con excepción de las de Desarrollo Sostenible, por concepto de transferencias del sector eléctrico y el diez por ciento (10%) de las restantes rentas propias, con excepción del porcentaje ambiental de los gravámenes a la propiedad inmueble percibidos por ellas y de aquéllas que tengan como origen relaciones contractuales interadministrativas.</t>
  </si>
  <si>
    <t>(10) SERVICIO A LA DEUDA</t>
  </si>
  <si>
    <t>Indique los recursos que, se destina en la vigencia para disminuir el capital adeudado, e intereses, que se calculan sobre el capital adeudado. El servicio de la deuda de un período incluye a todas las obligaciones de un período determinado, es decir, que puede incluir a varios acreedores.</t>
  </si>
  <si>
    <t>(11) DERECHOS POR COBRAR</t>
  </si>
  <si>
    <t>Indique los recursos de los créditos a favor de la corporación y a los cuales realizará el proceso de cobro, estos pueden ser generados por la facturación por la prestación de un servicio, así mismo, se incluyen los valores que se giraran de otras entidades por contratos interinstitucionales, asignación de recursos para ejecución de proyectos, recursos asignados por la nación, los certificados por los entes territoriales por concepto de sobretasa o porcentaje ambiental, las certificaciones de las generadores de energía, por concepto de TSE, etc.
De conformidad al manual para el registro de la contabilidad presupuestal pública (CHIP) Son aquellos soportados en los actos en los cuales se determina la cuantía del ingreso que deba recibirse.</t>
  </si>
  <si>
    <t>(12) RECAUDO EFECTIVO</t>
  </si>
  <si>
    <t>(12) RECAUDO EFECTIVO Indique los recursos percibidos por la Corporación durante la vigencia de reporte,  monto recaudado en dinero o en papeles por concepto de ingresos de la vigencia o cuentas por cobrar, descontado las devoluciones o reversiones.</t>
  </si>
  <si>
    <t>(13) % DE RECAUDO</t>
  </si>
  <si>
    <t>Es la efectividad de la ejecución de los derechos por cobrar, es la división entre el recaudo efectivo (12) y los derechos por cobrar (11)</t>
  </si>
  <si>
    <t>(14) OBSERVACIONES</t>
  </si>
  <si>
    <t>Si es el caso, relacione lo que considere importante para la respectiva revisión y análisis que realizará DOAT-SINA.</t>
  </si>
  <si>
    <t>Recursos de Capital</t>
  </si>
  <si>
    <t>Aportes Recursos Nación</t>
  </si>
  <si>
    <t>Correspondea los recursos provenientes de las diferentes fuentes disponibles por la Nación, los cuales pueden formar o no parte de la Ley de Presupuesto General de la Nación.</t>
  </si>
  <si>
    <t>Corresponde a los recursos provenientes del Presupuesto General de la Nación, asignados directamente en la Ley Anual de Presupuesto, así como los recursos distribuidos durante la respectiva fiscal por parte del Ministerio de Ambiente y Desarrollo Sostenible, Ministerio de Hacienda, Departamento Nacional de Planeación u alguna otra entidad del orden Nacional, dirigidos a financiar el presupuesto de funcionamiento, inversión o servicio a la deuda, los cuales se rigen por las disposiciones establecidas en el Estatuto Orgánico de Presupuesto</t>
  </si>
  <si>
    <t>Corresponde a los recursos provenientes del Fondo de Compensación Ambiental, asignados directamente en la Ley Anual de Presupuesto, así como los recursos distribuidos durante la respectiva fiscal de ejecución por parte del Ministerio de Ambiente y Desarrollo Sostenible, dirigidos a financiar el presupuesto de funcionamiento, inversión o servicio a la deuda.</t>
  </si>
  <si>
    <t>Corresponde a los recursos provenientes del Fondo Nacional Ambiental, asignados directamente en la Ley Anual de Presupuesto, así como los recursos distribuidos durante la respectiva fiscal de ejecución, dirigidos a financiar el presupuesto de inversión.</t>
  </si>
  <si>
    <t>Corresponde a los recursos asignados por el Fondo para la Vida y la Biodiversidad a las Corporaciones Autónomas Regionales y de Desarrollo Sostenible</t>
  </si>
  <si>
    <t>Corresponde a las asignaciones presupuestales establecidas a las Corporaciones Autónomas Regionales y de Desarrollo Sostenible en la Ley bienal de presupuesto del Sistema General de Regalías, mediante Asignaciones Directas</t>
  </si>
  <si>
    <r>
      <t xml:space="preserve">Corresponde a las asignaciones presupuestales a las Corporaciones Autónomas Regionales y de Desarrollo Sostenible, en virtud de la aprobación de iniciativas de inversión en convocatorias públicas, abiertas y competitivas </t>
    </r>
    <r>
      <rPr>
        <i/>
        <sz val="10"/>
        <rFont val="Arial Narrow"/>
        <family val="2"/>
      </rPr>
      <t>(Asignación Ambiental, Asignación para la Ciencia, Tecnología e Innovación Ambiental, Asignación para la Inversión Local en Ambiente y Desarrollo Sostenible y 20% mayor recaudo)</t>
    </r>
  </si>
  <si>
    <t>Corresponde a las asignaciones presupuestales a las Corporaciones Autónomas Regionales y de Desarrollo Sostenible, en virtud de la designación en calidad de entidad pública ejecutora de un proyecto de inversión que se financia por las diferentes bolsas de recursos del Sistema General de Regalías.</t>
  </si>
  <si>
    <t>CONCEPTO 
(2)</t>
  </si>
  <si>
    <t xml:space="preserve">RECURSOS PROPIOS
(3)
</t>
  </si>
  <si>
    <t xml:space="preserve">RECURSOS DE LA NACIÓN 
(4)
</t>
  </si>
  <si>
    <t>RECURSOS FONDO DE COMPENSACIÓN AMBIENTAL
(5)</t>
  </si>
  <si>
    <t>TOTAL RECURSOS
(7)</t>
  </si>
  <si>
    <t>OBSERVACIONES (8)</t>
  </si>
  <si>
    <t>APROPIACIÓN</t>
  </si>
  <si>
    <t>COMPROMISOS</t>
  </si>
  <si>
    <t>OBLIGACIONES</t>
  </si>
  <si>
    <t xml:space="preserve">PAGOS </t>
  </si>
  <si>
    <t>PAGOS</t>
  </si>
  <si>
    <t>GASTOS DE FUNCIONAMIENTO</t>
  </si>
  <si>
    <t>GASTOS DE PERSONAL</t>
  </si>
  <si>
    <t>ADQUISICIÓN DE BIENES Y SERVICIOS</t>
  </si>
  <si>
    <t>Adquisición de activos no financieros</t>
  </si>
  <si>
    <t>Adquisiciones diferentes de activos</t>
  </si>
  <si>
    <t>TRANSFERENCIAS CORRIENTES</t>
  </si>
  <si>
    <t>A GOBIERNOSY ORGANIZACIONES INTERNACIONALES</t>
  </si>
  <si>
    <t>A ORGANIZACIONES NACIONALES</t>
  </si>
  <si>
    <t>ASOCIACION DE CORPORACIONES AUTONOMAS REGIONALES</t>
  </si>
  <si>
    <t>Membresias</t>
  </si>
  <si>
    <t>Distintas a membresias</t>
  </si>
  <si>
    <t>A ENTIDADES DEL GOBIERNO</t>
  </si>
  <si>
    <t>A ORGANOS DEL PGN</t>
  </si>
  <si>
    <t>FONDO DE COMPENSACION AMBIENTAL DISTRIBUCION COMITE FONDO-MINISTERIO DEL MEDIO AMBIENTE ARTICULO 24 LEY 344 DE 1996.</t>
  </si>
  <si>
    <t>PRESTACIONES PARA CUBRIR RIESGOS SOCIALES</t>
  </si>
  <si>
    <t>Prestaciones sociales relacionadas con el empleo</t>
  </si>
  <si>
    <t>SENTENCIAS Y CONCILIACIONES</t>
  </si>
  <si>
    <t xml:space="preserve">Fallos Nacionales </t>
  </si>
  <si>
    <t>Fallos Internacionales</t>
  </si>
  <si>
    <t>TRANSFERENCIAS DE CAPITAL</t>
  </si>
  <si>
    <t>GOBIERNOS Y ORGANIZACIONES INTERNACIONALES</t>
  </si>
  <si>
    <t>ENTIDADES DEL GOBIERNO GENERAL</t>
  </si>
  <si>
    <t xml:space="preserve">COMPENSACIONES DE CAPITAL </t>
  </si>
  <si>
    <t xml:space="preserve">PARA LA ADQUISICION DE ACTIVOS NO FINANCIEROS </t>
  </si>
  <si>
    <t>5</t>
  </si>
  <si>
    <t>GASTOS DE COMERCIALIZACION Y PRODUCCION</t>
  </si>
  <si>
    <t>MATERIALES Y SUMINISTROS</t>
  </si>
  <si>
    <t>ADQUISICION DE SERVICIOS</t>
  </si>
  <si>
    <t>6</t>
  </si>
  <si>
    <t>ADQUISICION DE ACTIVOS FINANCIEROS</t>
  </si>
  <si>
    <t>CONCESION DE PRESTAMOS</t>
  </si>
  <si>
    <t>ADQUISICION DE ACCIONES</t>
  </si>
  <si>
    <t>7</t>
  </si>
  <si>
    <t>DISMINUCION DE PASIVOS</t>
  </si>
  <si>
    <t>CESANTIAS</t>
  </si>
  <si>
    <t>DEVOLUCION DEL AHORRO VOLUNTARIO DE LOS TRABAJADORES</t>
  </si>
  <si>
    <t>8</t>
  </si>
  <si>
    <t>GASTOS POR TRIBUTOS, TASAS, CONTRIBUCIONES, MULTAS, SANCIONES E INTERESES DE MORA</t>
  </si>
  <si>
    <t>IMPUESTOS</t>
  </si>
  <si>
    <t>ESTAMPILLAS</t>
  </si>
  <si>
    <t>TASAS Y DERECHOS ADMINISTRATIVOS</t>
  </si>
  <si>
    <t>CONTRIBUCIONES</t>
  </si>
  <si>
    <t>MULTAS, SANCIONES E INTERESES DE MORA</t>
  </si>
  <si>
    <t>SERVICIO DE LA DEUDA</t>
  </si>
  <si>
    <t>Servicios de la deuda pública externa</t>
  </si>
  <si>
    <t>Intereses de la deduda pública externa</t>
  </si>
  <si>
    <t>Comisiones y otros gastos</t>
  </si>
  <si>
    <t>Servicios de la deuda pública interna</t>
  </si>
  <si>
    <t>Intereses de la deduda pública interna</t>
  </si>
  <si>
    <t>Fondo de contigencias</t>
  </si>
  <si>
    <t xml:space="preserve">Objetivo. </t>
  </si>
  <si>
    <t>Producto</t>
  </si>
  <si>
    <t>Actividad</t>
  </si>
  <si>
    <t>TOTAL PRESUPUESTO DE GASTOS</t>
  </si>
  <si>
    <t>PROTOCOLO O GUÍA DE DILIGENCIAMIENTO</t>
  </si>
  <si>
    <t>INFORME GASTOS PAC</t>
  </si>
  <si>
    <t>Cuentas que conforma el presupuesto de los gastos.</t>
  </si>
  <si>
    <t>(3) RECURSOS PROPIOS</t>
  </si>
  <si>
    <t>Por cada cuenta que conforma el presupuesto de gastos por concepto de recursos propios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</si>
  <si>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(4) RECURSOS NACIÓN</t>
  </si>
  <si>
    <t>Por cada cuenta que conforma el presupuesto de gastos por concepto de los recursos recibidos por el Presupuesto General de la Nación,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</si>
  <si>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(5) RECURSOS FONDO DE COMPENSACIÓN AMBIENTAL</t>
  </si>
  <si>
    <t>Por cada cuenta que conforma el presupuesto de gastos por concepto de los recursos recibidos por el Fondo de Compensación Ambiental,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</si>
  <si>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(6) RECURSOS FONDO NACIONAL AMBIENTAL</t>
  </si>
  <si>
    <t>(7) RECURSOS FONDO PARA LA VIDA</t>
  </si>
  <si>
    <t>(8) RECURSOS DE REGALÍAS ASIGNACIÓN DIRECTA</t>
  </si>
  <si>
    <t>Por cada cuenta que conforma el presupuesto de gastos por concepto de los recursos recibidos por el Sistema General de Regalías,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</si>
  <si>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(9) RECURSOS DE REGALÍAS ASIGNACIÓN POR ADMINISTRACION</t>
  </si>
  <si>
    <t>(10) RECURSOS DE REGALÍAS ASIGNACIÓN POR OCAD</t>
  </si>
  <si>
    <t>(11) TOTAL RECURSOS</t>
  </si>
  <si>
    <t>Es la sumatoria del gasto realizado por recursos propios, Nación, Regalías y Fondo de Compensación Ambiental.</t>
  </si>
  <si>
    <t>(12) OBSERVACIONES</t>
  </si>
  <si>
    <t>RECURSOS APROPIADOS TOTALES</t>
  </si>
  <si>
    <t xml:space="preserve">PROTOCOLO O GUÍA DE DILIGENCIAMIENTO </t>
  </si>
  <si>
    <t>INFORME DETALLADO GASTOS DE INVERSIÓN</t>
  </si>
  <si>
    <t>ESTRUCTURA PLAN DE ACCIÓN INSTITUCIONAL</t>
  </si>
  <si>
    <t xml:space="preserve">RECURSOS APROPIADOS </t>
  </si>
  <si>
    <t>FUENTE DE FINANCIACIÓN</t>
  </si>
  <si>
    <t>PRESUPUESTADO</t>
  </si>
  <si>
    <t>COMPROMETIDO</t>
  </si>
  <si>
    <t>TOTAL RECURSOS</t>
  </si>
  <si>
    <t>OBSERVACIONES</t>
  </si>
  <si>
    <t>LINEA ESTRATEGICA 4. 
GESTIÓN PARA LA PRODUCCIÓN SOSTENIBLE</t>
  </si>
  <si>
    <t>LÍNEA ESTRATÉGICA TRANSVERSAL 5. 
GESTIÓN DE ASUNTOS AMBIENTALES SECTORIALES.</t>
  </si>
  <si>
    <t>(1) ESTRUCTURA PLAN DE ACCIÓN INSTITUCIONAL 2024 - 2027</t>
  </si>
  <si>
    <t>APORTE DEL SISTEMA GENERAL DE REGALIAS</t>
  </si>
  <si>
    <t>SOBRETASA AMBIENTAL URBANA</t>
  </si>
  <si>
    <t>TASA POR USO DE AGUA</t>
  </si>
  <si>
    <t>TASA RETRIBUTIVA</t>
  </si>
  <si>
    <t xml:space="preserve">VENTAS DE BIENES Y SERVICIOS </t>
  </si>
  <si>
    <t>MULTAS AMBIENTALES</t>
  </si>
  <si>
    <t>APORTES DE LA NACION PARA INVERSION</t>
  </si>
  <si>
    <t>APORTES INVERSION FONDO NACIONAL AMBIENTAL</t>
  </si>
  <si>
    <t>APROVECHAMIENTO FORESTAL</t>
  </si>
  <si>
    <t>RENDIMIENTO FINANCIERO</t>
  </si>
  <si>
    <t>CONTRIBUCCION DEL SECTOR ELECTRICO</t>
  </si>
  <si>
    <t>EVALUACION DE LICENCIAS Y TRAMITES AMBIENTALES</t>
  </si>
  <si>
    <t>SEGUIMIENTO A LICENCIAS Y TRAMITES AMBIENTALES</t>
  </si>
  <si>
    <t xml:space="preserve">PROYECTO1.2 (3201.03). 
GESTIÓN Y APOYO REGIONAL A LA IMPLEMENTACIÓN DE LA ESTRATEGIA NACIONAL DE ECONOMÍA CIRCULAR Y ECONOMÍA AMBIENTAL PARA LA PRODUCCIÓN SOSTENIBLE, ARTICULADO A LAS APUESTAS DEL PROYECTO 2.1 </t>
  </si>
  <si>
    <t>PROGRAMA 1. (3201):
FORTALECIMIENTO DEL DESEMPEÑO AMBIENTAL DE LOS SECTORES PRODUCTIVOS</t>
  </si>
  <si>
    <t>PROGRAMA  2 (3206). 
GESTIÓN DEL CAMBIO CLIMÁTICO PARA UN DESARROLLO BAJO EN CARBONO Y RESILIENTE AL CLIMA.</t>
  </si>
  <si>
    <t>PROYECTO 2.1 (3206.03).
SERVICIO DE APOYO TÉCNICO PARA LA IMPLEMENTACIÓN DE ACCIONES DE MITIGACIÓN Y ADAPTACIÓN AL CAMBIO CLIMÁTICO, A TRAVÉS DE LA PROMOCIÓN DE ALTERNATIVAS PARA LA EFICIENCIA DEL SECTOR ENERGÉTICO EN EL CESAR, EN ARMONÍA SISTÉMICA CON LA APUESTA DEL PROGRAMA 1.</t>
  </si>
  <si>
    <t>PROYECTO 2.2 (3206.01).
IMPLEMENTACIÓN Y EVALUACIÓN DE ACCIONES DEL PLAN INTEGRAL DE GESTIÓN DE CAMBIO CLIMÁTICO -PIGCC- TERRITORIAL DEL CESAR.</t>
  </si>
  <si>
    <r>
      <rPr>
        <b/>
        <sz val="10"/>
        <rFont val="Arial Narrow"/>
        <family val="2"/>
      </rPr>
      <t xml:space="preserve">ACT. 2.1.1 (3206.003.02). </t>
    </r>
    <r>
      <rPr>
        <sz val="10"/>
        <rFont val="Arial Narrow"/>
        <family val="2"/>
      </rPr>
      <t xml:space="preserve">
DOCUMENTOS TÉCNICOS DE PROPUESTAS DE ACCIONES DE MITIGACIÓN Y ADAPTACIÓN AL CAMBIO CLIMÁTICO EN FUNCIÓN DEL CUMPLIMIENTO DE METAS Y COMPROMISOS DE MITIGACIÓN Y DE ADAPTACIÓN DISEÑADOS. (IMPLEMENTACIÓN DE LAS AUDIENCIAS ENERGÉTICA, SEGÚN COMPETENCIA DE VIGILANCIA AMBIENTAL). INCLUYE CONTROL AMBIENTAL AL USO DE LOS RN Y USO RACIONAL DE LAS ENERGÍAS). GESTIÓN ANTE LOS REGULADORES DE LOS SECTORES AGUA Y ENERGÍA (CRA Y CREG) PARA PROMOVER EL URE Y LA VINCULACIÓN A LA GESTIÓN AMBIENTAL. </t>
    </r>
  </si>
  <si>
    <r>
      <rPr>
        <b/>
        <sz val="10"/>
        <rFont val="Arial Narrow"/>
        <family val="2"/>
      </rPr>
      <t>ACT. 2.1.2. (3206.003.00).</t>
    </r>
    <r>
      <rPr>
        <sz val="10"/>
        <rFont val="Arial Narrow"/>
        <family val="2"/>
      </rPr>
      <t xml:space="preserve">
PILOTOS CON ACCIONES DE MITIGACIÓN Y ADAPTACIÓN AL CAMBIO CLIMÁTICO DESARROLLADOS INCLUYE, FORMULACIÓN E IMPLEMENTACIÓN DE INTERVENCIONES LOCALES ORIENTADAS A REDUCIR LAS EMISIONES DE GEI, AUMENTO DE SUMIDEROS DE CARBONO, REDUCCIÓN DE LA VULNERABILIDAD, Y AUMENTO DE LA RESILIENCIA A LA VARIABILIDAD Y AL CAMBIO CLIMÁTICO., APOYADA CON EL PROYECTO 6.2 (EDUCACIÓN AMBIENTAL). </t>
    </r>
  </si>
  <si>
    <r>
      <rPr>
        <b/>
        <sz val="10"/>
        <rFont val="Arial Narrow"/>
        <family val="2"/>
      </rPr>
      <t>ACT. 1.2.3.</t>
    </r>
    <r>
      <rPr>
        <sz val="10"/>
        <rFont val="Arial Narrow"/>
        <family val="2"/>
      </rPr>
      <t xml:space="preserve">
IMPLEMENTACIÓN DEL PROGRAMA INTEGRAL QUE PROMUEVA ACCIONES DE EDUCACIÓN AMBIENTAL, ECONOMÍA CIRCULAR Y NEGOCIOS VERDES EN EL MARCO DE LAS LOS CONOCIMIENTOS Y PRÁCTICAS TRADICIONALES DE LAS COMUNIDADES NEGRAS, AFROCOLOMBIANAS, RAIZALES Y PALENQUERAS.</t>
    </r>
  </si>
  <si>
    <r>
      <rPr>
        <b/>
        <sz val="10"/>
        <rFont val="Arial Narrow"/>
        <family val="2"/>
      </rPr>
      <t xml:space="preserve">ACT. 1.2.2 (3201.003): </t>
    </r>
    <r>
      <rPr>
        <sz val="10"/>
        <rFont val="Arial Narrow"/>
        <family val="2"/>
      </rPr>
      <t xml:space="preserve">
SERVICIO DE ASISTENCIA TÉCNICA PARA LA CONSOLIDACIÓN DE NEGOCIOS VERDES. PROMOVER MODELOS DE NEGOCIOS CON ENFOQUE EN ECONOMÍA CIRCULAR A TRAVÉS DE PROYECTOS DE CADENAS DE SUMINISTROS CIRCULARES, PLATAFORMAS COLABORATIVAS, MODELOS PARA EXTENDER LA VIDA ÚTIL DE LOS MATERIALES, RESPONSABILIDAD EXTENDIDA DEL PRODUCTOR, ENTRE OTROS, INCORPORANDO HABILITADORES COMO INCENTIVOS ECONÓMICOS Y NO ECONÓMICOS, GOBERNANZA, FINANCIAMIENTO, EMPLEOS VERDES E INNOVACIÓN TECNOLÓGICA. </t>
    </r>
  </si>
  <si>
    <r>
      <rPr>
        <b/>
        <sz val="10"/>
        <rFont val="Arial Narrow"/>
        <family val="2"/>
      </rPr>
      <t>ACT. 1.2.1 (3201001).</t>
    </r>
    <r>
      <rPr>
        <sz val="10"/>
        <rFont val="Arial Narrow"/>
        <family val="2"/>
      </rPr>
      <t xml:space="preserve">
DOCUMENTOS DE POLÍTICA PARA EL FORTALECIMIENTO DEL DESEMPEÑO AMBIENTAL DE LOS SECTORES PRODUCTIVOS (INCLUYE AGENDAS DE TRABAJO ENFOCADAS A ECONOMÍA CIRCULAR, COMO ELEMENTOS INFLUYENTES EN LA DESCARBONIZACIÓN DE LA ECONOMÍA, PRINCIPALMENTE EN LOS SECTORES DE AGRICULTURA, MANUFACTURA Y TURISMO. </t>
    </r>
  </si>
  <si>
    <r>
      <rPr>
        <b/>
        <sz val="10"/>
        <rFont val="Arial Narrow"/>
        <family val="2"/>
      </rPr>
      <t xml:space="preserve">ACT. 1.1.3 (3201.01.07). </t>
    </r>
    <r>
      <rPr>
        <sz val="10"/>
        <rFont val="Arial Narrow"/>
        <family val="2"/>
      </rPr>
      <t xml:space="preserve">
FORTALECIMIENTO   DE LAS VENTANILLAS DE NEGOCIOS VERDES Y ARTICULACIÓN CON LOS INCENTIVOS EXISTENTES. (INCLUYE NUEVOS INCENTIVOS CONCERTAOS EN MESAS SUBREGIONALES. 2024).</t>
    </r>
  </si>
  <si>
    <r>
      <rPr>
        <b/>
        <sz val="10"/>
        <rFont val="Arial Narrow"/>
        <family val="2"/>
      </rPr>
      <t xml:space="preserve">ACT. 1.1.2 (3201.01.04) </t>
    </r>
    <r>
      <rPr>
        <sz val="10"/>
        <rFont val="Arial Narrow"/>
        <family val="2"/>
      </rPr>
      <t xml:space="preserve">
IMPLEMENTACIÓN DE ESTRATEGIA ENFOCADA A LA BIOECONOMÍA PARA LA SOSTENIBILIDAD PRODUCTIVA EN EL USO DE LOS RECURSOS NATURALES PARA LA CONSERVACIÓN DE   ECOSISTEMAS ESTRATÉGICOS PRIORIZADOS EN ACUERDOS DE MESAS SUBREGIONALES. EN ARMONÍA CON EL PROYECTO 1.2.</t>
    </r>
  </si>
  <si>
    <r>
      <rPr>
        <b/>
        <sz val="10"/>
        <rFont val="Arial Narrow"/>
        <family val="2"/>
      </rPr>
      <t>ACT. 1.1.1. (3201.01.03).</t>
    </r>
    <r>
      <rPr>
        <sz val="10"/>
        <rFont val="Arial Narrow"/>
        <family val="2"/>
      </rPr>
      <t xml:space="preserve">
GESTIÓN DE SISTEMAS BAJO ESQUEMAS DE PSA E INCENTIVOS A LA CONSERVACIÓN: FORTALECIMIENTO DE CAPACIDADES (INSTRUMENTACIÓN JURÍDICA, GESTIÓN Y ARTICULACIÓN INSTITUCIONAL, EVALUACIÓN Y SEGUIMIENTO, Y SOSTENIBILIDAD FINANCIERA. IMPLEMENTACIÓN DEL BANCO DE PROYECTOS DE PSA DINAMIZACIÓN EL REGISTRO ÚNICO DE ECOSISTEMAS Y ÁREAS AMBIENTALES (REAA).</t>
    </r>
  </si>
  <si>
    <t>PROYECTO 1.1. (3201.01). 
GESTIÓN E IMPLEMENTACIÓN DE ESTRATEGIAS PARA LA RECUPERACIÓN Y CONSERVACIÓN DE LA FLORA Y FAUNA EN EL DEPARTAMENTO DEL CESAR.</t>
  </si>
  <si>
    <r>
      <rPr>
        <b/>
        <sz val="10"/>
        <rFont val="Arial Narrow"/>
        <family val="2"/>
      </rPr>
      <t>ACT. 2.2.1 (3206.01.01).</t>
    </r>
    <r>
      <rPr>
        <sz val="10"/>
        <rFont val="Arial Narrow"/>
        <family val="2"/>
      </rPr>
      <t xml:space="preserve">
GESTIÓN E IMPLEMENTACIÓN DE ESTRATEGIAS Y/O PROYECTOS DE MITIGACIÓN Y ADAPTACIÓN AL CAMBIO CLIMÁTICO, EN EL MARCO DE LOS PLANTEAMIENTOS DEL -PIGCC- CESAR, PRIORIZANDO LAS ACCIONES REALIZADAS CON EL PROYECTO 1.2 Y EL PROGRAMA 3202. </t>
    </r>
  </si>
  <si>
    <r>
      <rPr>
        <b/>
        <sz val="10"/>
        <rFont val="Arial Narrow"/>
        <family val="2"/>
      </rPr>
      <t>ACT. 2.2.2 (3206016).</t>
    </r>
    <r>
      <rPr>
        <sz val="10"/>
        <rFont val="Arial Narrow"/>
        <family val="2"/>
      </rPr>
      <t xml:space="preserve">
ESTUFA ECOEFICIENTE FIJA (INCLUYE LA CONSTRUCCIÓN E INSTALACIÓN DE ESTUFAS ARTESANALES FIJAS, QUE DISMINUYE EL CONSUMO DE LEÑA Y LA EMISIÓN DE GASES DE EFECTO INVERNADERO – GEI)</t>
    </r>
  </si>
  <si>
    <r>
      <rPr>
        <b/>
        <sz val="10"/>
        <rFont val="Arial Narrow"/>
        <family val="2"/>
      </rPr>
      <t xml:space="preserve">ACT. 2.2.3. </t>
    </r>
    <r>
      <rPr>
        <sz val="10"/>
        <rFont val="Arial Narrow"/>
        <family val="2"/>
      </rPr>
      <t xml:space="preserve">
SERVICIOS DE INFORMACIÓN PARA EL SEGUIMIENTO A LOS COMPROMISOS EN CAMBIO CLIMÁTICO DE COLOMBIA. - INCLUYE TODAS LAS ACCIONES PROMOVIDAS POR EL GOBIERNO NACIONAL INTRA E INTERINSTITUCIONAL PARA INCIDIR CON CONSIDERACIONES DE CAMBIO CLIMÁTICO EN LOS INSTRUMENTOS DE PLANEACIÓN DE LOS SECTORES Y TERRITORIOS (INCLUYE SISTEMA MRV, SISCLIMA, ENTRE OTROS).</t>
    </r>
  </si>
  <si>
    <r>
      <rPr>
        <b/>
        <sz val="10"/>
        <rFont val="Arial Narrow"/>
        <family val="2"/>
      </rPr>
      <t>ACT. 2.2.4. (3206.07).</t>
    </r>
    <r>
      <rPr>
        <sz val="10"/>
        <rFont val="Arial Narrow"/>
        <family val="2"/>
      </rPr>
      <t xml:space="preserve">
SERVICIO DE ARTICULACIÓN PARA LA GESTIÓN DEL CAMBIO CLIMÁTICO EN LA TOMA DE DECISIONES SECTORIALES Y TERRITORIALES.
FORTALECIMIENTO DE LA PARTICIPACIÓN Y GESTIÓN DE CORPOCESAR, EN EL NODO REGIONAL DE CAMBIO CLIMÁTICO -NRCC- DEL CARIBE. INCLUYE TODAS LAS ACCIONES PROMOVIDAS POR EL GOBIERNO NACIONAL, INTRA, E INTERINSTITUCIONAL PARA INCIDIR CON CONSIDERACIONES DE CAMBIO CLIMÁTICO EN LOS INSTRUMENTOS DE PLANEACIÓN DE LOS SECTORES Y TERRITORIOS.
</t>
    </r>
  </si>
  <si>
    <t>LÍNEA ESTRATÉGICA TRANSVERSAL 3.
GESTIÓN DEL ORDENAMIENTO AMBIENTAL TERRITORIAL Y GESTIÓN DEL RIESGO.</t>
  </si>
  <si>
    <t xml:space="preserve">PROGRAMA 3 (3203).
GESTIÓN INTEGRAL DEL RECURSO HÍDRICO.  </t>
  </si>
  <si>
    <t xml:space="preserve">PROYECTO 3.1 (3203.01).
DOCUMENTOS DE LINEAMIENTOS TÉCNICOS PARA LA GESTIÓN INTEGRAL DEL RECURSO HÍDRICO Y MATERIALIZACIÓN DE LA GOBERNANZA EN EL MARCO DE LA PNGIRH, EN EL DPTO. DEL CESAR. </t>
  </si>
  <si>
    <r>
      <rPr>
        <b/>
        <sz val="10"/>
        <rFont val="Arial Narrow"/>
        <family val="2"/>
      </rPr>
      <t>ACT. 3.1.1.</t>
    </r>
    <r>
      <rPr>
        <sz val="10"/>
        <rFont val="Arial Narrow"/>
        <family val="2"/>
      </rPr>
      <t xml:space="preserve">
FORMULACION NUEVOS POMCAS  (CUENCA LA FLORESTA - OTROS DIRECTOS AL MAGDALENA MEDIO, CUENCA RIO BADILLO Y OTROS DIRECTOS)</t>
    </r>
  </si>
  <si>
    <r>
      <rPr>
        <b/>
        <sz val="10"/>
        <rFont val="Arial Narrow"/>
        <family val="2"/>
      </rPr>
      <t xml:space="preserve">ACT. 3.1.2. </t>
    </r>
    <r>
      <rPr>
        <sz val="10"/>
        <rFont val="Arial Narrow"/>
        <family val="2"/>
      </rPr>
      <t xml:space="preserve">
IMPLEMENTACION DE ACCIONES DE POMCA ADOPTADOS. </t>
    </r>
  </si>
  <si>
    <r>
      <rPr>
        <b/>
        <sz val="10"/>
        <rFont val="Arial Narrow"/>
        <family val="2"/>
      </rPr>
      <t xml:space="preserve">ACT. 3.1.3. </t>
    </r>
    <r>
      <rPr>
        <sz val="10"/>
        <rFont val="Arial Narrow"/>
        <family val="2"/>
      </rPr>
      <t xml:space="preserve">
GESTION, IMPLEMENTACION  Y SEGUIMIENTO DE PMA ACUIFEROS.</t>
    </r>
  </si>
  <si>
    <r>
      <rPr>
        <b/>
        <sz val="10"/>
        <rFont val="Arial Narrow"/>
        <family val="2"/>
      </rPr>
      <t xml:space="preserve">ACT. 3.1.4. </t>
    </r>
    <r>
      <rPr>
        <sz val="10"/>
        <rFont val="Arial Narrow"/>
        <family val="2"/>
      </rPr>
      <t xml:space="preserve">
FORMULACION DEL PLAN DE MANEJO DE MICROCUENCAS.</t>
    </r>
  </si>
  <si>
    <r>
      <rPr>
        <b/>
        <sz val="10"/>
        <rFont val="Arial Narrow"/>
        <family val="2"/>
      </rPr>
      <t xml:space="preserve">ACT 3.1.5. </t>
    </r>
    <r>
      <rPr>
        <sz val="10"/>
        <rFont val="Arial Narrow"/>
        <family val="2"/>
      </rPr>
      <t xml:space="preserve">
ACCIONES DE IMPLEMENTACION DEL PLAN DE MANEJO DE MICROCUENCAS </t>
    </r>
  </si>
  <si>
    <r>
      <rPr>
        <b/>
        <sz val="10"/>
        <rFont val="Arial Narrow"/>
        <family val="2"/>
      </rPr>
      <t xml:space="preserve">ACT. 3.1.6. </t>
    </r>
    <r>
      <rPr>
        <sz val="10"/>
        <rFont val="Arial Narrow"/>
        <family val="2"/>
      </rPr>
      <t xml:space="preserve">
FORMULACION DEL PROGRAMA INSTITUCIONAL REGIONAL DE MONITOREO DEL AGUA - PIRMA</t>
    </r>
  </si>
  <si>
    <r>
      <rPr>
        <b/>
        <sz val="10"/>
        <rFont val="Arial Narrow"/>
        <family val="2"/>
      </rPr>
      <t xml:space="preserve">ACT. 3.1.7. </t>
    </r>
    <r>
      <rPr>
        <sz val="10"/>
        <rFont val="Arial Narrow"/>
        <family val="2"/>
      </rPr>
      <t xml:space="preserve">
SERVICIO DE MONITOREO DE LA OFERTA EN CANTIDAD DE RECURSO HIDRICO.</t>
    </r>
  </si>
  <si>
    <r>
      <rPr>
        <b/>
        <sz val="10"/>
        <rFont val="Arial Narrow"/>
        <family val="2"/>
      </rPr>
      <t>ACT. 3.1.8.</t>
    </r>
    <r>
      <rPr>
        <sz val="10"/>
        <rFont val="Arial Narrow"/>
        <family val="2"/>
      </rPr>
      <t xml:space="preserve">
EJECUCIÓN DE LOS PORH ADOPTADOS.</t>
    </r>
  </si>
  <si>
    <r>
      <rPr>
        <b/>
        <sz val="10"/>
        <rFont val="Arial Narrow"/>
        <family val="2"/>
      </rPr>
      <t>ACT 3.1.9.</t>
    </r>
    <r>
      <rPr>
        <sz val="10"/>
        <rFont val="Arial Narrow"/>
        <family val="2"/>
      </rPr>
      <t xml:space="preserve">
FORMULACIÓN DE UN NUEVO PORH.</t>
    </r>
  </si>
  <si>
    <r>
      <rPr>
        <b/>
        <sz val="10"/>
        <rFont val="Arial Narrow"/>
        <family val="2"/>
      </rPr>
      <t xml:space="preserve">ACT. 3.1.10. 
</t>
    </r>
    <r>
      <rPr>
        <sz val="10"/>
        <rFont val="Arial Narrow"/>
        <family val="2"/>
      </rPr>
      <t>FORMULACIÓN E IMPLEMENTACIÓN DE UNA ESTRATEGIA DE SEGUIMIENTO AL PROGRAMA DE USO EFICIENTE Y AHORRO DEL AGUA (PUEAA).</t>
    </r>
  </si>
  <si>
    <r>
      <rPr>
        <b/>
        <sz val="10"/>
        <rFont val="Arial Narrow"/>
        <family val="2"/>
      </rPr>
      <t xml:space="preserve">ACT. 3.1.11. </t>
    </r>
    <r>
      <rPr>
        <sz val="10"/>
        <rFont val="Arial Narrow"/>
        <family val="2"/>
      </rPr>
      <t xml:space="preserve">
FORMULACIÓN E IMPLEMENTACIÓN DE UNA ESTRATEGIA DE SEGUIMIENTO A CONCESIONES HÍDRICAS.</t>
    </r>
  </si>
  <si>
    <r>
      <rPr>
        <b/>
        <sz val="10"/>
        <rFont val="Arial Narrow"/>
        <family val="2"/>
      </rPr>
      <t xml:space="preserve">ACT. 3.1.12. </t>
    </r>
    <r>
      <rPr>
        <sz val="10"/>
        <rFont val="Arial Narrow"/>
        <family val="2"/>
      </rPr>
      <t xml:space="preserve">
CONTROL Y SEGUIMIENTO A LOS PSMV APROBADOS POR LA CORPORACIÓN </t>
    </r>
  </si>
  <si>
    <r>
      <rPr>
        <b/>
        <sz val="10"/>
        <rFont val="Arial Narrow"/>
        <family val="2"/>
      </rPr>
      <t xml:space="preserve">ACT. 3.1.13. </t>
    </r>
    <r>
      <rPr>
        <sz val="10"/>
        <rFont val="Arial Narrow"/>
        <family val="2"/>
      </rPr>
      <t xml:space="preserve">
APOYO A IMPLEMENTACIÓN DE  LOS PSMV  E IMPLEMENTACIÓN DE ACCIONES PARA EL USO EFICIENTE Y DESCONTAMINACIÓN DEL RECURSO HÍDRICO EN EL DPTO. DEL CESAR.</t>
    </r>
  </si>
  <si>
    <r>
      <rPr>
        <b/>
        <sz val="10"/>
        <rFont val="Arial Narrow"/>
        <family val="2"/>
      </rPr>
      <t xml:space="preserve">ACT. 3.1.14. </t>
    </r>
    <r>
      <rPr>
        <sz val="10"/>
        <rFont val="Arial Narrow"/>
        <family val="2"/>
      </rPr>
      <t xml:space="preserve">
CONTROL Y SEGUIMIENTO A LOS PGIRS APROBADOS POR LA CORPORACIÓN.</t>
    </r>
  </si>
  <si>
    <t>PROYECTO 3.2 (3701).
FORTALECIMIENTO INSTITUCIONAL A LOS PROCESOS ORGANIZATIVOS DE CONCERTACIÓN; GARANTÍA, PREVENCIÓN Y RESPETO DE LOS DERECHOS HUMANOS COMO FUNDAMENTOS PARA LA PAZ Y LA GOBERNANZA AMBIENTAL.</t>
  </si>
  <si>
    <r>
      <rPr>
        <b/>
        <sz val="10"/>
        <rFont val="Arial Narrow"/>
        <family val="2"/>
      </rPr>
      <t>ACT. 3.2.1 (3701028).</t>
    </r>
    <r>
      <rPr>
        <sz val="10"/>
        <rFont val="Arial Narrow"/>
        <family val="2"/>
      </rPr>
      <t xml:space="preserve">
SERVICIO DE PROMOCIÓN DE DERECHOS DE LAS COMUNIDADES ÉTNICAS EN EL DPTO. 
(INCLUYE LA COORDINACIÓN INTERINSTITUCIONAL PARA EL APOYO A LA GESTIÓN E IMPLEMENTACIÓN DE LOS ACUERDOS DERIVADOS DE LA PROTOCOLIZACIÓN DE CONSULTAS PREVIAS). </t>
    </r>
  </si>
  <si>
    <t>PROGRAMA 4. (3205).
ORDENAMIENTO AMBIENTAL TERRITORIAL.</t>
  </si>
  <si>
    <t xml:space="preserve">PROYECTO 4.1 (3205.01).
FORTALECIMIENTO DEL PROCESO DE ORDENAMIENTO TERRITORIAL COMO ESTRATEGIA PARA PROMOVER EL DESARROLLO TERRITORIAL SOSTENIBLE, EN EL DPTO. DEL CESAR, ENFOCADA A LA ATENCIÓN INTERINSTITUCIONAL DE TRES CRISIS AMBIENTALES GLOBALES. </t>
  </si>
  <si>
    <r>
      <rPr>
        <b/>
        <sz val="10"/>
        <rFont val="Arial Narrow"/>
        <family val="2"/>
      </rPr>
      <t xml:space="preserve">ACT. 4.1.1. </t>
    </r>
    <r>
      <rPr>
        <sz val="10"/>
        <rFont val="Arial Narrow"/>
        <family val="2"/>
      </rPr>
      <t xml:space="preserve">
ASISTENCIA TÉCNICA A TODOS LOS MUNICIPIOS DE LA JURISDICCIÓN EN LOS PROCESOS DE REVISIÓN Y AJUSTE DE LOS POT.</t>
    </r>
  </si>
  <si>
    <r>
      <rPr>
        <b/>
        <sz val="10"/>
        <rFont val="Arial Narrow"/>
        <family val="2"/>
      </rPr>
      <t xml:space="preserve">ACT. 4.1.2. </t>
    </r>
    <r>
      <rPr>
        <sz val="10"/>
        <rFont val="Arial Narrow"/>
        <family val="2"/>
      </rPr>
      <t xml:space="preserve">
REVISIÓN Y AJUSTE DE LAS DETERMINANTES AMBIENTALES.</t>
    </r>
  </si>
  <si>
    <r>
      <rPr>
        <b/>
        <sz val="10"/>
        <rFont val="Arial Narrow"/>
        <family val="2"/>
      </rPr>
      <t>ACT. 4.1.3.</t>
    </r>
    <r>
      <rPr>
        <sz val="10"/>
        <rFont val="Arial Narrow"/>
        <family val="2"/>
      </rPr>
      <t xml:space="preserve">
EVALUACIÓN, CONTROL Y/O SEGUIMIENTO DE LOS ASUNTOS AMBIENTALES CONCERTADOS EN EL PROCESO DE REVISIÓN Y/O AJUSTES DE LOS POT, PBOT Y EOT DEL CESAR.</t>
    </r>
  </si>
  <si>
    <r>
      <rPr>
        <b/>
        <sz val="10"/>
        <rFont val="Arial Narrow"/>
        <family val="2"/>
      </rPr>
      <t>ACT. 4.1.4.</t>
    </r>
    <r>
      <rPr>
        <sz val="10"/>
        <rFont val="Arial Narrow"/>
        <family val="2"/>
      </rPr>
      <t xml:space="preserve">
GESTIÓN, CONTROL, SEGUIMIENTO Y REPORTE DE INDICADORES DE CALIDAD AMBIENTAL  URBANA – ICAU, EN LOS MUNICIPIOS DE VALLEDUPAR, AGUACHICA, BOSCONIA Y AGUSTÍN CODAZZI EN EL MARCO DE LA POLÍTICA NACIONAL PGAU.</t>
    </r>
  </si>
  <si>
    <t>PROYECTO 4.2 (3205.002).
ESTUDIOS TÉCNICOS PARA EL ORDENAMIENTO AMBIENTAL TERRITORIAL, EN ARMONÍA CON LA APUESTA DEL PROGRAMA 2..</t>
  </si>
  <si>
    <r>
      <rPr>
        <b/>
        <sz val="10"/>
        <rFont val="Arial Narrow"/>
        <family val="2"/>
      </rPr>
      <t xml:space="preserve">ACT 4.2.1. </t>
    </r>
    <r>
      <rPr>
        <sz val="10"/>
        <rFont val="Arial Narrow"/>
        <family val="2"/>
      </rPr>
      <t xml:space="preserve">
ELABORACIÓN DE ESTUDIOS TÉCNICOS PARA LA GESTIÓN DEL RIESGO. </t>
    </r>
  </si>
  <si>
    <r>
      <rPr>
        <b/>
        <sz val="10"/>
        <rFont val="Arial Narrow"/>
        <family val="2"/>
      </rPr>
      <t xml:space="preserve">ACT. 4.2.2. </t>
    </r>
    <r>
      <rPr>
        <sz val="10"/>
        <rFont val="Arial Narrow"/>
        <family val="2"/>
      </rPr>
      <t xml:space="preserve">
PRIORIZACIÓN, GESTIÓN Y EJECUCIÓN DE ACCIONES DE CONOCIMIENTO DEL RIESGO EN ÁREAS ESPECÍFICAS DE ECOSISTEMAS SUCEPTIBLES DE AFECTACIÓN.</t>
    </r>
  </si>
  <si>
    <r>
      <rPr>
        <b/>
        <sz val="10"/>
        <rFont val="Arial Narrow"/>
        <family val="2"/>
      </rPr>
      <t>ACT 4.2.3.</t>
    </r>
    <r>
      <rPr>
        <sz val="10"/>
        <rFont val="Arial Narrow"/>
        <family val="2"/>
      </rPr>
      <t xml:space="preserve">
EJECUCIÓN DE ACCIONES ESTRUCTURALES Y NO ESTRUCTURALES PARA LA REDUCCION DEL RIESGO EN LA JURISDICCIÓN DE LA CORPORACIÓN.</t>
    </r>
  </si>
  <si>
    <t>PROGRAMA 5.  3202.
 CONSERVACIÓN DE LA BIODIVERSIDAD Y SUS SERVICIOS ECOSISTÉMICOS.</t>
  </si>
  <si>
    <t>PROYECTO 5.1. (3202.001).
COORDINACIÓN Y DESARROLLO DE PORTAFOLIOS DE SISTEMAS SOSTENIBLES DE CONSERVACIÓN - SSC- (CONSERVACIÓN, RESTAURACIÓN, MANEJO SOSTENIBLE, AGROFORESTALES, RECONVERSIÓN PRODUCTIVA) EN EL DEPARTAMENTO DEL CESAR</t>
  </si>
  <si>
    <r>
      <rPr>
        <b/>
        <sz val="10"/>
        <rFont val="Arial Narrow"/>
        <family val="2"/>
      </rPr>
      <t xml:space="preserve">ACT. 5.1.1. </t>
    </r>
    <r>
      <rPr>
        <sz val="10"/>
        <rFont val="Arial Narrow"/>
        <family val="2"/>
      </rPr>
      <t xml:space="preserve">
COORDINACIÓN, CONCIENCIACIÓN DE ACTORES ENTORNO AL PROCESO DE VISIÓN DE SISTEMAS SOSTENIBLES DE CONSERVACIÓN -SSC. (INCLUYE LA CREACIÓN DE ALIANZAS Y EL ACOMPAÑAMIENTO RESPECTIVO EN LA EJECUCIÓN DE ACCIONES ESTRATÉGICAS).</t>
    </r>
  </si>
  <si>
    <r>
      <rPr>
        <b/>
        <sz val="10"/>
        <rFont val="Arial Narrow"/>
        <family val="2"/>
      </rPr>
      <t xml:space="preserve">ACT. 5.1.2. </t>
    </r>
    <r>
      <rPr>
        <sz val="10"/>
        <rFont val="Arial Narrow"/>
        <family val="2"/>
      </rPr>
      <t xml:space="preserve">
GESTIÓN SINÉRGICA PARA LA PROMOCIÓN Y CREACIÓN DE CAPACIDAD TÉCNICA PARA LA IMPLEMENTACIÓN DEL MANEJO SSC. (INCLUYE FORTALECIMIENTO Y ACOMPAÑAMIENTO A TRAVÉS DE CAPACITACIONES PARA EL MANEJO DEL SSC).</t>
    </r>
  </si>
  <si>
    <r>
      <rPr>
        <b/>
        <sz val="10"/>
        <rFont val="Arial Narrow"/>
        <family val="2"/>
      </rPr>
      <t xml:space="preserve">ACT. 5.1.3. </t>
    </r>
    <r>
      <rPr>
        <sz val="10"/>
        <rFont val="Arial Narrow"/>
        <family val="2"/>
      </rPr>
      <t xml:space="preserve">
APOYO PARA LA FORMULACIÓN, SEGUIMIENTO Y EVALUACIÓN DE PROYECTOS PILOTOS Y/O ESTRATÉGICOS DE SSC.</t>
    </r>
  </si>
  <si>
    <t xml:space="preserve">PROYECTO 5.2 (3202049).
FORTALECIMIENTO, GESTIÓN E IMPLEMENTACIÓN DE MEDIDAS PARA EL MANEJO DE LA FAUNA Y FLORA, EN EL DEPARTAMENTO DEL CESAR. </t>
  </si>
  <si>
    <r>
      <rPr>
        <b/>
        <sz val="10"/>
        <rFont val="Arial Narrow"/>
        <family val="2"/>
      </rPr>
      <t xml:space="preserve">ACT. 5.2.1. </t>
    </r>
    <r>
      <rPr>
        <sz val="10"/>
        <rFont val="Arial Narrow"/>
        <family val="2"/>
      </rPr>
      <t xml:space="preserve">
FORTALECIMIENTO DE GOBERNANZA FORESTAL EN LA JURISDICCIÓN DE CORPOCESAR.</t>
    </r>
  </si>
  <si>
    <r>
      <rPr>
        <b/>
        <sz val="10"/>
        <rFont val="Arial Narrow"/>
        <family val="2"/>
      </rPr>
      <t xml:space="preserve">ACT. 5.2.2. (3202019). </t>
    </r>
    <r>
      <rPr>
        <sz val="10"/>
        <rFont val="Arial Narrow"/>
        <family val="2"/>
      </rPr>
      <t xml:space="preserve">
OPTIMIZACIÓN DEL PROCESO OPERATIVO DEL CAVRFFS 
(INCLUYE LA EJECUCIÓN DE ACCIONES, SEGUIMIENTO Y CONTROL PARA LA PROTECCIÓN DE LA FLORA Y LA FAUNA, CONSERVACIÓN DE LA BIODIVERSIDAD, EDUCACIÓN Y SENSIBILIZACIÓN AMBIENTAL EN EL DEPARTAMENTO DEL CESAR).</t>
    </r>
  </si>
  <si>
    <r>
      <rPr>
        <b/>
        <sz val="10"/>
        <rFont val="Arial Narrow"/>
        <family val="2"/>
      </rPr>
      <t>ACT. 5.2.3. (3202060).</t>
    </r>
    <r>
      <rPr>
        <sz val="10"/>
        <rFont val="Arial Narrow"/>
        <family val="2"/>
      </rPr>
      <t xml:space="preserve">
SERVICIOS DE RESTAURACIÓN DE ECOSISTEMAS ESTRATÉGICOS (DESDE EL PUNTO DE VISTA DE LA ADOPCIÓN DE LA ESTRATEGIA DE SOLUCIONES BASADAS EN LA NATURALEZA (SBN)).</t>
    </r>
  </si>
  <si>
    <r>
      <rPr>
        <b/>
        <sz val="10"/>
        <rFont val="Arial Narrow"/>
        <family val="2"/>
      </rPr>
      <t xml:space="preserve">ACT. 5.2.4. </t>
    </r>
    <r>
      <rPr>
        <sz val="10"/>
        <rFont val="Arial Narrow"/>
        <family val="2"/>
      </rPr>
      <t xml:space="preserve">
IMPLEMENTACIÓN DE ESTRATEGIAS PARA EL MANEJO AMBIENTAL EN TERRITORIOS INDÍGENAS DE LA SIERRA NEVADA DE SANTA MARTA Y SERRANÍA DEL PERIJÁ.</t>
    </r>
  </si>
  <si>
    <r>
      <rPr>
        <b/>
        <sz val="10"/>
        <rFont val="Arial Narrow"/>
        <family val="2"/>
      </rPr>
      <t xml:space="preserve">ACT. 5.2.5. </t>
    </r>
    <r>
      <rPr>
        <sz val="10"/>
        <rFont val="Arial Narrow"/>
        <family val="2"/>
      </rPr>
      <t xml:space="preserve">
IMPLEMENTACIÓN DE ESTRATEGIAS PARA EL MANEJO AMBIENTAL EN COMUNIDADES AFRODESCENDIENTES, OTRAS MINORÍAS ÉTNICAS, Y/O POBLACIONES VULNERABLES EN EL DPTO. DEL CESAR.</t>
    </r>
  </si>
  <si>
    <t xml:space="preserve">PROYECTO 5.3 (3202.008).
GESTIÓN DEL SIRAP (INCLUYE GESTIÓN DE NUEVAS APR)  Y/O CREACIÓN E IMPLEMENTACIÓN DE OTRAS ESTRATEGIAS DE CONSERVACIÓN DE LA BIODIVERSIDAD Y FORMULACIÓN E IMPLEMENTACIÓN Y APOYO DE PM DE AP EN EL DEPARTAMENTO DEL CESAR. </t>
  </si>
  <si>
    <r>
      <rPr>
        <b/>
        <sz val="10"/>
        <rFont val="Arial Narrow"/>
        <family val="2"/>
      </rPr>
      <t xml:space="preserve">ACT. 5.3.1. </t>
    </r>
    <r>
      <rPr>
        <sz val="10"/>
        <rFont val="Arial Narrow"/>
        <family val="2"/>
      </rPr>
      <t xml:space="preserve">
GESTIÓN Y EJECUCIÓN DE ACCIONES ORIENTADAS A LA DECLARATORIA DE AREAS PROTEGIDAS Y/O  CREACIÓN DE ESTRATEGIAS COMPLEMENTARIAS PARA LA CONSERVACIÓN.</t>
    </r>
  </si>
  <si>
    <r>
      <rPr>
        <b/>
        <sz val="10"/>
        <rFont val="Arial Narrow"/>
        <family val="2"/>
      </rPr>
      <t>ACT. 5.3.2.</t>
    </r>
    <r>
      <rPr>
        <sz val="10"/>
        <rFont val="Arial Narrow"/>
        <family val="2"/>
      </rPr>
      <t xml:space="preserve">
FORMULACIÓN E IMPLEMENTACION PLANES DE MANEJO PARA LAS APR Y/O PLANES DE ACCION DE OTRAS ESTRATEGIAS DE CONSERVACIÓN DE LA BIODIVERSIDAD.</t>
    </r>
  </si>
  <si>
    <t>LÍNEA ESTRATÉGICA TRANSVERSAL 2.
GESTIÓN PARA LA CULTURA Y LA EDUCACIÓN AMBIENTAL y LÍNEA ESTRATÉGICA TRANSVERSAL 1 
GESTIÓN PARA EL FORTALECIMIENTO INSTITUCIONAL INTEGRAL.</t>
  </si>
  <si>
    <t>PROGRAMA 6.  3299.
FORTALECIMIENTO DE LA GESTIÓN Y DIRECCIÓN DEL SECTOR AMBIENTE Y DESARROLLO SOSTENIBLE.</t>
  </si>
  <si>
    <t xml:space="preserve">PROYECTO 6.1 (3208.01).
FORTALECIMIENTO DE LA PARTICIPACIÓN CIUDADANA EN LA GESTIÓN AMBIENTAL, CON ENFOQUE DE ETNO-DESARROLLO Y ECOSOCIAL EN EL DPTO. DEL CESAR. </t>
  </si>
  <si>
    <r>
      <rPr>
        <b/>
        <sz val="10"/>
        <rFont val="Arial Narrow"/>
        <family val="2"/>
      </rPr>
      <t xml:space="preserve">ACT. 6.1.1. </t>
    </r>
    <r>
      <rPr>
        <sz val="10"/>
        <rFont val="Arial Narrow"/>
        <family val="2"/>
      </rPr>
      <t xml:space="preserve">
APOYO A LOS GRUPOS MINORITARIOS EN LA FORMULACIÓN DE PLANES DE ETNO-DESARROLLO (COMUNIDADES AFRO) Y PLANES DE VIDA (COMUNIDADES INDÍGENAS).</t>
    </r>
  </si>
  <si>
    <r>
      <rPr>
        <b/>
        <sz val="10"/>
        <rFont val="Arial Narrow"/>
        <family val="2"/>
      </rPr>
      <t xml:space="preserve">ACT. 6.1.2. </t>
    </r>
    <r>
      <rPr>
        <sz val="10"/>
        <rFont val="Arial Narrow"/>
        <family val="2"/>
      </rPr>
      <t xml:space="preserve">
CREACIÓN DE ESCENARIOS DE DIALOGO ENTRE LOS CIUDADANOS Y LAS ENTIDADES PARA EL MANEJO DE CONFLICTOS SOCIOAMBIENTALES EN LA JURISDICCIÓN.</t>
    </r>
  </si>
  <si>
    <t xml:space="preserve">PROYECTO 6.2 (3208.02).
FORTALECIMIENTO Y OPTIMIZACIÓN DEL PROGRAMA TRANSVERSAL DE EDUCACIÓN AMBIENTAL DE LA CORPORACIÓN, ARMONIZADO A LA POLÍTICA NACIONAL DE EDUCACIÓN AMBIENTAL ASOCIADOS A TODOS LOS PROYECTOS DE INVERSIÓN DE LA CORPORACIÓN.  </t>
  </si>
  <si>
    <r>
      <rPr>
        <b/>
        <sz val="10"/>
        <rFont val="Arial Narrow"/>
        <family val="2"/>
      </rPr>
      <t xml:space="preserve">ACT. 6.2.1. </t>
    </r>
    <r>
      <rPr>
        <sz val="10"/>
        <rFont val="Arial Narrow"/>
        <family val="2"/>
      </rPr>
      <t xml:space="preserve">
FORTALECIMIENTO DE LA EDUCACIÓN AMBIENTAL INCORPORANDO EL ENFOQUE DE LAS CÁTEDRAS DE GESTIÓN DEL RIESGO Y CAMBIO CLIMÁTICO, NODOS DE INNOVACIÓN PARA LA EDUCACIÓN AMBIENTAL.</t>
    </r>
  </si>
  <si>
    <r>
      <rPr>
        <b/>
        <sz val="10"/>
        <rFont val="Arial Narrow"/>
        <family val="2"/>
      </rPr>
      <t xml:space="preserve">ACT. 6.2.2. </t>
    </r>
    <r>
      <rPr>
        <sz val="10"/>
        <rFont val="Arial Narrow"/>
        <family val="2"/>
      </rPr>
      <t xml:space="preserve">
FORTALECIMIENTO DE CAPACIDADES A INTEGRANTES DEL SINA, COMO APORTE A LA MODERNIZACIÓN INSTITUCIONAL EN MATERIA DE EDUCACIÓN AMBIENTAL. </t>
    </r>
  </si>
  <si>
    <r>
      <rPr>
        <b/>
        <sz val="10"/>
        <rFont val="Arial Narrow"/>
        <family val="2"/>
      </rPr>
      <t xml:space="preserve">ACT. 6.2.3. </t>
    </r>
    <r>
      <rPr>
        <sz val="10"/>
        <rFont val="Arial Narrow"/>
        <family val="2"/>
      </rPr>
      <t xml:space="preserve">
ACOMPAÑAMIENTO A LA PROMOCIÓN, ORGANIZACIÓN, IMPLEMENTACIÓN E INSTITUCIONALIZACIÓN DE VIGÍAS Y VEEDURÍAS AMBIENTALES.</t>
    </r>
  </si>
  <si>
    <t>PROYECTO 6.3.
PLANEACIÓN,  GESTIÓN E  IMPLEMENTACIÓN DE RECURSOS  PARA OPTIMIZAR LA CAPACIDAD DE DESEMPEÑO INSTITUCIONAL (INFRAESTRUCTURA FÍSICA Y LÓGICA, TECNOLOGÍAS EMERGENTES, RENOVACIÓN TECNOLÓGICA, SEGURIDAD DIGITAL, SOPORTE TÉCNICO OPERACIONAL Y TALENTO DIGITAL) DIRIGIDA AL CUMPLIMIENTO DE LOS OBJETIVOS ESTRATÉGICOS DE LA CORPORACIÓN EN EL MARCO DEL MIPG</t>
  </si>
  <si>
    <r>
      <rPr>
        <b/>
        <sz val="10"/>
        <rFont val="Arial Narrow"/>
        <family val="2"/>
      </rPr>
      <t>ACT. 6.3.1.</t>
    </r>
    <r>
      <rPr>
        <sz val="10"/>
        <rFont val="Arial Narrow"/>
        <family val="2"/>
      </rPr>
      <t xml:space="preserve">
OPTIMIZACIÓN DE LA CAPACIDAD DE RECURSOS FÍSICOS (INFRAESTRUCTURA, HERRAMIENTAS TECNOLÓGICAS INNOVADORAS, TRANSPORTE, MANTENIMIENTO DE EQUIPOS) PARA TODAS LAS SECCIONALES.</t>
    </r>
  </si>
  <si>
    <r>
      <rPr>
        <b/>
        <sz val="10"/>
        <rFont val="Arial Narrow"/>
        <family val="2"/>
      </rPr>
      <t xml:space="preserve">ACT. 6.3.2. </t>
    </r>
    <r>
      <rPr>
        <sz val="10"/>
        <rFont val="Arial Narrow"/>
        <family val="2"/>
      </rPr>
      <t xml:space="preserve">
MEJORAMIENTO DE LOS SISTEMAS DE GESTIÓN ARCHIVÍSTICA (TRD, TVD, PINAR, SIC) Y GESTIÓN DOCUMENTAL (CONSULTA VIRTUAL Y FÍSICA CENTRO DE DOCUMENTACIÓN) SEGÚN PLAN ESPECÍFICO.</t>
    </r>
  </si>
  <si>
    <r>
      <rPr>
        <b/>
        <sz val="10"/>
        <rFont val="Arial Narrow"/>
        <family val="2"/>
      </rPr>
      <t xml:space="preserve">ACT. 6.3.3. </t>
    </r>
    <r>
      <rPr>
        <sz val="10"/>
        <rFont val="Arial Narrow"/>
        <family val="2"/>
      </rPr>
      <t xml:space="preserve">
OPTIMIZACIÓN DEL SISTEMA INTEGRADO DE GESTIÓN DE CALIDAD – SIGC (CALIDAD, SEGURIDAD Y SALUD EN EL TRABAJO Y PIGA) DE LA CORPORACIÓN.</t>
    </r>
  </si>
  <si>
    <r>
      <rPr>
        <b/>
        <sz val="10"/>
        <rFont val="Arial Narrow"/>
        <family val="2"/>
      </rPr>
      <t xml:space="preserve">ACT. 6.3.4. </t>
    </r>
    <r>
      <rPr>
        <sz val="10"/>
        <rFont val="Arial Narrow"/>
        <family val="2"/>
      </rPr>
      <t xml:space="preserve">
FORTALECIMIENTO DEL CONTROL INTERNO DE GESTIÓN EN ARMONÍA CON LA POLÍTICA Y RETOS DEL PGAR (AUDITORIAS).</t>
    </r>
  </si>
  <si>
    <r>
      <rPr>
        <b/>
        <sz val="10"/>
        <rFont val="Arial Narrow"/>
        <family val="2"/>
      </rPr>
      <t xml:space="preserve">ACT. 6.3.5. </t>
    </r>
    <r>
      <rPr>
        <sz val="10"/>
        <rFont val="Arial Narrow"/>
        <family val="2"/>
      </rPr>
      <t xml:space="preserve">
FORTALECIMIENTO DEL BANCO DE PROGRAMAS Y PROYECTOS COMO SOPORTE A LA GESTIÓN DE INVERSIÓN AMBIENTAL DE LA ENTIDAD</t>
    </r>
  </si>
  <si>
    <r>
      <rPr>
        <b/>
        <sz val="10"/>
        <rFont val="Arial Narrow"/>
        <family val="2"/>
      </rPr>
      <t xml:space="preserve">ACT. 6.3.6. </t>
    </r>
    <r>
      <rPr>
        <sz val="10"/>
        <rFont val="Arial Narrow"/>
        <family val="2"/>
      </rPr>
      <t xml:space="preserve">
CONCERTACIÓN, GESTIÓN E IMPLEMENTACIÓN DEL PROGRAMA DE BIENESTAR SOCIAL E INCENTIVOS, Y DE
FORMACIÓN Y CAPACITACIÓN.</t>
    </r>
  </si>
  <si>
    <r>
      <rPr>
        <b/>
        <sz val="10"/>
        <rFont val="Arial Narrow"/>
        <family val="2"/>
      </rPr>
      <t xml:space="preserve">ACT. 6.3.7. </t>
    </r>
    <r>
      <rPr>
        <sz val="10"/>
        <rFont val="Arial Narrow"/>
        <family val="2"/>
      </rPr>
      <t xml:space="preserve">
OPTIMIZACIÓN INTEGRADA DEL SISTEMA DE ATENCIÓN AL CIUDADANO (PQR, VENTANILLA ÚNICA), QUEJAS, SANCIONES AMBIENTALES).</t>
    </r>
  </si>
  <si>
    <t>PROYECTO 6.4. (3204). 
GESTIÓN DE LA INFORMACIÓN Y EL CONOCIMIENTO AMBIENTAL.</t>
  </si>
  <si>
    <r>
      <rPr>
        <b/>
        <sz val="10"/>
        <rFont val="Arial Narrow"/>
        <family val="2"/>
      </rPr>
      <t xml:space="preserve">ACT. 6.4.1. </t>
    </r>
    <r>
      <rPr>
        <sz val="10"/>
        <rFont val="Arial Narrow"/>
        <family val="2"/>
      </rPr>
      <t xml:space="preserve">
GESTIÓN PARA LA IMPLEMENTACIÓN Y OPERACIÓN DE INSTRUMENTOS DE MONITOREO DE LOS RECURSOS NATURALES.</t>
    </r>
  </si>
  <si>
    <r>
      <rPr>
        <b/>
        <sz val="10"/>
        <rFont val="Arial Narrow"/>
        <family val="2"/>
      </rPr>
      <t xml:space="preserve">ACT. 6.4.2. </t>
    </r>
    <r>
      <rPr>
        <sz val="10"/>
        <rFont val="Arial Narrow"/>
        <family val="2"/>
      </rPr>
      <t xml:space="preserve">
OPTIMIZACIÓN DEL LABORATORIO DE CALIDAD DE AIRE.</t>
    </r>
  </si>
  <si>
    <r>
      <rPr>
        <b/>
        <sz val="10"/>
        <rFont val="Arial Narrow"/>
        <family val="2"/>
      </rPr>
      <t xml:space="preserve">ACT. 6.4.3. </t>
    </r>
    <r>
      <rPr>
        <sz val="10"/>
        <rFont val="Arial Narrow"/>
        <family val="2"/>
      </rPr>
      <t xml:space="preserve">
OPTIMIZACIÓN DEL LABORATORIO DE CALIDAD DE AGUA.</t>
    </r>
  </si>
  <si>
    <r>
      <rPr>
        <b/>
        <sz val="10"/>
        <rFont val="Arial Narrow"/>
        <family val="2"/>
      </rPr>
      <t xml:space="preserve">ACT. 6.4.4. </t>
    </r>
    <r>
      <rPr>
        <sz val="10"/>
        <rFont val="Arial Narrow"/>
        <family val="2"/>
      </rPr>
      <t xml:space="preserve">
GESTIÓN PARA LA IMPLEMENTACIÓN DEL LABORATORIO DE SUELO.</t>
    </r>
  </si>
  <si>
    <r>
      <rPr>
        <b/>
        <sz val="10"/>
        <rFont val="Arial Narrow"/>
        <family val="2"/>
      </rPr>
      <t xml:space="preserve">ACT. 6.4.5. </t>
    </r>
    <r>
      <rPr>
        <sz val="10"/>
        <rFont val="Arial Narrow"/>
        <family val="2"/>
      </rPr>
      <t xml:space="preserve">
FORTALECIMIENTO DEL SIPGA – CARDINAL</t>
    </r>
  </si>
  <si>
    <r>
      <rPr>
        <b/>
        <sz val="10"/>
        <rFont val="Arial Narrow"/>
        <family val="2"/>
      </rPr>
      <t xml:space="preserve">ACT. 6.4.6. </t>
    </r>
    <r>
      <rPr>
        <sz val="10"/>
        <rFont val="Arial Narrow"/>
        <family val="2"/>
      </rPr>
      <t xml:space="preserve">
FORTALECIMIENTO DE LOS SISTEMAS DE INFORMACIÓN.</t>
    </r>
  </si>
  <si>
    <r>
      <rPr>
        <b/>
        <sz val="10"/>
        <rFont val="Arial Narrow"/>
        <family val="2"/>
      </rPr>
      <t>ACT. 6.4.7.</t>
    </r>
    <r>
      <rPr>
        <sz val="10"/>
        <rFont val="Arial Narrow"/>
        <family val="2"/>
      </rPr>
      <t xml:space="preserve">
REPORTE Y CARGUE DE LA INFORMACIÓN SOLICITADA POR EL SISTEMA DE INFORMACIÓN AMBIENTAL DE COLOMBIA – SIAC.</t>
    </r>
  </si>
  <si>
    <r>
      <rPr>
        <b/>
        <sz val="10"/>
        <rFont val="Arial Narrow"/>
        <family val="2"/>
      </rPr>
      <t xml:space="preserve">ACT. 6.4.8. </t>
    </r>
    <r>
      <rPr>
        <sz val="10"/>
        <rFont val="Arial Narrow"/>
        <family val="2"/>
      </rPr>
      <t xml:space="preserve">
FORTALECIMIENTO DE LA IMPLEMENTACIÓN DE LA ESTRATEGIA DE COMUNICACIÓN POLÍTICA DE LA GESTIÓN AMBIENTAL PARA LA DIVULGACIÓN INTERINSTITUCIONAL Y APREHENSIÓN CIUDADANA AL SECTOR AMBIENTAL </t>
    </r>
  </si>
  <si>
    <r>
      <rPr>
        <b/>
        <sz val="10"/>
        <rFont val="Arial Narrow"/>
        <family val="2"/>
      </rPr>
      <t xml:space="preserve">ACT. 6.4.9. </t>
    </r>
    <r>
      <rPr>
        <sz val="10"/>
        <rFont val="Arial Narrow"/>
        <family val="2"/>
      </rPr>
      <t xml:space="preserve">
EVALUACIÓN DE LA EVOLUCIÓN DINÁMICA DEL PGAR Y LOS IMPACTOS DE LA GESTIÓN AMBIENTAL SOBRE LA SOSTENIBILIDAD DEL DESARROLLO SOCIO-ECONÓMICO Y LOS INDICADORES MÍNIMOS DE GESTIÓN.</t>
    </r>
  </si>
  <si>
    <r>
      <rPr>
        <b/>
        <sz val="10"/>
        <rFont val="Arial Narrow"/>
        <family val="2"/>
      </rPr>
      <t>ACT. 6.4.10.</t>
    </r>
    <r>
      <rPr>
        <sz val="10"/>
        <rFont val="Arial Narrow"/>
        <family val="2"/>
      </rPr>
      <t xml:space="preserve">
CONSOLIDACIÓN DEL SIAC EN LO RELACIONADO CON LA GENERACIÓN, CONSOLIDACIÓN,ANÁLISIS Y REPORTE EN EL MARCO DEL ACUERDO DE ESCAZÚ.</t>
    </r>
  </si>
  <si>
    <t>PROYECTO 6.5.
CONTROL Y SEGUIMIENTO AMBIENTAL EFECTIVO</t>
  </si>
  <si>
    <r>
      <rPr>
        <b/>
        <sz val="10"/>
        <rFont val="Arial Narrow"/>
        <family val="2"/>
      </rPr>
      <t xml:space="preserve">ACT 6.5.1. </t>
    </r>
    <r>
      <rPr>
        <sz val="10"/>
        <rFont val="Arial Narrow"/>
        <family val="2"/>
      </rPr>
      <t xml:space="preserve">
FORTALECIMIENTO DEL SISTEMA VITALSILAM, SUIT PARA LA OPTIMIZACIÓN DE LOS TRÁMITES AMBIENTALES. (SIAC, SISAIRE, ETC).</t>
    </r>
  </si>
  <si>
    <r>
      <rPr>
        <b/>
        <sz val="10"/>
        <rFont val="Arial Narrow"/>
        <family val="2"/>
      </rPr>
      <t xml:space="preserve">ACT 6.5.2. </t>
    </r>
    <r>
      <rPr>
        <sz val="10"/>
        <rFont val="Arial Narrow"/>
        <family val="2"/>
      </rPr>
      <t xml:space="preserve">
ADQUISICIÓN DE EQUIPOS PARA EL FORTALECIMIENTO DE LAS LABORES DE CONTROL Y SEGUIMIENTO AMBIENTAL.</t>
    </r>
  </si>
  <si>
    <r>
      <rPr>
        <b/>
        <sz val="10"/>
        <rFont val="Arial Narrow"/>
        <family val="2"/>
      </rPr>
      <t xml:space="preserve">ACT 6.5.3. </t>
    </r>
    <r>
      <rPr>
        <sz val="10"/>
        <rFont val="Arial Narrow"/>
        <family val="2"/>
      </rPr>
      <t xml:space="preserve">
OPTIMIZACIÓN DE LOS PROCESOS DE TRÁMITES AMBIENTALES Y SERVICIOS MISIONALES DE LA CORPORACIÓN.</t>
    </r>
  </si>
  <si>
    <r>
      <rPr>
        <b/>
        <sz val="10"/>
        <rFont val="Arial Narrow"/>
        <family val="2"/>
      </rPr>
      <t xml:space="preserve">ACT 6.5.4. </t>
    </r>
    <r>
      <rPr>
        <sz val="10"/>
        <rFont val="Arial Narrow"/>
        <family val="2"/>
      </rPr>
      <t xml:space="preserve">
FORTALECIMIENTO DEL PROCESO DE SEGUIMIENTO DE LOS PROYECTOS DE INVERSION ADELANTADOS POR LA ENTIDAD </t>
    </r>
  </si>
  <si>
    <t>PROYECTO 6.6.
GESTIÓN PARA LA OPTIMIZACIÓN DE LA CAPACIDAD FINANCIERA Y EJECUTORIA DE LA GESTIÓN AMBIENTAL DE LA CORPORACIÓN.</t>
  </si>
  <si>
    <r>
      <rPr>
        <b/>
        <sz val="10"/>
        <rFont val="Arial Narrow"/>
        <family val="2"/>
      </rPr>
      <t xml:space="preserve">ACT. 6.6.1. </t>
    </r>
    <r>
      <rPr>
        <sz val="10"/>
        <rFont val="Arial Narrow"/>
        <family val="2"/>
      </rPr>
      <t xml:space="preserve">
OPTIMIZACIÓN DEL PROCESO OPERATIVO DE LA TUA CON ENFOQUE DE CAMBIO CLIMÁTICO.</t>
    </r>
  </si>
  <si>
    <r>
      <rPr>
        <b/>
        <sz val="10"/>
        <rFont val="Arial Narrow"/>
        <family val="2"/>
      </rPr>
      <t xml:space="preserve">ACT. 6.6.2. </t>
    </r>
    <r>
      <rPr>
        <sz val="10"/>
        <rFont val="Arial Narrow"/>
        <family val="2"/>
      </rPr>
      <t xml:space="preserve">
GESTIÓN DE FUENTES DIFERENTES A LAS TASAS RAE.</t>
    </r>
  </si>
  <si>
    <r>
      <rPr>
        <b/>
        <sz val="10"/>
        <rFont val="Arial Narrow"/>
        <family val="2"/>
      </rPr>
      <t xml:space="preserve">ACT. 6.6.3. </t>
    </r>
    <r>
      <rPr>
        <sz val="10"/>
        <rFont val="Arial Narrow"/>
        <family val="2"/>
      </rPr>
      <t xml:space="preserve">
GESTIÓN E IMPLEMENTACIÓN DE ESTRATEGIA DE FINANCIAMIENTO Y EJECUCIÓN (FONDO SOLIDARIO PARA LA GESTIÓN AMBIENTAL – FSGA-)</t>
    </r>
  </si>
  <si>
    <t>TOTAL PRESUPUESTO DE GASTOS DE INVERSIÓN:</t>
  </si>
  <si>
    <t>TOTAL RECURSOS (7)</t>
  </si>
  <si>
    <t>APORTES DEL SISTEMA GENERAL DE PARTICIPACION</t>
  </si>
  <si>
    <t>Maria Cristina Robayo Abello</t>
  </si>
  <si>
    <t>Subdirectora de Planeacion</t>
  </si>
  <si>
    <t>planeacion@corpocesar.gov.co</t>
  </si>
  <si>
    <t>TOTAL GASTOS DE INVERSIÓN</t>
  </si>
  <si>
    <t>LINEA ESTRATEGICA 4. GESTIÓN PARA LA PRODUCCIÓN SOSTENIBLE</t>
  </si>
  <si>
    <t>PROGRAMA 3201. FORTALECIMIENTO DEL DESEMPEÑO AMBIENTAL DE LOS SECTORES PRODUCTIVOS</t>
  </si>
  <si>
    <t>1.1 GESTIÓN E IMPLEMENTACIÓN DE ESTRATEGIAS PARA LA RECUPERACIÓN Y CONSERVACIÓN DE LA FLORA Y FAUNA EN EL DEPARTAMENTO DEL CESAR.</t>
  </si>
  <si>
    <t>1.2: GESTIÓN Y APOYO REGIONAL A LA IMPLEMENTACIÓN DE LA ESTRATEGIA NACIONAL DE ECONOMÍA CIRCULAR Y ECONOMÍA AMBIENTAL PARA LA PRODUCCIÓN SOSTENIBLE, ARTICULADO A LAS APUESTAS DEL PROYECTO 2.1</t>
  </si>
  <si>
    <t>Proyecto 3201.01 Gestión e implementación de estrategias para la recuperación y conservación de la flora y fauna en el Departamento del Cesar, en armonía con el proyecto 1.2</t>
  </si>
  <si>
    <t>Proyecto 3201.02.Gestión, coordinación,  e implementación de políticas locales de resiliencia y sostenibilidad ambiental urbana en el área de jurisdicción de Corpocesar.</t>
  </si>
  <si>
    <t>Proyecto 3201.03.Gestión y apoyo regional a  la implementación de la estrategia nacional de Economía  circular y  economía ambiental para la producción sostenible</t>
  </si>
  <si>
    <t>Proyecto 3201.04. Apropiación de la Ciencia ambiental  y de la tecnología para promover la producción sostenible en el dpto. del Cesar</t>
  </si>
  <si>
    <t xml:space="preserve">Proyecto 3201.05. Gestión integral  del suelo  para la recuperación de este recurso natural  en el departamento del Cesar.  </t>
  </si>
  <si>
    <t>Proyecto 3201.06. Gestión integral del recurso aire, articulada a  la prioridad regional del MADS,  en áreas estratégicas del dpto del Cesar</t>
  </si>
  <si>
    <t>BPIN 20243219000006 Recuperación de Ecosistemas y gestión ambiental de cuerpos de agua priorizados en la cuenca hidrográfica Rio Bajo Cesar- Ciénaga de Zapatosa, en el Departamento del Cesar.</t>
  </si>
  <si>
    <t xml:space="preserve">BPIN 20223219000002 Implementacón del esquema pagos por servicios ambientales como estrategia de conservación y restauración ecológica en el parque natural regional serranía de Perija y su zona con función amortiguadora </t>
  </si>
  <si>
    <t>BPIN 20243219000001 Elaboración de los mapas de ruido ambiental, y planes de descontaminación por ruido en el área urbana de los Municipios de Valledupar y Aguachica, en el Departamento del Cesar</t>
  </si>
  <si>
    <t>PROGRAMA 3206. GESTIÓN DEL CAMBIO CLIMÁTICO PARA UN DESARROLLO BAJO EN CARBONO Y RESILIENTE AL CLIMA</t>
  </si>
  <si>
    <t>2.2: IMPLEMENTACIÓN Y EVALUACIÓN DE ACCIONES DEL PLAN INTEGRAL DE GESTIÓN DE CAMBIO CLIMÁTICO -PIGCC- TERRITORIAL DEL CESAR.</t>
  </si>
  <si>
    <t>Proyecto 3206.01  Implementación y evaluación de acciones del Plan Integral de Gestión de Cambio Climático -PIGCC- Territorial del Cesar</t>
  </si>
  <si>
    <t>Proyecto 3206.02 Implementación de acciones para la operación de la EDANA en el área de jurisdicción de Corpocesar</t>
  </si>
  <si>
    <t>Proyecto 3206.03 Gestión de conocimiento e implementación de medidas para la  reducción del riesgo ambiental en áreas prioritarias del dpto. del Cesar.</t>
  </si>
  <si>
    <t>BPIN 20233219000007 Implementación de acciones de mitigación y adaptación al cambio climatico, en zonas rurales de los Municipios de Tamalameque, Astrea y Río de oro, en el Departamento del Cesar</t>
  </si>
  <si>
    <t>BPIN 202332190000010 Estudios para el conocimiento de los escenarios de riesgo por inundación en las ciénagas Santa Isabel y San Sebastián, afluentes del Rio Anime, jurisdicción de los Municipios de Curamani y Chiriguana, Departamento del Cesar</t>
  </si>
  <si>
    <t xml:space="preserve">BPIN 202332190000011 Construcción de Obras hidráulicas para la rehabilitación de orillas y el control de inundación sobre la margen derecha del Rio San Alberto, en el corregimiento de Puerto Carreño Departamento del Cesar </t>
  </si>
  <si>
    <t>LINEA ESTRATÉGICA 5. GESTIÓN DE ASUNTOS AMBIENTALES SECTORIALES</t>
  </si>
  <si>
    <t>PROGRAMA 3202. CONSERVACIÓN DE LA BIODIVERSIDAD Y SUS SERVICIOS ECOSISTÉMICOS</t>
  </si>
  <si>
    <t xml:space="preserve">3.2: FORTALECIMIENTO INSTITUCIONAL A LOS PROCESOS ORGANIZATIVOS DE CONCERTACIÓN; GARANTÍA, PREVENCIÓN Y RESPETO DE LOS DERECHOS HUMANOS COMO FUNDAMENTOS PARA LA PAZ Y LA GOBERNANZA AMBIENTAL </t>
  </si>
  <si>
    <t>5.1: COORDINACIÓN Y DESARROLLO DE PORTAFOLIOS DE SISTEMAS SOSTENIBLES DE CONSERVACIÓN - SSC- (CONSERVACIÓN, RESTAURACIÓN, MANEJO SOSTENIBLE, AGROFORESTALES, RECONVERSIÓN PRODUCTIVA) EN EL DEPARTAMENTO DEL CESAR</t>
  </si>
  <si>
    <t>5.2: FORTALECIMIENTO, GESTIÓN E IMPLEMENTACIÓN DE MEDIDAS PARA EL MANEJO DE LA FAUNA Y FLORA, EN EL DEPARTAMENTO DEL CESAR.</t>
  </si>
  <si>
    <t>Proyecto 3202.01 Gestión e implementación de acciones integrales para la restauración ecológica en el departamento del Cesar</t>
  </si>
  <si>
    <t>Proyecto 3202.02 Coordinación y Desarrollo de portafolios de sistemas sostenibles de conservación - SSC- (conservación, restauración, manejo sostenible, agroforestales, reconversión productiva) en el departamento del Cesar</t>
  </si>
  <si>
    <t>Proyecto 3202.03 Implementación de la estrategia de control integral en los núcleos de deforestación priorizados en el Cesar, (en coordinación institucional con el MADS).</t>
  </si>
  <si>
    <t>Proyecto 3202.04 Fortalecimiento de gobernanza forestal en la jurisdicción de Corpocesar</t>
  </si>
  <si>
    <t xml:space="preserve">Proyecto 3202.05 Gestión del SIRAP  y/o implementación de otras estrategias de conservación de la biodiversidad y formulación e implementación y apoyo de PM  de AP  en el dpto. del Cesar. </t>
  </si>
  <si>
    <t>Proyecto 3202.06 Fortalecimiento, gestión e implementación de medidas para el manejo de la fauna en el dpto. del Cesar</t>
  </si>
  <si>
    <t xml:space="preserve">3202-0900-0012 Desarrollo de acciones para la rehabilitación ecológica de áreas degradadas en ecosistemas estratégicos en la microcuenca cuare, en el departamento del cesar </t>
  </si>
  <si>
    <t>BPIN 20243219000002 Implementación de medidas de restauración integral y conservación en áreas degradadas de la microcuenca quebrada Singarare, Municipio de Pelaya, Departamento del Cesar</t>
  </si>
  <si>
    <t>BPIN 20243219000005 Adecuación y mejoramiento de las instalaciones del centro de atención y valoración de fauna y flora silvestre ¿ cavffs, para el manejo integral de la fauna silvestre en el Departamento del Cesar</t>
  </si>
  <si>
    <t>BPIN 20233219000001 Implementación de acciones para la restauración, conservación y uso sostenible de los recursos naturales, en el marco del plan de manejo ambiental de los humedales menores del su del Departamento del Cesar</t>
  </si>
  <si>
    <t>BPIN 20233219000008 desarrollo de medidas de restauración ecológica en áreas de conservación y protección ambiental en la cuenca hidrográfica del Rio Magiriaimo, en el Departamento del Cesar</t>
  </si>
  <si>
    <t>BPIN 202232191234000004 desarrollo de acciones para la conservación y restauración ecológica en el parque natural regional Serranía de Perijá y su zona con función amortiguadora en el Departamento del Cesar</t>
  </si>
  <si>
    <t>BPIN 20213219000002 Implementación de acciones de restauración con guadua y otras especies nativas en areas priorizadas de la Jurisdicción de Corpocesar, Departamento del Cesar</t>
  </si>
  <si>
    <t>BPIN 20213219000001 Implementación de estrategias para la conservación, uso sostenible de la biodiversidad y restauración de los servicios ecosistemicos del complejo cenagoso de zapatosa, en el Municipio de Chimichagua, Departamento del Cesar</t>
  </si>
  <si>
    <t>BPIN 20213201010025 Mejoramiento Ambiental de la cuenca hidrográfica rio calenturitas a través de acciones de restauración en áreas degradadas localizadas en el Municipio de la Jagua de Ibirico en el Departamento del Cesar</t>
  </si>
  <si>
    <t>BPIN 20233219000003 Implemntación de acciones para la restauración conservación y uso sostenible de la biodiversidad en ecosistemas secos en las cuencas Garupal Diluvio, en los Municipio de Valledupar y el copey en el departamento del Cesar</t>
  </si>
  <si>
    <t xml:space="preserve">BPIN 20233219000005 Mantenimiento de la restauración forestal realizada en areas de interes estrategico en la Serranía del Perijá. Fase I, jurisdicción de Corpocesar, Departamento del Cesar </t>
  </si>
  <si>
    <t xml:space="preserve">BPIN 20233219000006 Implementación de acciones para la restauración ecológica y manejo ambiental del complejo de paramos Perijá, Parque Natural Regional Serranía de Perijá y su zona con función amortiguadora, en el Departamento del Cesar </t>
  </si>
  <si>
    <t>PROGRAMA 3203. GESTIÓN INTEGRAL DEL RECURSO HÍDRICO</t>
  </si>
  <si>
    <t>3.1: DOCUMENTOS DE LINEAMIENTOS TÉCNICOS PARA LA GESTIÓN INTEGRAL DEL RECURSO HÍDRICO Y MATERIALIZACIÓN DE LA GOBERNANZA EN EL MARCO DE LA PNGIRH, EN EL DPTO. DEL CESAR. (INCLUYE GESTION DE LOS ACUERDOS DE CONSULTA PREVIA)</t>
  </si>
  <si>
    <t>Proyecto 3203.01 Gestión integral del recurso hídrico y materialización de la ZOAT en el area de jurisdiccion de Corpocesar</t>
  </si>
  <si>
    <t>PROYECTO BUSQUEDA E IDENTIFICACIÓN DE CRYPTOSPORIDIUM SPP Y GIARDA SPP EN AGUAS CRUDAS Y TRATADAS DE LAS PLANTAS DE POTABILIZADORAS DEL DEPARTAMENTO DEL CESAR</t>
  </si>
  <si>
    <t>BPIN 20233219000002 Recuperación Hidrodinámica y ambiental del Caño Paraluz, como estrategia para la recuperación del ecosistema natural de la ciénaga mata de palma, en Jurisdicción del municipio de el Paso y Chiriguana, Departamento del Cesar</t>
  </si>
  <si>
    <t>BPIN 20233219000004 Estudios y formulación del plan de restauración ecológica del Rio Cesar y su bosque Ripario, jurisdicción del Departamento del Cesar  y la Guajira</t>
  </si>
  <si>
    <t>BPIN 20223219000001 Formulación del plan de ordenación y mnejo de la cuenca 2802-02 del Río Medio Cesar en la Jurisdicción de corpocesar, Departamento del Cesar</t>
  </si>
  <si>
    <t>LINEA ESTRATÉGICA 3. GESTIÓN DEL ORDENAMIENTO AMBIENTAL TERRITORIAL Y GESTIÓN DEL RIESGO</t>
  </si>
  <si>
    <t>PROGRAMA 3205. ORDENAMIENTO AMBIENTAL TERRITORIAL</t>
  </si>
  <si>
    <t>4.1FORTALECIMIENTO DEL PROCESO DE ORDENAMIENTO TERRITORIAL COMO ESTRATEGIA PARA PROMOVER EL DESARROLLO TERRITORIAL SOSTENIBLE, EN EL DPTO. DEL CESAR, ENFOCADA A LA ATENCIÓN INTERINSTITUCIONAL DE TRES CRISIS AMBIENTALES GLOBALES</t>
  </si>
  <si>
    <t>Proyecto 3205.01 Fortalecimiento del proceso de Ordenamiento Territorial como estrategia  para promover el  desarrollo terrirorial sostenible, en el dpto del Cesar.</t>
  </si>
  <si>
    <t>Proyecto 3205.02 Asistencia técnica a todos los municipios de la jurisdicción en los procesos de revisión y ajuste de los POT, siguiendo guias del SINA</t>
  </si>
  <si>
    <t>Proyecto 3205.03 Implementación de un sistema de relacionamiento  interinstitucional en el proceso de planeación del desarrollo y evaluación de los modelos de ocupación adoptados</t>
  </si>
  <si>
    <t>LINEA ESTRATÉGICA 2. GESTIÓN PARA LA CULTURA Y LA EDUCACIÓN AMBIENTAL</t>
  </si>
  <si>
    <t>PROGRAMA 3208. EDUCACIÓN AMBIENTAL</t>
  </si>
  <si>
    <t>6.1: FORTALECIMIENTO DE LA PARTICIPACIÓN CIUDADANA EN LA GESTIÓN AMBIENTAL, CON ENFOQUE DE ETNO-DESARROLLO Y ECOSOCIAL EN EL DPTO. DEL CESAR.</t>
  </si>
  <si>
    <t>6.2: FORTALECIMIENTO Y OPTIMIZACIÓN DEL PROGRAMA TRANSVERSAL DE EDUCACIÓN AMBIENTAL DE LA CORPORACIÓN, ARMONIZADO A LA POLÍTICA NACIONAL DE EDUCACIÓN AMBIENTAL ASOCIADOS A TODOS LOS PROYECTOS DE INVERSION DE LA CORPORACION</t>
  </si>
  <si>
    <t>Proyecto 3208.01 Fortalecimento de la participación ciudadana en la Gestión ambiental,  con enfoque endógeno y/o cultural,   intergeneracional, y consensual para promover el desarrollo ECOsocial en el Dpto del Cesar</t>
  </si>
  <si>
    <t>Proyecto 3208.02 Fortalecimiento y optimización del programa transversal de Educación Ambiental de la Corporación, armonizado a la Política Nacional de Educación Ambiental de Colombia, en el contexto de la propuesta DEPARTAMENTO DEL CESAR - CORPOCESAR– 2020: "Por la sustentabilidad de la vida".</t>
  </si>
  <si>
    <t>Proyecto 3208.03 Planeación, gestión e Implementación de acciones  para el manejo de conflictos socioambientales  asociados a la productividad económica y/o uso de RN en áreas estratégicas del Cesar.</t>
  </si>
  <si>
    <t>LÍNEA ESTRATÉGICA 1. GESTIÓN PARA EL FORTALECIMIENTO INSTITUCIONAL INTEGRAL.</t>
  </si>
  <si>
    <t>PROGRAMA 3299. FORTALECIMIENTO DE LA GESTIÓN Y DIRECCIÓN DEL SECTOR AMBIENTE Y DESARROLLO SOSTENIBLE</t>
  </si>
  <si>
    <t>6.3: PLANEACIÓN Y GESTIÓN PARA LA IMPLEMENTACIÓN DE RECURSOS NECESARIOS PARA OPTIMIZAR LA CAPACIDAD DE DESEMPEÑO INSTITUCIONAL INFRAESTRUCTURA FÍSICA Y LÓGICA, TECNOLOGÍAS EMERGENTES, RENOVACION TECNOLOGICA, SEGURIDAD DIGITAL, SOPORTE TECNICO</t>
  </si>
  <si>
    <t>6.5: CONTROL Y SEGUIMIENTO AMBIENTAL EFECTIVO</t>
  </si>
  <si>
    <t>6.6: GESTIÓN PARA LA OPTIMIZACIÓN DE LA CAPACIDAD FINANCIERA Y EJECUTORIA DE LA GESTIÓN AMBIENTAL DE LA CORPORACIÓN.</t>
  </si>
  <si>
    <t>Proyecto 3299.01  Fortalecimiento  e implementación de medidas  Técnicas, económicas  y financieras  para la sostenibilidad  administrativa y financiera  de Corpocesar</t>
  </si>
  <si>
    <t>Proyecto 3299.02 Gestión e implementacion de acciones  para el aumento de la capacidad de desempeño  institucional integral de Corpocesar</t>
  </si>
  <si>
    <t>Proyecto 3299.03 Fortalecimiento institucional sostenible del ejercicio de la autoridad ambiental regional  (seguimiento, control y vigilancia) y apoyo  integral de los procesos operativos de trámites ambientales otorgados por la Corporación</t>
  </si>
  <si>
    <t>Proyecto 3299.04  Implementación de estrategias para el manejo ambiental en territorios indígenas de la Sierra Nevada de Santa Marta y Serranía de Perijá,   incorporando la cosmovisión de los pueblos indígenas  y  el enfoque diferencial en la restauración ecológica integral .</t>
  </si>
  <si>
    <t xml:space="preserve">Proyecto 3299.05 Implementación de estrategias para el manejo ambiental en comunidades afrodescendientes,  otras minorías étnicas, y/o poblaciones victimas del conflicto armado en el Dpto. del Cesar. </t>
  </si>
  <si>
    <t xml:space="preserve">3299.06 Fortalecimiento de las  TIC´s .según lineamientos de MINTICs y la política de gobierno digital, en Corpocesar. </t>
  </si>
  <si>
    <t>PROGRAMA 3204.  GESTIÓN DE LA INFORMACIÓN Y EL CONOCIMIENTO AMBIENTAL</t>
  </si>
  <si>
    <t xml:space="preserve">6.4: GESTIÓN DE LA INFORMACIÓN Y EL CONOCIMIENTO AMBIENTAL (INCLUYE LABORATORIOS AMBIENTALES) </t>
  </si>
  <si>
    <t xml:space="preserve">Proyecto 3204.01 Gestión de conocimiento e información ambiental para la promoción del desarrollo ambiental sostenible. </t>
  </si>
  <si>
    <t>Proyecto 3204.02 Implementación de la estrategia  de Comunicación política de la gestión ambiental para la divulgación interinstitucional y  aprehensión ciudadana al sector ambiental</t>
  </si>
  <si>
    <t>6.01.01.03.003.001.00AR.2101.1900.20213219000001 Implementación de estrategias para la conservación, uso sostnible de la biodiversidad y restauración de los srvicios ecosistemicos del complejo cenagoso de zapatosa, en el Municipio de Chimichagua, Dep</t>
  </si>
  <si>
    <t>BPIN 20183219000004 Implementación de un proyecto piloto de Biorremediación y gestión ambiental en el rio  San Alberto Cesar</t>
  </si>
  <si>
    <t>BPIN 20193219000002 Implementación de acciones de adaptación al cambio climático en el edificio  Bioclimático y el CAVFFS, sedes de Corpocesar en el marco del PIGCCT del departamento del Cesar .</t>
  </si>
  <si>
    <t>BPIN 20203219000001 Implementacion de acciones de mitigacion del cambio climatico en zonas rurales de los Municipios de Valledupar, La Paz, Manaure, San Diego, y Agustin Codazzi, del Departamento del Cesar</t>
  </si>
  <si>
    <t>SPGR Fortalecimiento</t>
  </si>
  <si>
    <t>SGR Fortalecimiento</t>
  </si>
  <si>
    <t>3202-0900-2021-321900-0002  Implementación de acciones de restauración con guadua y otras especies nativas en areas priorizadas de la Jurisdicción de CORPOCESAR, Departamento del Cesar</t>
  </si>
  <si>
    <t xml:space="preserve">3203_ BPIN 20223219000001 Formulacion del plan de ordenacion y manejo de la cuenca  2802-02 del Rio Medio Cesar en la Jurisdiccion de Corpocesar, Departamento del Cesar </t>
  </si>
  <si>
    <t>Contribución sector eléctrico - Generadores de energía convencional - Vigencia Anterior</t>
  </si>
  <si>
    <t>SISTEMAS GENERAL DE REGALIAS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</si>
</sst>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 #,##0.00_-;\-&quot;$&quot;\ * #,##0.00_-;_-&quot;$&quot;\ * &quot;-&quot;??_-;_-@_-"/>
    <numFmt numFmtId="43" formatCode="_-* #,##0.00_-;\-* #,##0.00_-;_-* &quot;-&quot;??_-;_-@_-"/>
    <numFmt numFmtId="164" formatCode="_(* #,##0.00_);_(* \(#,##0.00\);_(* &quot;-&quot;??_);_(@_)"/>
    <numFmt numFmtId="165" formatCode="_-* #,##0_-;\-* #,##0_-;_-* &quot;-&quot;??_-;_-@_-"/>
    <numFmt numFmtId="166" formatCode="_(* #,##0_);_(* \(#,##0\);_(* &quot;-&quot;??_);_(@_)"/>
    <numFmt numFmtId="167" formatCode="_(* #,##0.000_);_(* \(#,##0.000\);_(* &quot;-&quot;???_);_(@_)"/>
    <numFmt numFmtId="168" formatCode="_(* #,##0.000_);_(* \(#,##0.000\);_(* &quot;-&quot;??_);_(@_)"/>
    <numFmt numFmtId="169" formatCode="_-* #,##0.00\ _€_-;\-* #,##0.00\ _€_-;_-* &quot;-&quot;??\ _€_-;_-@_-"/>
    <numFmt numFmtId="170" formatCode="[$$-240A]\ #,##0.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2"/>
      <name val="Arial Narrow"/>
      <family val="2"/>
    </font>
    <font>
      <sz val="10"/>
      <name val="Arial"/>
      <family val="2"/>
    </font>
    <font>
      <b/>
      <sz val="10"/>
      <name val="Arial Narrow"/>
      <family val="2"/>
    </font>
    <font>
      <b/>
      <sz val="11"/>
      <color theme="1"/>
      <name val="Arial Narrow"/>
      <family val="2"/>
    </font>
    <font>
      <b/>
      <sz val="9"/>
      <color theme="1"/>
      <name val="Verdana"/>
      <family val="2"/>
    </font>
    <font>
      <b/>
      <sz val="9"/>
      <name val="Verdana"/>
      <family val="2"/>
    </font>
    <font>
      <sz val="9"/>
      <color theme="1"/>
      <name val="Verdana"/>
      <family val="2"/>
    </font>
    <font>
      <b/>
      <sz val="9"/>
      <color rgb="FF000000"/>
      <name val="Verdana"/>
      <family val="2"/>
    </font>
    <font>
      <sz val="11"/>
      <name val="Calibri"/>
      <family val="2"/>
    </font>
    <font>
      <sz val="11"/>
      <color rgb="FF000000"/>
      <name val="Calibri"/>
      <family val="2"/>
    </font>
    <font>
      <sz val="9"/>
      <name val="Verdana"/>
      <family val="2"/>
    </font>
    <font>
      <sz val="9"/>
      <color rgb="FF000000"/>
      <name val="Verdana"/>
      <family val="2"/>
    </font>
    <font>
      <b/>
      <sz val="11"/>
      <color rgb="FF000000"/>
      <name val="Calibri"/>
      <family val="2"/>
    </font>
    <font>
      <sz val="10"/>
      <color theme="1"/>
      <name val="Arial Narrow"/>
      <family val="2"/>
    </font>
    <font>
      <sz val="9"/>
      <color indexed="81"/>
      <name val="Tahoma"/>
      <family val="2"/>
    </font>
    <font>
      <b/>
      <sz val="9"/>
      <color indexed="81"/>
      <name val="Tahoma"/>
      <family val="2"/>
    </font>
    <font>
      <b/>
      <sz val="10"/>
      <color rgb="FF000000"/>
      <name val="Arial Narrow"/>
      <family val="2"/>
    </font>
    <font>
      <b/>
      <sz val="9"/>
      <color theme="0"/>
      <name val="Verdana"/>
      <family val="2"/>
    </font>
    <font>
      <b/>
      <sz val="10"/>
      <color theme="1"/>
      <name val="Arial Narrow"/>
      <family val="2"/>
    </font>
    <font>
      <sz val="10"/>
      <color rgb="FF000000"/>
      <name val="Arial Narrow"/>
      <family val="2"/>
    </font>
    <font>
      <sz val="11"/>
      <name val="Calibri"/>
      <family val="2"/>
      <scheme val="minor"/>
    </font>
    <font>
      <b/>
      <sz val="11"/>
      <name val="Calibri"/>
      <family val="2"/>
      <scheme val="minor"/>
    </font>
    <font>
      <i/>
      <sz val="10"/>
      <name val="Arial Narrow"/>
      <family val="2"/>
    </font>
    <font>
      <sz val="11"/>
      <color theme="1"/>
      <name val="Arial"/>
      <family val="2"/>
    </font>
    <font>
      <sz val="10"/>
      <color rgb="FFFF0000"/>
      <name val="Arial Narrow"/>
      <family val="2"/>
    </font>
    <font>
      <sz val="12"/>
      <name val="Arial Narrow"/>
      <family val="2"/>
    </font>
    <font>
      <sz val="12"/>
      <color theme="1"/>
      <name val="Arial Narrow"/>
      <family val="2"/>
    </font>
    <font>
      <u/>
      <sz val="11"/>
      <color theme="10"/>
      <name val="Calibri"/>
      <family val="2"/>
      <scheme val="minor"/>
    </font>
    <font>
      <sz val="9"/>
      <name val="Arial"/>
      <family val="2"/>
    </font>
    <font>
      <b/>
      <sz val="11"/>
      <name val="Calibri"/>
      <family val="2"/>
    </font>
  </fonts>
  <fills count="3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92D050"/>
        <bgColor rgb="FF92D050"/>
      </patternFill>
    </fill>
    <fill>
      <patternFill patternType="solid">
        <fgColor rgb="FFE2EFD9"/>
        <bgColor rgb="FFE2EFD9"/>
      </patternFill>
    </fill>
    <fill>
      <patternFill patternType="solid">
        <fgColor rgb="FFA8D08D"/>
        <bgColor rgb="FFA8D08D"/>
      </patternFill>
    </fill>
    <fill>
      <patternFill patternType="solid">
        <fgColor rgb="FFC5E0B3"/>
        <bgColor rgb="FFC5E0B3"/>
      </patternFill>
    </fill>
    <fill>
      <patternFill patternType="solid">
        <fgColor rgb="FFB4D79D"/>
        <bgColor rgb="FFA8D08D"/>
      </patternFill>
    </fill>
    <fill>
      <patternFill patternType="solid">
        <fgColor rgb="FF70AD47"/>
        <bgColor rgb="FF70AD47"/>
      </patternFill>
    </fill>
    <fill>
      <patternFill patternType="solid">
        <fgColor theme="4" tint="0.79998168889431442"/>
        <bgColor indexed="64"/>
      </patternFill>
    </fill>
    <fill>
      <patternFill patternType="solid">
        <fgColor theme="6" tint="0.79998168889431442"/>
        <bgColor indexed="64"/>
      </patternFill>
    </fill>
    <fill>
      <patternFill patternType="solid">
        <fgColor rgb="FFE1FFE1"/>
        <bgColor indexed="64"/>
      </patternFill>
    </fill>
    <fill>
      <patternFill patternType="solid">
        <fgColor rgb="FF99FF99"/>
        <bgColor rgb="FF99FF99"/>
      </patternFill>
    </fill>
    <fill>
      <patternFill patternType="solid">
        <fgColor rgb="FFCCFFCC"/>
        <bgColor rgb="FFCCFFCC"/>
      </patternFill>
    </fill>
    <fill>
      <patternFill patternType="solid">
        <fgColor rgb="FFCCFFCC"/>
        <bgColor rgb="FF99FFCC"/>
      </patternFill>
    </fill>
    <fill>
      <patternFill patternType="solid">
        <fgColor rgb="FFE1FFE1"/>
        <bgColor rgb="FF92D050"/>
      </patternFill>
    </fill>
    <fill>
      <patternFill patternType="solid">
        <fgColor indexed="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rgb="FF66FF66"/>
      </patternFill>
    </fill>
    <fill>
      <patternFill patternType="solid">
        <fgColor rgb="FFFFFF00"/>
        <bgColor rgb="FF99FF99"/>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66FF66"/>
        <bgColor rgb="FFA8D08D"/>
      </patternFill>
    </fill>
    <fill>
      <patternFill patternType="solid">
        <fgColor rgb="FFFFFF00"/>
        <bgColor rgb="FFA8D08D"/>
      </patternFill>
    </fill>
    <fill>
      <patternFill patternType="solid">
        <fgColor rgb="FFCCFFCC"/>
        <bgColor rgb="FFA8D08D"/>
      </patternFill>
    </fill>
    <fill>
      <patternFill patternType="solid">
        <fgColor rgb="FFE1FFE1"/>
        <bgColor rgb="FF000000"/>
      </patternFill>
    </fill>
    <fill>
      <patternFill patternType="solid">
        <fgColor rgb="FF66FF33"/>
        <bgColor rgb="FF000000"/>
      </patternFill>
    </fill>
    <fill>
      <patternFill patternType="solid">
        <fgColor rgb="FFFFFFFF"/>
        <bgColor rgb="FF000000"/>
      </patternFill>
    </fill>
  </fills>
  <borders count="3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medium">
        <color indexed="64"/>
      </left>
      <right style="medium">
        <color indexed="64"/>
      </right>
      <top style="medium">
        <color indexed="64"/>
      </top>
      <bottom style="medium">
        <color indexed="64"/>
      </bottom>
      <diagonal/>
    </border>
    <border>
      <left/>
      <right/>
      <top/>
      <bottom style="double">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ouble">
        <color rgb="FF000000"/>
      </left>
      <right/>
      <top style="double">
        <color rgb="FF000000"/>
      </top>
      <bottom/>
      <diagonal/>
    </border>
  </borders>
  <cellStyleXfs count="12">
    <xf numFmtId="0" fontId="0" fillId="0" borderId="0"/>
    <xf numFmtId="43" fontId="1" fillId="0" borderId="0" applyFont="0" applyFill="0" applyBorder="0" applyAlignment="0" applyProtection="0"/>
    <xf numFmtId="0" fontId="5"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31" fillId="0" borderId="0" applyNumberFormat="0" applyFill="0" applyBorder="0" applyAlignment="0" applyProtection="0"/>
    <xf numFmtId="9" fontId="1" fillId="0" borderId="0" applyFont="0" applyFill="0" applyBorder="0" applyAlignment="0" applyProtection="0"/>
  </cellStyleXfs>
  <cellXfs count="322">
    <xf numFmtId="0" fontId="0" fillId="0" borderId="0" xfId="0"/>
    <xf numFmtId="0" fontId="3" fillId="0" borderId="0" xfId="0" applyFont="1" applyAlignment="1">
      <alignment vertical="center"/>
    </xf>
    <xf numFmtId="0" fontId="0" fillId="0" borderId="0" xfId="0" applyAlignment="1">
      <alignment vertical="center"/>
    </xf>
    <xf numFmtId="0" fontId="2" fillId="0" borderId="8" xfId="0" applyFont="1" applyBorder="1" applyAlignment="1">
      <alignment vertical="center"/>
    </xf>
    <xf numFmtId="0" fontId="0" fillId="0" borderId="9" xfId="0" applyBorder="1" applyAlignment="1">
      <alignment vertical="center"/>
    </xf>
    <xf numFmtId="0" fontId="2" fillId="0" borderId="10" xfId="0" applyFont="1" applyBorder="1" applyAlignment="1">
      <alignment vertical="center"/>
    </xf>
    <xf numFmtId="0" fontId="0" fillId="0" borderId="11" xfId="0" applyBorder="1" applyAlignment="1">
      <alignment vertical="center"/>
    </xf>
    <xf numFmtId="0" fontId="2" fillId="0" borderId="12" xfId="0" applyFont="1" applyBorder="1" applyAlignment="1">
      <alignment vertical="center"/>
    </xf>
    <xf numFmtId="0" fontId="0" fillId="0" borderId="13" xfId="0" applyBorder="1" applyAlignment="1">
      <alignment vertical="center"/>
    </xf>
    <xf numFmtId="49" fontId="9" fillId="0" borderId="19" xfId="2" applyNumberFormat="1" applyFont="1" applyBorder="1" applyAlignment="1">
      <alignment horizontal="center" vertical="center" wrapText="1"/>
    </xf>
    <xf numFmtId="49" fontId="8" fillId="2" borderId="19" xfId="2" applyNumberFormat="1" applyFont="1" applyFill="1" applyBorder="1" applyAlignment="1">
      <alignment horizontal="center" vertical="center" wrapText="1"/>
    </xf>
    <xf numFmtId="49" fontId="10" fillId="3" borderId="19" xfId="2" applyNumberFormat="1" applyFont="1" applyFill="1" applyBorder="1" applyAlignment="1">
      <alignment horizontal="center" vertical="center"/>
    </xf>
    <xf numFmtId="0" fontId="8" fillId="3" borderId="19" xfId="2" applyFont="1" applyFill="1" applyBorder="1" applyAlignment="1">
      <alignment horizontal="left" vertical="center"/>
    </xf>
    <xf numFmtId="0" fontId="8" fillId="0" borderId="19" xfId="2" applyFont="1" applyBorder="1" applyAlignment="1">
      <alignment horizontal="center" vertical="center"/>
    </xf>
    <xf numFmtId="0" fontId="10" fillId="0" borderId="19" xfId="2" applyFont="1" applyBorder="1" applyAlignment="1">
      <alignment horizontal="center" vertical="center"/>
    </xf>
    <xf numFmtId="166" fontId="8" fillId="0" borderId="19" xfId="1" applyNumberFormat="1" applyFont="1" applyFill="1" applyBorder="1" applyAlignment="1">
      <alignment horizontal="right" vertical="center"/>
    </xf>
    <xf numFmtId="166" fontId="10" fillId="0" borderId="19" xfId="1" applyNumberFormat="1" applyFont="1" applyFill="1" applyBorder="1" applyAlignment="1">
      <alignment horizontal="right" vertical="center"/>
    </xf>
    <xf numFmtId="49" fontId="11" fillId="5" borderId="25" xfId="0" applyNumberFormat="1" applyFont="1" applyFill="1" applyBorder="1" applyAlignment="1">
      <alignment horizontal="center" vertical="center"/>
    </xf>
    <xf numFmtId="0" fontId="6" fillId="5" borderId="25" xfId="0" applyFont="1" applyFill="1" applyBorder="1"/>
    <xf numFmtId="164" fontId="6" fillId="5" borderId="25" xfId="1" applyNumberFormat="1" applyFont="1" applyFill="1" applyBorder="1" applyAlignment="1">
      <alignment horizontal="center"/>
    </xf>
    <xf numFmtId="167" fontId="6" fillId="5" borderId="25" xfId="1" applyNumberFormat="1" applyFont="1" applyFill="1" applyBorder="1" applyAlignment="1">
      <alignment horizontal="center"/>
    </xf>
    <xf numFmtId="49" fontId="11" fillId="6" borderId="25" xfId="0" applyNumberFormat="1" applyFont="1" applyFill="1" applyBorder="1" applyAlignment="1">
      <alignment horizontal="center" vertical="center"/>
    </xf>
    <xf numFmtId="0" fontId="6" fillId="6" borderId="25" xfId="0" applyFont="1" applyFill="1" applyBorder="1"/>
    <xf numFmtId="164" fontId="6" fillId="6" borderId="25" xfId="1" applyNumberFormat="1" applyFont="1" applyFill="1" applyBorder="1" applyAlignment="1">
      <alignment horizontal="center"/>
    </xf>
    <xf numFmtId="168" fontId="6" fillId="6" borderId="25" xfId="1" applyNumberFormat="1" applyFont="1" applyFill="1" applyBorder="1" applyAlignment="1">
      <alignment horizontal="center"/>
    </xf>
    <xf numFmtId="0" fontId="11" fillId="6" borderId="25" xfId="0" applyFont="1" applyFill="1" applyBorder="1" applyAlignment="1">
      <alignment horizontal="center" vertical="center"/>
    </xf>
    <xf numFmtId="0" fontId="15" fillId="0" borderId="25" xfId="0" applyFont="1" applyBorder="1" applyAlignment="1">
      <alignment horizontal="center" vertical="center"/>
    </xf>
    <xf numFmtId="49" fontId="15" fillId="0" borderId="25" xfId="0" applyNumberFormat="1" applyFont="1" applyBorder="1" applyAlignment="1">
      <alignment horizontal="center" vertical="center"/>
    </xf>
    <xf numFmtId="49" fontId="11" fillId="0" borderId="25" xfId="0" applyNumberFormat="1" applyFont="1" applyBorder="1" applyAlignment="1">
      <alignment horizontal="center" vertical="center"/>
    </xf>
    <xf numFmtId="0" fontId="3" fillId="0" borderId="25" xfId="0" applyFont="1" applyBorder="1"/>
    <xf numFmtId="164" fontId="3" fillId="0" borderId="25" xfId="1" applyNumberFormat="1" applyFont="1" applyBorder="1" applyAlignment="1">
      <alignment horizontal="center"/>
    </xf>
    <xf numFmtId="168" fontId="3" fillId="0" borderId="25" xfId="1" applyNumberFormat="1" applyFont="1" applyBorder="1" applyAlignment="1">
      <alignment horizontal="center"/>
    </xf>
    <xf numFmtId="0" fontId="16" fillId="0" borderId="0" xfId="0" applyFont="1"/>
    <xf numFmtId="0" fontId="11" fillId="7" borderId="25" xfId="0" applyFont="1" applyFill="1" applyBorder="1" applyAlignment="1">
      <alignment horizontal="center" vertical="center"/>
    </xf>
    <xf numFmtId="49" fontId="11" fillId="7" borderId="25" xfId="0" applyNumberFormat="1" applyFont="1" applyFill="1" applyBorder="1" applyAlignment="1">
      <alignment horizontal="center" vertical="center"/>
    </xf>
    <xf numFmtId="0" fontId="6" fillId="7" borderId="25" xfId="0" applyFont="1" applyFill="1" applyBorder="1"/>
    <xf numFmtId="164" fontId="6" fillId="7" borderId="25" xfId="1" applyNumberFormat="1" applyFont="1" applyFill="1" applyBorder="1" applyAlignment="1">
      <alignment horizontal="center"/>
    </xf>
    <xf numFmtId="164" fontId="3" fillId="0" borderId="25" xfId="1" applyNumberFormat="1" applyFont="1" applyFill="1" applyBorder="1" applyAlignment="1">
      <alignment horizontal="center"/>
    </xf>
    <xf numFmtId="168" fontId="3" fillId="0" borderId="25" xfId="1" applyNumberFormat="1" applyFont="1" applyFill="1" applyBorder="1" applyAlignment="1">
      <alignment horizontal="center"/>
    </xf>
    <xf numFmtId="0" fontId="13" fillId="0" borderId="0" xfId="0" applyFont="1"/>
    <xf numFmtId="164" fontId="6" fillId="0" borderId="25" xfId="1" applyNumberFormat="1" applyFont="1" applyFill="1" applyBorder="1" applyAlignment="1">
      <alignment horizontal="center"/>
    </xf>
    <xf numFmtId="0" fontId="15" fillId="7" borderId="25" xfId="0" applyFont="1" applyFill="1" applyBorder="1" applyAlignment="1">
      <alignment horizontal="center" vertical="center"/>
    </xf>
    <xf numFmtId="164" fontId="3" fillId="7" borderId="25" xfId="1" applyNumberFormat="1" applyFont="1" applyFill="1" applyBorder="1" applyAlignment="1">
      <alignment horizontal="center"/>
    </xf>
    <xf numFmtId="168" fontId="3" fillId="7" borderId="25" xfId="1" applyNumberFormat="1" applyFont="1" applyFill="1" applyBorder="1" applyAlignment="1">
      <alignment horizontal="center"/>
    </xf>
    <xf numFmtId="164" fontId="3" fillId="0" borderId="25" xfId="1" applyNumberFormat="1" applyFont="1" applyBorder="1"/>
    <xf numFmtId="168" fontId="3" fillId="0" borderId="25" xfId="1" applyNumberFormat="1" applyFont="1" applyBorder="1"/>
    <xf numFmtId="0" fontId="15" fillId="6" borderId="25" xfId="0" applyFont="1" applyFill="1" applyBorder="1" applyAlignment="1">
      <alignment horizontal="center" vertical="center"/>
    </xf>
    <xf numFmtId="164" fontId="3" fillId="6" borderId="25" xfId="1" applyNumberFormat="1" applyFont="1" applyFill="1" applyBorder="1" applyAlignment="1">
      <alignment horizontal="center"/>
    </xf>
    <xf numFmtId="0" fontId="3" fillId="7" borderId="25" xfId="0" quotePrefix="1" applyFont="1" applyFill="1" applyBorder="1" applyAlignment="1">
      <alignment horizontal="left"/>
    </xf>
    <xf numFmtId="0" fontId="3" fillId="0" borderId="25" xfId="0" quotePrefix="1" applyFont="1" applyBorder="1" applyAlignment="1">
      <alignment horizontal="left"/>
    </xf>
    <xf numFmtId="0" fontId="3" fillId="7" borderId="25" xfId="0" quotePrefix="1" applyFont="1" applyFill="1" applyBorder="1" applyAlignment="1">
      <alignment horizontal="center"/>
    </xf>
    <xf numFmtId="0" fontId="8" fillId="0" borderId="19" xfId="2" applyFont="1" applyBorder="1" applyAlignment="1">
      <alignment horizontal="left" vertical="center"/>
    </xf>
    <xf numFmtId="0" fontId="10" fillId="0" borderId="19" xfId="2" applyFont="1" applyBorder="1" applyAlignment="1">
      <alignment horizontal="left" vertical="center"/>
    </xf>
    <xf numFmtId="0" fontId="8" fillId="2" borderId="19" xfId="2" applyFont="1" applyFill="1" applyBorder="1" applyAlignment="1">
      <alignment horizontal="left" vertical="center"/>
    </xf>
    <xf numFmtId="49" fontId="10" fillId="0" borderId="19" xfId="2" applyNumberFormat="1" applyFont="1" applyBorder="1" applyAlignment="1">
      <alignment horizontal="center" vertical="center"/>
    </xf>
    <xf numFmtId="165" fontId="10" fillId="0" borderId="19" xfId="1" applyNumberFormat="1" applyFont="1" applyFill="1" applyBorder="1" applyAlignment="1">
      <alignment horizontal="left" vertical="center"/>
    </xf>
    <xf numFmtId="165" fontId="8" fillId="3" borderId="19" xfId="1" applyNumberFormat="1" applyFont="1" applyFill="1" applyBorder="1" applyAlignment="1">
      <alignment horizontal="left" vertical="center"/>
    </xf>
    <xf numFmtId="165" fontId="8" fillId="0" borderId="19" xfId="1" applyNumberFormat="1" applyFont="1" applyFill="1" applyBorder="1" applyAlignment="1">
      <alignment horizontal="left" vertical="center"/>
    </xf>
    <xf numFmtId="49" fontId="11" fillId="8" borderId="25" xfId="0" applyNumberFormat="1" applyFont="1" applyFill="1" applyBorder="1" applyAlignment="1">
      <alignment horizontal="center" vertical="center"/>
    </xf>
    <xf numFmtId="0" fontId="15" fillId="8" borderId="25" xfId="0" applyFont="1" applyFill="1" applyBorder="1" applyAlignment="1">
      <alignment horizontal="center" vertical="center"/>
    </xf>
    <xf numFmtId="49" fontId="8" fillId="0" borderId="19" xfId="2" applyNumberFormat="1" applyFont="1" applyBorder="1" applyAlignment="1">
      <alignment horizontal="center" vertical="center" wrapText="1"/>
    </xf>
    <xf numFmtId="49" fontId="8" fillId="0" borderId="19" xfId="2" applyNumberFormat="1" applyFont="1" applyBorder="1" applyAlignment="1">
      <alignment horizontal="center" vertical="center"/>
    </xf>
    <xf numFmtId="0" fontId="7" fillId="0" borderId="15" xfId="0" applyFont="1" applyBorder="1" applyAlignment="1">
      <alignment horizontal="center" vertical="center"/>
    </xf>
    <xf numFmtId="49" fontId="8" fillId="0" borderId="19" xfId="2" applyNumberFormat="1" applyFont="1" applyBorder="1" applyAlignment="1">
      <alignment horizontal="left" vertical="center"/>
    </xf>
    <xf numFmtId="1" fontId="10" fillId="0" borderId="19" xfId="2" applyNumberFormat="1" applyFont="1" applyBorder="1" applyAlignment="1">
      <alignment horizontal="center" vertical="center"/>
    </xf>
    <xf numFmtId="0" fontId="10" fillId="3" borderId="19" xfId="2" applyFont="1" applyFill="1" applyBorder="1" applyAlignment="1">
      <alignment horizontal="left" vertical="center"/>
    </xf>
    <xf numFmtId="0" fontId="8" fillId="0" borderId="20" xfId="2"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49" fontId="8" fillId="0" borderId="20" xfId="2" applyNumberFormat="1" applyFont="1" applyBorder="1" applyAlignment="1">
      <alignment horizontal="center" vertical="center" wrapText="1"/>
    </xf>
    <xf numFmtId="49" fontId="8" fillId="0" borderId="20" xfId="2" quotePrefix="1" applyNumberFormat="1" applyFont="1" applyBorder="1" applyAlignment="1">
      <alignment horizontal="center" vertical="center" wrapText="1"/>
    </xf>
    <xf numFmtId="0" fontId="10" fillId="10" borderId="19" xfId="2" applyFont="1" applyFill="1" applyBorder="1" applyAlignment="1">
      <alignment horizontal="center" vertical="center"/>
    </xf>
    <xf numFmtId="49" fontId="10" fillId="10" borderId="19" xfId="2" applyNumberFormat="1" applyFont="1" applyFill="1" applyBorder="1" applyAlignment="1">
      <alignment horizontal="center" vertical="center"/>
    </xf>
    <xf numFmtId="49" fontId="8" fillId="10" borderId="19" xfId="2" applyNumberFormat="1" applyFont="1" applyFill="1" applyBorder="1" applyAlignment="1">
      <alignment horizontal="center" vertical="center"/>
    </xf>
    <xf numFmtId="0" fontId="8" fillId="10" borderId="19" xfId="2" applyFont="1" applyFill="1" applyBorder="1" applyAlignment="1">
      <alignment horizontal="left" vertical="center"/>
    </xf>
    <xf numFmtId="166" fontId="8" fillId="10" borderId="19" xfId="1" applyNumberFormat="1" applyFont="1" applyFill="1" applyBorder="1" applyAlignment="1">
      <alignment horizontal="right" vertical="center"/>
    </xf>
    <xf numFmtId="0" fontId="8" fillId="11" borderId="19" xfId="2" applyFont="1" applyFill="1" applyBorder="1" applyAlignment="1">
      <alignment horizontal="center" vertical="center"/>
    </xf>
    <xf numFmtId="49" fontId="8" fillId="11" borderId="19" xfId="2" applyNumberFormat="1" applyFont="1" applyFill="1" applyBorder="1" applyAlignment="1">
      <alignment horizontal="center" vertical="center"/>
    </xf>
    <xf numFmtId="0" fontId="8" fillId="11" borderId="19" xfId="2" applyFont="1" applyFill="1" applyBorder="1" applyAlignment="1">
      <alignment horizontal="left" vertical="center"/>
    </xf>
    <xf numFmtId="166" fontId="8" fillId="11" borderId="19" xfId="1" applyNumberFormat="1" applyFont="1" applyFill="1" applyBorder="1" applyAlignment="1">
      <alignment horizontal="right" vertical="center"/>
    </xf>
    <xf numFmtId="1" fontId="8" fillId="11" borderId="19" xfId="2" applyNumberFormat="1" applyFont="1" applyFill="1" applyBorder="1" applyAlignment="1">
      <alignment horizontal="center" vertical="center"/>
    </xf>
    <xf numFmtId="49" fontId="8" fillId="11" borderId="19" xfId="2" applyNumberFormat="1" applyFont="1" applyFill="1" applyBorder="1" applyAlignment="1">
      <alignment horizontal="left" vertical="center"/>
    </xf>
    <xf numFmtId="49" fontId="8" fillId="12" borderId="19" xfId="2" applyNumberFormat="1" applyFont="1" applyFill="1" applyBorder="1" applyAlignment="1">
      <alignment horizontal="left" vertical="center"/>
    </xf>
    <xf numFmtId="0" fontId="8" fillId="12" borderId="19" xfId="2" applyFont="1" applyFill="1" applyBorder="1" applyAlignment="1">
      <alignment horizontal="center" vertical="center"/>
    </xf>
    <xf numFmtId="49" fontId="8" fillId="12" borderId="19" xfId="2" applyNumberFormat="1" applyFont="1" applyFill="1" applyBorder="1" applyAlignment="1">
      <alignment horizontal="center" vertical="center"/>
    </xf>
    <xf numFmtId="1" fontId="8" fillId="12" borderId="19" xfId="2" applyNumberFormat="1" applyFont="1" applyFill="1" applyBorder="1" applyAlignment="1">
      <alignment horizontal="center" vertical="center"/>
    </xf>
    <xf numFmtId="0" fontId="8" fillId="12" borderId="19" xfId="2" applyFont="1" applyFill="1" applyBorder="1" applyAlignment="1">
      <alignment horizontal="left" vertical="center"/>
    </xf>
    <xf numFmtId="166" fontId="8" fillId="12" borderId="19" xfId="1" applyNumberFormat="1" applyFont="1" applyFill="1" applyBorder="1" applyAlignment="1">
      <alignment horizontal="right" vertical="center"/>
    </xf>
    <xf numFmtId="49" fontId="11" fillId="9" borderId="25" xfId="9" applyNumberFormat="1" applyFont="1" applyFill="1" applyBorder="1" applyAlignment="1">
      <alignment horizontal="center" vertical="center"/>
    </xf>
    <xf numFmtId="0" fontId="15" fillId="9" borderId="25" xfId="9" applyFont="1" applyFill="1" applyBorder="1" applyAlignment="1">
      <alignment horizontal="center" vertical="center"/>
    </xf>
    <xf numFmtId="0" fontId="20" fillId="9" borderId="25" xfId="9" applyFont="1" applyFill="1" applyBorder="1" applyAlignment="1">
      <alignment vertical="center" wrapText="1"/>
    </xf>
    <xf numFmtId="0" fontId="1" fillId="0" borderId="0" xfId="9"/>
    <xf numFmtId="0" fontId="11" fillId="0" borderId="25" xfId="0" applyFont="1" applyBorder="1" applyAlignment="1">
      <alignment horizontal="center" vertical="center"/>
    </xf>
    <xf numFmtId="0" fontId="6" fillId="0" borderId="25" xfId="0" applyFont="1" applyBorder="1"/>
    <xf numFmtId="0" fontId="17" fillId="0" borderId="0" xfId="0" applyFont="1" applyAlignment="1">
      <alignment horizontal="left" vertical="center"/>
    </xf>
    <xf numFmtId="0" fontId="6" fillId="17" borderId="27" xfId="2" applyFont="1" applyFill="1" applyBorder="1" applyAlignment="1">
      <alignment horizontal="center" vertical="center" wrapText="1"/>
    </xf>
    <xf numFmtId="49" fontId="22" fillId="0" borderId="16" xfId="2" quotePrefix="1" applyNumberFormat="1" applyFont="1" applyBorder="1" applyAlignment="1">
      <alignment horizontal="left" vertical="center" wrapText="1"/>
    </xf>
    <xf numFmtId="0" fontId="23" fillId="0" borderId="16" xfId="0" quotePrefix="1" applyFont="1" applyBorder="1" applyAlignment="1">
      <alignment horizontal="left" vertical="center" wrapText="1"/>
    </xf>
    <xf numFmtId="49" fontId="22" fillId="0" borderId="19" xfId="2" applyNumberFormat="1" applyFont="1" applyBorder="1" applyAlignment="1">
      <alignment horizontal="left" vertical="center" wrapText="1"/>
    </xf>
    <xf numFmtId="0" fontId="23" fillId="0" borderId="16" xfId="0" applyFont="1" applyBorder="1" applyAlignment="1">
      <alignment vertical="center" wrapText="1"/>
    </xf>
    <xf numFmtId="49" fontId="6" fillId="0" borderId="19" xfId="2" applyNumberFormat="1" applyFont="1" applyBorder="1" applyAlignment="1">
      <alignment horizontal="left" vertical="center" wrapText="1"/>
    </xf>
    <xf numFmtId="49" fontId="22" fillId="2" borderId="19" xfId="2" applyNumberFormat="1" applyFont="1" applyFill="1" applyBorder="1" applyAlignment="1">
      <alignment horizontal="left" vertical="center" wrapText="1"/>
    </xf>
    <xf numFmtId="49" fontId="22" fillId="2" borderId="20" xfId="2" applyNumberFormat="1" applyFont="1" applyFill="1" applyBorder="1" applyAlignment="1">
      <alignment horizontal="left" vertical="center" wrapText="1"/>
    </xf>
    <xf numFmtId="49" fontId="22" fillId="0" borderId="20" xfId="2" applyNumberFormat="1" applyFont="1" applyBorder="1" applyAlignment="1">
      <alignment horizontal="left" vertical="center" wrapText="1"/>
    </xf>
    <xf numFmtId="49" fontId="17" fillId="0" borderId="19" xfId="2" quotePrefix="1" applyNumberFormat="1" applyFont="1" applyBorder="1" applyAlignment="1">
      <alignment horizontal="left" vertical="center" wrapText="1"/>
    </xf>
    <xf numFmtId="49" fontId="9" fillId="4" borderId="24" xfId="0" applyNumberFormat="1" applyFont="1" applyFill="1" applyBorder="1" applyAlignment="1">
      <alignment horizontal="center" vertical="center" wrapText="1"/>
    </xf>
    <xf numFmtId="0" fontId="24" fillId="0" borderId="0" xfId="0" applyFont="1"/>
    <xf numFmtId="164" fontId="9" fillId="4" borderId="24" xfId="0" applyNumberFormat="1" applyFont="1" applyFill="1" applyBorder="1" applyAlignment="1">
      <alignment horizontal="center" vertical="center" wrapText="1"/>
    </xf>
    <xf numFmtId="49" fontId="21" fillId="19" borderId="19" xfId="2" applyNumberFormat="1" applyFont="1" applyFill="1" applyBorder="1" applyAlignment="1">
      <alignment horizontal="center" vertical="center"/>
    </xf>
    <xf numFmtId="0" fontId="21" fillId="19" borderId="19" xfId="2" applyFont="1" applyFill="1" applyBorder="1" applyAlignment="1">
      <alignment horizontal="left" vertical="center"/>
    </xf>
    <xf numFmtId="166" fontId="21" fillId="19" borderId="19" xfId="1" applyNumberFormat="1" applyFont="1" applyFill="1" applyBorder="1" applyAlignment="1">
      <alignment horizontal="right" vertical="center"/>
    </xf>
    <xf numFmtId="0" fontId="2" fillId="19" borderId="0" xfId="0" applyFont="1" applyFill="1" applyAlignment="1">
      <alignment vertical="center"/>
    </xf>
    <xf numFmtId="166" fontId="9" fillId="0" borderId="19" xfId="1" applyNumberFormat="1" applyFont="1" applyFill="1" applyBorder="1" applyAlignment="1">
      <alignment horizontal="right" vertical="center"/>
    </xf>
    <xf numFmtId="49" fontId="9" fillId="0" borderId="19" xfId="2" applyNumberFormat="1" applyFont="1" applyBorder="1" applyAlignment="1">
      <alignment horizontal="left" vertical="center"/>
    </xf>
    <xf numFmtId="0" fontId="25" fillId="0" borderId="0" xfId="0" applyFont="1" applyAlignment="1">
      <alignment vertical="center"/>
    </xf>
    <xf numFmtId="166" fontId="14" fillId="0" borderId="19" xfId="1" applyNumberFormat="1" applyFont="1" applyFill="1" applyBorder="1" applyAlignment="1">
      <alignment horizontal="right" vertical="center"/>
    </xf>
    <xf numFmtId="0" fontId="24" fillId="0" borderId="0" xfId="0" applyFont="1" applyAlignment="1">
      <alignment vertical="center"/>
    </xf>
    <xf numFmtId="49" fontId="14" fillId="20" borderId="19" xfId="2" applyNumberFormat="1" applyFont="1" applyFill="1" applyBorder="1" applyAlignment="1">
      <alignment horizontal="center" vertical="center"/>
    </xf>
    <xf numFmtId="49" fontId="9" fillId="20" borderId="19" xfId="2" applyNumberFormat="1" applyFont="1" applyFill="1" applyBorder="1" applyAlignment="1">
      <alignment horizontal="center" vertical="center"/>
    </xf>
    <xf numFmtId="0" fontId="9" fillId="20" borderId="19" xfId="2" applyFont="1" applyFill="1" applyBorder="1" applyAlignment="1">
      <alignment horizontal="left" vertical="center"/>
    </xf>
    <xf numFmtId="166" fontId="9" fillId="20" borderId="19" xfId="1" applyNumberFormat="1" applyFont="1" applyFill="1" applyBorder="1" applyAlignment="1">
      <alignment horizontal="right" vertical="center"/>
    </xf>
    <xf numFmtId="49" fontId="9" fillId="20" borderId="19" xfId="2" applyNumberFormat="1" applyFont="1" applyFill="1" applyBorder="1" applyAlignment="1">
      <alignment horizontal="left" vertical="center"/>
    </xf>
    <xf numFmtId="0" fontId="25" fillId="20" borderId="0" xfId="0" applyFont="1" applyFill="1" applyAlignment="1">
      <alignment vertical="center"/>
    </xf>
    <xf numFmtId="0" fontId="14" fillId="20" borderId="19" xfId="2" applyFont="1" applyFill="1" applyBorder="1" applyAlignment="1">
      <alignment horizontal="center" vertical="center"/>
    </xf>
    <xf numFmtId="166" fontId="14" fillId="20" borderId="19" xfId="1" applyNumberFormat="1" applyFont="1" applyFill="1" applyBorder="1" applyAlignment="1">
      <alignment horizontal="right" vertical="center"/>
    </xf>
    <xf numFmtId="0" fontId="24" fillId="20" borderId="0" xfId="0" applyFont="1" applyFill="1" applyAlignment="1">
      <alignment vertical="center"/>
    </xf>
    <xf numFmtId="165" fontId="9" fillId="20" borderId="19" xfId="1" applyNumberFormat="1" applyFont="1" applyFill="1" applyBorder="1" applyAlignment="1">
      <alignment horizontal="left" vertical="center"/>
    </xf>
    <xf numFmtId="0" fontId="14" fillId="21" borderId="19" xfId="2" applyFont="1" applyFill="1" applyBorder="1" applyAlignment="1">
      <alignment horizontal="center" vertical="center"/>
    </xf>
    <xf numFmtId="49" fontId="14" fillId="21" borderId="19" xfId="2" applyNumberFormat="1" applyFont="1" applyFill="1" applyBorder="1" applyAlignment="1">
      <alignment horizontal="center" vertical="center"/>
    </xf>
    <xf numFmtId="49" fontId="9" fillId="21" borderId="19" xfId="2" applyNumberFormat="1" applyFont="1" applyFill="1" applyBorder="1" applyAlignment="1">
      <alignment horizontal="center" vertical="center"/>
    </xf>
    <xf numFmtId="0" fontId="9" fillId="21" borderId="19" xfId="2" applyFont="1" applyFill="1" applyBorder="1" applyAlignment="1">
      <alignment horizontal="left" vertical="center"/>
    </xf>
    <xf numFmtId="166" fontId="9" fillId="21" borderId="19" xfId="1" applyNumberFormat="1" applyFont="1" applyFill="1" applyBorder="1" applyAlignment="1">
      <alignment horizontal="right" vertical="center"/>
    </xf>
    <xf numFmtId="49" fontId="9" fillId="21" borderId="19" xfId="2" applyNumberFormat="1" applyFont="1" applyFill="1" applyBorder="1" applyAlignment="1">
      <alignment horizontal="left" vertical="center"/>
    </xf>
    <xf numFmtId="0" fontId="25" fillId="21" borderId="0" xfId="0" applyFont="1" applyFill="1" applyAlignment="1">
      <alignment vertical="center"/>
    </xf>
    <xf numFmtId="166" fontId="14" fillId="21" borderId="19" xfId="1" applyNumberFormat="1" applyFont="1" applyFill="1" applyBorder="1" applyAlignment="1">
      <alignment horizontal="right" vertical="center"/>
    </xf>
    <xf numFmtId="0" fontId="24" fillId="21" borderId="0" xfId="0" applyFont="1" applyFill="1" applyAlignment="1">
      <alignment vertical="center"/>
    </xf>
    <xf numFmtId="0" fontId="10" fillId="18" borderId="19" xfId="2" applyFont="1" applyFill="1" applyBorder="1" applyAlignment="1">
      <alignment horizontal="center" vertical="center"/>
    </xf>
    <xf numFmtId="49" fontId="10" fillId="18" borderId="19" xfId="2" applyNumberFormat="1" applyFont="1" applyFill="1" applyBorder="1" applyAlignment="1">
      <alignment horizontal="center" vertical="center"/>
    </xf>
    <xf numFmtId="49" fontId="8" fillId="18" borderId="19" xfId="2" applyNumberFormat="1" applyFont="1" applyFill="1" applyBorder="1" applyAlignment="1">
      <alignment horizontal="center" vertical="center"/>
    </xf>
    <xf numFmtId="0" fontId="8" fillId="18" borderId="19" xfId="2" applyFont="1" applyFill="1" applyBorder="1" applyAlignment="1">
      <alignment horizontal="left" vertical="center"/>
    </xf>
    <xf numFmtId="166" fontId="8" fillId="18" borderId="19" xfId="1" applyNumberFormat="1" applyFont="1" applyFill="1" applyBorder="1" applyAlignment="1">
      <alignment horizontal="right" vertical="center"/>
    </xf>
    <xf numFmtId="49" fontId="8" fillId="18" borderId="19" xfId="2" applyNumberFormat="1" applyFont="1" applyFill="1" applyBorder="1" applyAlignment="1">
      <alignment horizontal="left" vertical="center"/>
    </xf>
    <xf numFmtId="0" fontId="2" fillId="18" borderId="0" xfId="0" applyFont="1" applyFill="1" applyAlignment="1">
      <alignment vertical="center"/>
    </xf>
    <xf numFmtId="0" fontId="9" fillId="11" borderId="19" xfId="2" applyFont="1" applyFill="1" applyBorder="1" applyAlignment="1">
      <alignment horizontal="center" vertical="center"/>
    </xf>
    <xf numFmtId="49" fontId="9" fillId="11" borderId="19" xfId="2" applyNumberFormat="1" applyFont="1" applyFill="1" applyBorder="1" applyAlignment="1">
      <alignment horizontal="center" vertical="center"/>
    </xf>
    <xf numFmtId="0" fontId="9" fillId="11" borderId="19" xfId="2" applyFont="1" applyFill="1" applyBorder="1" applyAlignment="1">
      <alignment horizontal="left" vertical="center"/>
    </xf>
    <xf numFmtId="166" fontId="9" fillId="11" borderId="19" xfId="1" applyNumberFormat="1" applyFont="1" applyFill="1" applyBorder="1" applyAlignment="1">
      <alignment horizontal="right" vertical="center"/>
    </xf>
    <xf numFmtId="49" fontId="9" fillId="11" borderId="19" xfId="2" applyNumberFormat="1" applyFont="1" applyFill="1" applyBorder="1" applyAlignment="1">
      <alignment horizontal="left" vertical="center"/>
    </xf>
    <xf numFmtId="0" fontId="14" fillId="0" borderId="19" xfId="2" applyFont="1" applyBorder="1" applyAlignment="1">
      <alignment horizontal="center" vertical="center"/>
    </xf>
    <xf numFmtId="49" fontId="14" fillId="0" borderId="19" xfId="2" applyNumberFormat="1" applyFont="1" applyBorder="1" applyAlignment="1">
      <alignment horizontal="center" vertical="center"/>
    </xf>
    <xf numFmtId="0" fontId="14" fillId="0" borderId="19" xfId="2" applyFont="1" applyBorder="1" applyAlignment="1">
      <alignment horizontal="left" vertical="center"/>
    </xf>
    <xf numFmtId="49" fontId="9" fillId="0" borderId="19" xfId="2" applyNumberFormat="1" applyFont="1" applyBorder="1" applyAlignment="1">
      <alignment horizontal="center" vertical="center"/>
    </xf>
    <xf numFmtId="0" fontId="9" fillId="0" borderId="19" xfId="2" applyFont="1" applyBorder="1" applyAlignment="1">
      <alignment horizontal="left" vertical="center"/>
    </xf>
    <xf numFmtId="0" fontId="3" fillId="0" borderId="0" xfId="0" applyFont="1" applyAlignment="1">
      <alignment horizontal="left" vertical="center"/>
    </xf>
    <xf numFmtId="49" fontId="3" fillId="0" borderId="19" xfId="2" quotePrefix="1" applyNumberFormat="1" applyFont="1" applyBorder="1" applyAlignment="1">
      <alignment horizontal="left" vertical="center" wrapText="1"/>
    </xf>
    <xf numFmtId="0" fontId="6" fillId="18" borderId="27" xfId="2" applyFont="1" applyFill="1" applyBorder="1" applyAlignment="1">
      <alignment horizontal="center" vertical="center" wrapText="1"/>
    </xf>
    <xf numFmtId="49" fontId="22" fillId="0" borderId="19" xfId="2" quotePrefix="1" applyNumberFormat="1" applyFont="1" applyBorder="1" applyAlignment="1">
      <alignment horizontal="left" vertical="center" wrapText="1"/>
    </xf>
    <xf numFmtId="164" fontId="15" fillId="0" borderId="24" xfId="8" applyNumberFormat="1" applyFont="1" applyBorder="1" applyAlignment="1">
      <alignment horizontal="left" vertical="center" wrapText="1"/>
    </xf>
    <xf numFmtId="49" fontId="15" fillId="0" borderId="24" xfId="8" applyNumberFormat="1" applyFont="1" applyBorder="1" applyAlignment="1">
      <alignment horizontal="left" vertical="center" wrapText="1"/>
    </xf>
    <xf numFmtId="166" fontId="11" fillId="2" borderId="19" xfId="4" applyNumberFormat="1" applyFont="1" applyFill="1" applyBorder="1" applyAlignment="1">
      <alignment horizontal="right" vertical="center"/>
    </xf>
    <xf numFmtId="166" fontId="15" fillId="2" borderId="19" xfId="4" applyNumberFormat="1" applyFont="1" applyFill="1" applyBorder="1" applyAlignment="1">
      <alignment horizontal="right" vertical="center"/>
    </xf>
    <xf numFmtId="166" fontId="10" fillId="2" borderId="19" xfId="1" applyNumberFormat="1" applyFont="1" applyFill="1" applyBorder="1" applyAlignment="1">
      <alignment horizontal="right" vertical="center"/>
    </xf>
    <xf numFmtId="166" fontId="8" fillId="10" borderId="19" xfId="2" applyNumberFormat="1" applyFont="1" applyFill="1" applyBorder="1" applyAlignment="1">
      <alignment horizontal="left" vertical="center"/>
    </xf>
    <xf numFmtId="0" fontId="6" fillId="13" borderId="7" xfId="0" applyFont="1" applyFill="1" applyBorder="1" applyAlignment="1">
      <alignment vertical="center" wrapText="1"/>
    </xf>
    <xf numFmtId="0" fontId="6" fillId="14" borderId="7" xfId="0" applyFont="1" applyFill="1" applyBorder="1" applyAlignment="1">
      <alignment vertical="center" wrapText="1"/>
    </xf>
    <xf numFmtId="0" fontId="17" fillId="0" borderId="0" xfId="8" applyFont="1" applyAlignment="1">
      <alignment vertical="center"/>
    </xf>
    <xf numFmtId="0" fontId="17" fillId="0" borderId="0" xfId="8" applyFont="1" applyAlignment="1">
      <alignment vertical="center" wrapText="1"/>
    </xf>
    <xf numFmtId="0" fontId="3" fillId="24" borderId="7" xfId="0" applyFont="1" applyFill="1" applyBorder="1" applyAlignment="1">
      <alignment horizontal="left" vertical="center" wrapText="1"/>
    </xf>
    <xf numFmtId="0" fontId="3" fillId="27" borderId="7" xfId="0" applyFont="1" applyFill="1" applyBorder="1" applyAlignment="1">
      <alignment horizontal="left" vertical="center" wrapText="1"/>
    </xf>
    <xf numFmtId="0" fontId="3" fillId="0" borderId="0" xfId="8" applyFont="1" applyAlignment="1">
      <alignment vertical="center"/>
    </xf>
    <xf numFmtId="0" fontId="3" fillId="25" borderId="7" xfId="0" applyFont="1" applyFill="1" applyBorder="1" applyAlignment="1">
      <alignment horizontal="left" vertical="center" wrapText="1"/>
    </xf>
    <xf numFmtId="0" fontId="3" fillId="25" borderId="7" xfId="0" applyFont="1" applyFill="1" applyBorder="1" applyAlignment="1">
      <alignment vertical="center" wrapText="1"/>
    </xf>
    <xf numFmtId="0" fontId="3" fillId="28" borderId="7" xfId="0" applyFont="1" applyFill="1" applyBorder="1" applyAlignment="1">
      <alignment horizontal="left" vertical="center" wrapText="1"/>
    </xf>
    <xf numFmtId="44" fontId="6" fillId="13" borderId="7" xfId="0" applyNumberFormat="1" applyFont="1" applyFill="1" applyBorder="1" applyAlignment="1">
      <alignment horizontal="right" vertical="center" wrapText="1"/>
    </xf>
    <xf numFmtId="44" fontId="6" fillId="14" borderId="7" xfId="0" applyNumberFormat="1" applyFont="1" applyFill="1" applyBorder="1" applyAlignment="1">
      <alignment horizontal="right" vertical="center" wrapText="1"/>
    </xf>
    <xf numFmtId="44" fontId="3" fillId="27" borderId="7" xfId="0" applyNumberFormat="1" applyFont="1" applyFill="1" applyBorder="1" applyAlignment="1">
      <alignment horizontal="right" vertical="center"/>
    </xf>
    <xf numFmtId="44" fontId="3" fillId="24" borderId="7" xfId="0" applyNumberFormat="1" applyFont="1" applyFill="1" applyBorder="1" applyAlignment="1">
      <alignment horizontal="right" vertical="center"/>
    </xf>
    <xf numFmtId="44" fontId="3" fillId="0" borderId="7" xfId="0" applyNumberFormat="1" applyFont="1" applyBorder="1" applyAlignment="1">
      <alignment horizontal="right" vertical="center"/>
    </xf>
    <xf numFmtId="44" fontId="6" fillId="15" borderId="7" xfId="0" applyNumberFormat="1" applyFont="1" applyFill="1" applyBorder="1" applyAlignment="1">
      <alignment horizontal="right" vertical="center" wrapText="1"/>
    </xf>
    <xf numFmtId="44" fontId="3" fillId="25" borderId="7" xfId="0" applyNumberFormat="1" applyFont="1" applyFill="1" applyBorder="1" applyAlignment="1">
      <alignment horizontal="right" vertical="center"/>
    </xf>
    <xf numFmtId="44" fontId="3" fillId="28" borderId="7" xfId="0" applyNumberFormat="1" applyFont="1" applyFill="1" applyBorder="1" applyAlignment="1">
      <alignment horizontal="right" vertical="center"/>
    </xf>
    <xf numFmtId="44" fontId="6" fillId="23" borderId="7" xfId="0" applyNumberFormat="1" applyFont="1" applyFill="1" applyBorder="1" applyAlignment="1">
      <alignment horizontal="right" vertical="center" wrapText="1"/>
    </xf>
    <xf numFmtId="0" fontId="6" fillId="14" borderId="7" xfId="0" applyFont="1" applyFill="1" applyBorder="1" applyAlignment="1">
      <alignment horizontal="left" vertical="center" wrapText="1"/>
    </xf>
    <xf numFmtId="0" fontId="4" fillId="13" borderId="7" xfId="0" applyFont="1" applyFill="1" applyBorder="1" applyAlignment="1">
      <alignment vertical="center" wrapText="1"/>
    </xf>
    <xf numFmtId="49" fontId="4" fillId="16" borderId="7" xfId="8" quotePrefix="1" applyNumberFormat="1" applyFont="1" applyFill="1" applyBorder="1" applyAlignment="1">
      <alignment horizontal="center" vertical="center" wrapText="1"/>
    </xf>
    <xf numFmtId="0" fontId="4" fillId="16" borderId="7" xfId="8" applyFont="1" applyFill="1" applyBorder="1" applyAlignment="1">
      <alignment horizontal="center" vertical="center" wrapText="1"/>
    </xf>
    <xf numFmtId="49" fontId="4" fillId="16" borderId="7" xfId="8" applyNumberFormat="1" applyFont="1" applyFill="1" applyBorder="1" applyAlignment="1">
      <alignment horizontal="center" vertical="center" wrapText="1"/>
    </xf>
    <xf numFmtId="0" fontId="4" fillId="22" borderId="7" xfId="0" applyFont="1" applyFill="1" applyBorder="1" applyAlignment="1">
      <alignment vertical="center" wrapText="1"/>
    </xf>
    <xf numFmtId="44" fontId="4" fillId="22" borderId="7" xfId="0" applyNumberFormat="1" applyFont="1" applyFill="1" applyBorder="1" applyAlignment="1">
      <alignment horizontal="right" vertical="center" wrapText="1"/>
    </xf>
    <xf numFmtId="0" fontId="30" fillId="0" borderId="0" xfId="8" applyFont="1" applyAlignment="1">
      <alignment vertical="center"/>
    </xf>
    <xf numFmtId="44" fontId="3" fillId="0" borderId="7" xfId="8" applyNumberFormat="1" applyFont="1" applyBorder="1" applyAlignment="1">
      <alignment horizontal="left" vertical="center"/>
    </xf>
    <xf numFmtId="44" fontId="29" fillId="0" borderId="7" xfId="8" applyNumberFormat="1" applyFont="1" applyBorder="1" applyAlignment="1">
      <alignment horizontal="left" vertical="center"/>
    </xf>
    <xf numFmtId="44" fontId="3" fillId="26" borderId="7" xfId="8" applyNumberFormat="1" applyFont="1" applyFill="1" applyBorder="1" applyAlignment="1">
      <alignment horizontal="center" vertical="center"/>
    </xf>
    <xf numFmtId="44" fontId="28" fillId="0" borderId="7" xfId="8" applyNumberFormat="1" applyFont="1" applyBorder="1" applyAlignment="1">
      <alignment horizontal="left" vertical="center"/>
    </xf>
    <xf numFmtId="44" fontId="3" fillId="0" borderId="7" xfId="8" applyNumberFormat="1" applyFont="1" applyBorder="1" applyAlignment="1">
      <alignment horizontal="center" vertical="center"/>
    </xf>
    <xf numFmtId="44" fontId="3" fillId="26" borderId="7" xfId="8" applyNumberFormat="1" applyFont="1" applyFill="1" applyBorder="1" applyAlignment="1">
      <alignment horizontal="left" vertical="center"/>
    </xf>
    <xf numFmtId="44" fontId="17" fillId="26" borderId="0" xfId="8" applyNumberFormat="1" applyFont="1" applyFill="1" applyAlignment="1">
      <alignment vertical="center"/>
    </xf>
    <xf numFmtId="44" fontId="22" fillId="26" borderId="7" xfId="8" applyNumberFormat="1" applyFont="1" applyFill="1" applyBorder="1" applyAlignment="1">
      <alignment horizontal="right" vertical="center"/>
    </xf>
    <xf numFmtId="0" fontId="10" fillId="0" borderId="19" xfId="2" applyFont="1" applyBorder="1" applyAlignment="1">
      <alignment horizontal="left" vertical="center" wrapText="1"/>
    </xf>
    <xf numFmtId="0" fontId="31" fillId="0" borderId="11" xfId="10" applyBorder="1" applyAlignment="1">
      <alignment vertical="center"/>
    </xf>
    <xf numFmtId="0" fontId="6" fillId="29" borderId="32" xfId="0" applyFont="1" applyFill="1" applyBorder="1" applyAlignment="1">
      <alignment vertical="center" wrapText="1"/>
    </xf>
    <xf numFmtId="0" fontId="6" fillId="30" borderId="33" xfId="0" applyFont="1" applyFill="1" applyBorder="1" applyAlignment="1">
      <alignment vertical="center" wrapText="1"/>
    </xf>
    <xf numFmtId="0" fontId="3" fillId="31" borderId="33" xfId="0" applyFont="1" applyFill="1" applyBorder="1" applyAlignment="1">
      <alignment vertical="center" wrapText="1"/>
    </xf>
    <xf numFmtId="0" fontId="3" fillId="0" borderId="33" xfId="0" applyFont="1" applyBorder="1" applyAlignment="1">
      <alignment vertical="center" wrapText="1"/>
    </xf>
    <xf numFmtId="164" fontId="32" fillId="0" borderId="25" xfId="1" applyNumberFormat="1" applyFont="1" applyFill="1" applyBorder="1" applyAlignment="1">
      <alignment horizontal="center" vertical="center"/>
    </xf>
    <xf numFmtId="0" fontId="3" fillId="32" borderId="33" xfId="0" applyFont="1" applyFill="1" applyBorder="1" applyAlignment="1">
      <alignment vertical="center" wrapText="1"/>
    </xf>
    <xf numFmtId="0" fontId="3" fillId="30" borderId="33" xfId="0" applyFont="1" applyFill="1" applyBorder="1" applyAlignment="1">
      <alignment vertical="center"/>
    </xf>
    <xf numFmtId="0" fontId="3" fillId="30" borderId="33" xfId="0" applyFont="1" applyFill="1" applyBorder="1" applyAlignment="1">
      <alignment vertical="center" wrapText="1"/>
    </xf>
    <xf numFmtId="0" fontId="3" fillId="0" borderId="33" xfId="0" applyFont="1" applyBorder="1" applyAlignment="1">
      <alignment vertical="top" wrapText="1"/>
    </xf>
    <xf numFmtId="4" fontId="3" fillId="6" borderId="25" xfId="1" applyNumberFormat="1" applyFont="1" applyFill="1" applyBorder="1" applyAlignment="1">
      <alignment horizontal="right"/>
    </xf>
    <xf numFmtId="4" fontId="3" fillId="7" borderId="25" xfId="1" applyNumberFormat="1" applyFont="1" applyFill="1" applyBorder="1" applyAlignment="1">
      <alignment horizontal="right"/>
    </xf>
    <xf numFmtId="4" fontId="3" fillId="0" borderId="25" xfId="1" applyNumberFormat="1" applyFont="1" applyFill="1" applyBorder="1" applyAlignment="1">
      <alignment horizontal="right"/>
    </xf>
    <xf numFmtId="164" fontId="14" fillId="6" borderId="25" xfId="1" applyNumberFormat="1" applyFont="1" applyFill="1" applyBorder="1" applyAlignment="1">
      <alignment horizontal="center" vertical="center"/>
    </xf>
    <xf numFmtId="4" fontId="3" fillId="6" borderId="25" xfId="1" applyNumberFormat="1" applyFont="1" applyFill="1" applyBorder="1" applyAlignment="1">
      <alignment horizontal="right" vertical="center"/>
    </xf>
    <xf numFmtId="4" fontId="3" fillId="0" borderId="25" xfId="1" quotePrefix="1" applyNumberFormat="1" applyFont="1" applyFill="1" applyBorder="1" applyAlignment="1">
      <alignment horizontal="right"/>
    </xf>
    <xf numFmtId="4" fontId="3" fillId="0" borderId="25" xfId="1" quotePrefix="1" applyNumberFormat="1" applyFont="1" applyFill="1" applyBorder="1" applyAlignment="1"/>
    <xf numFmtId="4" fontId="3" fillId="7" borderId="25" xfId="1" applyNumberFormat="1" applyFont="1" applyFill="1" applyBorder="1" applyAlignment="1"/>
    <xf numFmtId="4" fontId="3" fillId="0" borderId="25" xfId="1" applyNumberFormat="1" applyFont="1" applyFill="1" applyBorder="1" applyAlignment="1"/>
    <xf numFmtId="43" fontId="3" fillId="0" borderId="25" xfId="1" quotePrefix="1" applyFont="1" applyFill="1" applyBorder="1" applyAlignment="1">
      <alignment horizontal="left"/>
    </xf>
    <xf numFmtId="0" fontId="9" fillId="0" borderId="22" xfId="0" applyFont="1" applyBorder="1" applyAlignment="1">
      <alignment horizontal="center" vertical="center"/>
    </xf>
    <xf numFmtId="49" fontId="9" fillId="4" borderId="34" xfId="0" applyNumberFormat="1" applyFont="1" applyFill="1" applyBorder="1" applyAlignment="1">
      <alignment horizontal="center" vertical="center" wrapText="1"/>
    </xf>
    <xf numFmtId="0" fontId="14" fillId="0" borderId="22" xfId="0" applyFont="1" applyBorder="1" applyAlignment="1">
      <alignment horizontal="left" vertical="center"/>
    </xf>
    <xf numFmtId="0" fontId="14" fillId="0" borderId="22" xfId="9" applyFont="1" applyBorder="1" applyAlignment="1">
      <alignment horizontal="left" vertical="center"/>
    </xf>
    <xf numFmtId="0" fontId="15" fillId="6" borderId="0" xfId="0" applyFont="1" applyFill="1" applyAlignment="1">
      <alignment horizontal="center" vertical="center"/>
    </xf>
    <xf numFmtId="0" fontId="15" fillId="7" borderId="0" xfId="0" applyFont="1" applyFill="1" applyAlignment="1">
      <alignment horizontal="center" vertical="center"/>
    </xf>
    <xf numFmtId="0" fontId="3" fillId="7" borderId="0" xfId="0" quotePrefix="1" applyFont="1" applyFill="1" applyAlignment="1">
      <alignment horizontal="left"/>
    </xf>
    <xf numFmtId="0" fontId="33" fillId="0" borderId="0" xfId="0" applyFont="1"/>
    <xf numFmtId="164" fontId="6" fillId="0" borderId="25" xfId="1" applyNumberFormat="1" applyFont="1" applyFill="1" applyBorder="1"/>
    <xf numFmtId="43" fontId="12" fillId="0" borderId="0" xfId="1" applyFont="1" applyFill="1" applyBorder="1"/>
    <xf numFmtId="4" fontId="3" fillId="8" borderId="25" xfId="1" applyNumberFormat="1" applyFont="1" applyFill="1" applyBorder="1" applyAlignment="1">
      <alignment horizontal="right"/>
    </xf>
    <xf numFmtId="43" fontId="3" fillId="0" borderId="25" xfId="1" applyFont="1" applyFill="1" applyBorder="1" applyAlignment="1">
      <alignment horizontal="right"/>
    </xf>
    <xf numFmtId="0" fontId="12" fillId="0" borderId="25" xfId="0" applyFont="1" applyBorder="1"/>
    <xf numFmtId="0" fontId="12" fillId="0" borderId="0" xfId="0" applyFont="1"/>
    <xf numFmtId="164" fontId="14" fillId="0" borderId="25" xfId="1" applyNumberFormat="1" applyFont="1" applyFill="1" applyBorder="1" applyAlignment="1">
      <alignment horizontal="center" vertical="center"/>
    </xf>
    <xf numFmtId="164" fontId="3" fillId="0" borderId="25" xfId="1" quotePrefix="1" applyNumberFormat="1" applyFont="1" applyFill="1" applyBorder="1" applyAlignment="1">
      <alignment horizontal="left"/>
    </xf>
    <xf numFmtId="164" fontId="3" fillId="33" borderId="25" xfId="1" applyNumberFormat="1" applyFont="1" applyFill="1" applyBorder="1" applyAlignment="1">
      <alignment horizontal="center"/>
    </xf>
    <xf numFmtId="164" fontId="3" fillId="34" borderId="25" xfId="1" quotePrefix="1" applyNumberFormat="1" applyFont="1" applyFill="1" applyBorder="1" applyAlignment="1">
      <alignment horizontal="left"/>
    </xf>
    <xf numFmtId="164" fontId="3" fillId="34" borderId="25" xfId="1" applyNumberFormat="1" applyFont="1" applyFill="1" applyBorder="1" applyAlignment="1">
      <alignment horizontal="center"/>
    </xf>
    <xf numFmtId="4" fontId="6" fillId="9" borderId="25" xfId="7" applyNumberFormat="1" applyFont="1" applyFill="1" applyBorder="1" applyAlignment="1">
      <alignment horizontal="center" vertical="center" wrapText="1"/>
    </xf>
    <xf numFmtId="164" fontId="6" fillId="9" borderId="25" xfId="1" applyNumberFormat="1" applyFont="1" applyFill="1" applyBorder="1" applyAlignment="1">
      <alignment vertical="center" wrapText="1"/>
    </xf>
    <xf numFmtId="164" fontId="24" fillId="0" borderId="0" xfId="0" applyNumberFormat="1" applyFont="1"/>
    <xf numFmtId="9" fontId="21" fillId="19" borderId="19" xfId="11" applyFont="1" applyFill="1" applyBorder="1" applyAlignment="1">
      <alignment horizontal="right" vertical="center"/>
    </xf>
    <xf numFmtId="9" fontId="9" fillId="20" borderId="19" xfId="11" applyFont="1" applyFill="1" applyBorder="1" applyAlignment="1">
      <alignment horizontal="right" vertical="center"/>
    </xf>
    <xf numFmtId="9" fontId="9" fillId="21" borderId="19" xfId="11" applyFont="1" applyFill="1" applyBorder="1" applyAlignment="1">
      <alignment horizontal="right" vertical="center"/>
    </xf>
    <xf numFmtId="9" fontId="8" fillId="18" borderId="19" xfId="11" applyFont="1" applyFill="1" applyBorder="1" applyAlignment="1">
      <alignment horizontal="right" vertical="center"/>
    </xf>
    <xf numFmtId="9" fontId="8" fillId="10" borderId="19" xfId="11" applyFont="1" applyFill="1" applyBorder="1" applyAlignment="1">
      <alignment horizontal="right" vertical="center"/>
    </xf>
    <xf numFmtId="9" fontId="8" fillId="11" borderId="19" xfId="11" applyFont="1" applyFill="1" applyBorder="1" applyAlignment="1">
      <alignment horizontal="right" vertical="center"/>
    </xf>
    <xf numFmtId="9" fontId="8" fillId="0" borderId="19" xfId="11" applyFont="1" applyFill="1" applyBorder="1" applyAlignment="1">
      <alignment horizontal="right" vertical="center"/>
    </xf>
    <xf numFmtId="9" fontId="10" fillId="0" borderId="19" xfId="11" applyFont="1" applyFill="1" applyBorder="1" applyAlignment="1">
      <alignment horizontal="right" vertical="center"/>
    </xf>
    <xf numFmtId="9" fontId="8" fillId="12" borderId="19" xfId="11" applyFont="1" applyFill="1" applyBorder="1" applyAlignment="1">
      <alignment horizontal="right" vertical="center"/>
    </xf>
    <xf numFmtId="9" fontId="9" fillId="11" borderId="19" xfId="11" applyFont="1" applyFill="1" applyBorder="1" applyAlignment="1">
      <alignment horizontal="right" vertical="center"/>
    </xf>
    <xf numFmtId="9" fontId="14" fillId="0" borderId="19" xfId="11" applyFont="1" applyFill="1" applyBorder="1" applyAlignment="1">
      <alignment horizontal="right" vertical="center"/>
    </xf>
    <xf numFmtId="9" fontId="9" fillId="0" borderId="19" xfId="11" applyFont="1" applyFill="1" applyBorder="1" applyAlignment="1">
      <alignment horizontal="right" vertical="center"/>
    </xf>
    <xf numFmtId="9" fontId="14" fillId="20" borderId="19" xfId="11" applyFont="1" applyFill="1" applyBorder="1" applyAlignment="1">
      <alignment horizontal="right" vertical="center"/>
    </xf>
    <xf numFmtId="9" fontId="14" fillId="21" borderId="19" xfId="11" applyFont="1" applyFill="1" applyBorder="1" applyAlignment="1">
      <alignment horizontal="right" vertical="center"/>
    </xf>
    <xf numFmtId="9" fontId="0" fillId="0" borderId="0" xfId="11" applyFont="1" applyAlignment="1">
      <alignment vertical="center"/>
    </xf>
    <xf numFmtId="9" fontId="8" fillId="3" borderId="19" xfId="11" applyFont="1" applyFill="1" applyBorder="1" applyAlignment="1">
      <alignment horizontal="left" vertical="center"/>
    </xf>
    <xf numFmtId="9" fontId="10" fillId="0" borderId="19" xfId="11" applyFont="1" applyFill="1" applyBorder="1" applyAlignment="1">
      <alignment horizontal="left" vertical="center"/>
    </xf>
    <xf numFmtId="0" fontId="4" fillId="0" borderId="0" xfId="0" applyFont="1" applyAlignment="1">
      <alignment vertical="center" wrapText="1"/>
    </xf>
    <xf numFmtId="44" fontId="6" fillId="0" borderId="0" xfId="0" applyNumberFormat="1" applyFont="1" applyAlignment="1">
      <alignment horizontal="right" vertical="center" wrapText="1"/>
    </xf>
    <xf numFmtId="44" fontId="22" fillId="0" borderId="0" xfId="8" applyNumberFormat="1" applyFont="1" applyAlignment="1">
      <alignment horizontal="right" vertical="center"/>
    </xf>
    <xf numFmtId="44" fontId="17" fillId="2" borderId="0" xfId="1" applyNumberFormat="1" applyFont="1" applyFill="1" applyBorder="1" applyAlignment="1">
      <alignment vertical="center"/>
    </xf>
    <xf numFmtId="44" fontId="17" fillId="2" borderId="0" xfId="8" applyNumberFormat="1" applyFont="1" applyFill="1" applyAlignment="1">
      <alignment vertical="center"/>
    </xf>
    <xf numFmtId="44" fontId="17" fillId="2" borderId="0" xfId="8" applyNumberFormat="1" applyFont="1" applyFill="1" applyAlignment="1">
      <alignment vertical="center" wrapText="1"/>
    </xf>
    <xf numFmtId="44" fontId="17" fillId="2" borderId="0" xfId="8" applyNumberFormat="1" applyFont="1" applyFill="1" applyAlignment="1">
      <alignment horizontal="center" vertical="center"/>
    </xf>
    <xf numFmtId="169" fontId="17" fillId="2" borderId="0" xfId="8" applyNumberFormat="1" applyFont="1" applyFill="1" applyAlignment="1">
      <alignment horizontal="right" vertical="center"/>
    </xf>
    <xf numFmtId="0" fontId="17" fillId="2" borderId="0" xfId="8" applyFont="1" applyFill="1" applyAlignment="1">
      <alignment vertical="center"/>
    </xf>
    <xf numFmtId="170" fontId="17" fillId="2" borderId="0" xfId="8" applyNumberFormat="1" applyFont="1" applyFill="1" applyAlignment="1">
      <alignment vertical="center"/>
    </xf>
    <xf numFmtId="43" fontId="17" fillId="2" borderId="0" xfId="8" applyNumberFormat="1" applyFont="1" applyFill="1" applyAlignment="1">
      <alignment vertical="center"/>
    </xf>
    <xf numFmtId="0" fontId="17" fillId="2" borderId="0" xfId="8" applyFont="1" applyFill="1" applyAlignment="1">
      <alignment vertical="center" wrapText="1"/>
    </xf>
    <xf numFmtId="169" fontId="17" fillId="2" borderId="0" xfId="8" applyNumberFormat="1" applyFont="1" applyFill="1" applyAlignment="1">
      <alignment vertical="center" wrapText="1"/>
    </xf>
    <xf numFmtId="43" fontId="17" fillId="2" borderId="0" xfId="1" applyFont="1" applyFill="1" applyBorder="1" applyAlignment="1">
      <alignment vertical="center"/>
    </xf>
    <xf numFmtId="0" fontId="4" fillId="18" borderId="5" xfId="0" applyFont="1" applyFill="1" applyBorder="1" applyAlignment="1">
      <alignment horizontal="center" vertical="center" wrapText="1"/>
    </xf>
    <xf numFmtId="0" fontId="4" fillId="18" borderId="6" xfId="0" applyFont="1" applyFill="1" applyBorder="1" applyAlignment="1">
      <alignment horizontal="center" vertical="center" wrapText="1"/>
    </xf>
    <xf numFmtId="0" fontId="4" fillId="18" borderId="3" xfId="0" applyFont="1" applyFill="1" applyBorder="1" applyAlignment="1">
      <alignment horizontal="center" vertical="center" wrapText="1"/>
    </xf>
    <xf numFmtId="0" fontId="8" fillId="0" borderId="20" xfId="2" applyFont="1" applyBorder="1" applyAlignment="1">
      <alignment horizontal="center" vertical="center" wrapText="1"/>
    </xf>
    <xf numFmtId="0" fontId="8" fillId="0" borderId="16" xfId="2"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49" fontId="8" fillId="0" borderId="18" xfId="2" applyNumberFormat="1" applyFont="1" applyBorder="1" applyAlignment="1">
      <alignment horizontal="center" vertical="center" wrapText="1"/>
    </xf>
    <xf numFmtId="49" fontId="8" fillId="0" borderId="16" xfId="2" applyNumberFormat="1" applyFont="1" applyBorder="1" applyAlignment="1">
      <alignment horizontal="center" vertical="center" wrapText="1"/>
    </xf>
    <xf numFmtId="49" fontId="9" fillId="0" borderId="17" xfId="2" applyNumberFormat="1" applyFont="1" applyBorder="1" applyAlignment="1">
      <alignment horizontal="center" vertical="center" wrapText="1"/>
    </xf>
    <xf numFmtId="49" fontId="9" fillId="0" borderId="15" xfId="2" applyNumberFormat="1" applyFont="1" applyBorder="1" applyAlignment="1">
      <alignment horizontal="center" vertical="center" wrapText="1"/>
    </xf>
    <xf numFmtId="49" fontId="8" fillId="0" borderId="17"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49" fontId="8" fillId="0" borderId="15" xfId="2" applyNumberFormat="1" applyFont="1" applyBorder="1" applyAlignment="1">
      <alignment horizontal="center" vertical="center" wrapText="1"/>
    </xf>
    <xf numFmtId="49" fontId="8" fillId="2" borderId="18" xfId="2" applyNumberFormat="1" applyFont="1" applyFill="1" applyBorder="1" applyAlignment="1">
      <alignment horizontal="center" vertical="center" wrapText="1"/>
    </xf>
    <xf numFmtId="49" fontId="8" fillId="2" borderId="16" xfId="2" applyNumberFormat="1" applyFont="1" applyFill="1" applyBorder="1" applyAlignment="1">
      <alignment horizontal="center" vertical="center" wrapText="1"/>
    </xf>
    <xf numFmtId="9" fontId="8" fillId="0" borderId="18" xfId="11" applyFont="1" applyBorder="1" applyAlignment="1">
      <alignment horizontal="center" vertical="center" wrapText="1"/>
    </xf>
    <xf numFmtId="9" fontId="8" fillId="0" borderId="16" xfId="11" applyFont="1" applyBorder="1" applyAlignment="1">
      <alignment horizontal="center" vertical="center" wrapText="1"/>
    </xf>
    <xf numFmtId="49" fontId="8" fillId="0" borderId="20" xfId="2" applyNumberFormat="1" applyFont="1" applyBorder="1" applyAlignment="1">
      <alignment horizontal="center" vertical="center"/>
    </xf>
    <xf numFmtId="49" fontId="8" fillId="0" borderId="16" xfId="2" applyNumberFormat="1" applyFont="1" applyBorder="1" applyAlignment="1">
      <alignment horizontal="center" vertical="center"/>
    </xf>
    <xf numFmtId="0" fontId="6" fillId="0" borderId="4" xfId="2" applyFont="1" applyBorder="1" applyAlignment="1">
      <alignment horizontal="center" vertical="center"/>
    </xf>
    <xf numFmtId="0" fontId="6" fillId="17" borderId="1" xfId="2" applyFont="1" applyFill="1" applyBorder="1" applyAlignment="1">
      <alignment horizontal="center" vertical="center" wrapText="1"/>
    </xf>
    <xf numFmtId="0" fontId="6" fillId="17" borderId="2" xfId="2" applyFont="1" applyFill="1" applyBorder="1" applyAlignment="1">
      <alignment horizontal="center" vertical="center" wrapText="1"/>
    </xf>
    <xf numFmtId="0" fontId="6" fillId="17" borderId="5" xfId="2" applyFont="1" applyFill="1" applyBorder="1" applyAlignment="1">
      <alignment horizontal="center" vertical="center" wrapText="1"/>
    </xf>
    <xf numFmtId="0" fontId="6" fillId="17" borderId="3" xfId="2" applyFont="1" applyFill="1" applyBorder="1" applyAlignment="1">
      <alignment horizontal="center" vertical="center" wrapText="1"/>
    </xf>
    <xf numFmtId="44" fontId="3" fillId="24" borderId="29" xfId="0" applyNumberFormat="1" applyFont="1" applyFill="1" applyBorder="1" applyAlignment="1">
      <alignment horizontal="center" vertical="center"/>
    </xf>
    <xf numFmtId="44" fontId="3" fillId="24" borderId="31" xfId="0" applyNumberFormat="1" applyFont="1" applyFill="1" applyBorder="1" applyAlignment="1">
      <alignment horizontal="center" vertical="center"/>
    </xf>
    <xf numFmtId="44" fontId="3" fillId="24" borderId="30" xfId="0" applyNumberFormat="1" applyFont="1" applyFill="1" applyBorder="1" applyAlignment="1">
      <alignment horizontal="center" vertical="center"/>
    </xf>
    <xf numFmtId="44" fontId="3" fillId="24" borderId="7" xfId="0" applyNumberFormat="1" applyFont="1" applyFill="1" applyBorder="1" applyAlignment="1">
      <alignment horizontal="center" vertical="center"/>
    </xf>
    <xf numFmtId="44" fontId="3" fillId="27" borderId="29" xfId="0" applyNumberFormat="1" applyFont="1" applyFill="1" applyBorder="1" applyAlignment="1">
      <alignment horizontal="center" vertical="center"/>
    </xf>
    <xf numFmtId="44" fontId="3" fillId="27" borderId="30" xfId="0" applyNumberFormat="1" applyFont="1" applyFill="1" applyBorder="1" applyAlignment="1">
      <alignment horizontal="center" vertical="center"/>
    </xf>
    <xf numFmtId="49" fontId="4" fillId="12" borderId="7" xfId="8" quotePrefix="1" applyNumberFormat="1" applyFont="1" applyFill="1" applyBorder="1" applyAlignment="1">
      <alignment horizontal="center" vertical="center" wrapText="1"/>
    </xf>
    <xf numFmtId="0" fontId="4" fillId="12" borderId="29" xfId="8" applyFont="1" applyFill="1" applyBorder="1" applyAlignment="1">
      <alignment horizontal="center" vertical="center"/>
    </xf>
    <xf numFmtId="0" fontId="4" fillId="12" borderId="30" xfId="8" applyFont="1" applyFill="1" applyBorder="1" applyAlignment="1">
      <alignment horizontal="center" vertical="center"/>
    </xf>
    <xf numFmtId="49" fontId="4" fillId="16" borderId="29" xfId="8" quotePrefix="1" applyNumberFormat="1" applyFont="1" applyFill="1" applyBorder="1" applyAlignment="1">
      <alignment horizontal="center" vertical="center" wrapText="1"/>
    </xf>
    <xf numFmtId="49" fontId="4" fillId="16" borderId="30" xfId="8" quotePrefix="1" applyNumberFormat="1" applyFont="1" applyFill="1" applyBorder="1" applyAlignment="1">
      <alignment horizontal="center" vertical="center" wrapText="1"/>
    </xf>
    <xf numFmtId="49" fontId="9" fillId="0" borderId="21" xfId="0" quotePrefix="1" applyNumberFormat="1" applyFont="1" applyBorder="1" applyAlignment="1">
      <alignment horizontal="center" vertical="center" wrapText="1"/>
    </xf>
    <xf numFmtId="0" fontId="12" fillId="0" borderId="22" xfId="0" applyFont="1" applyBorder="1"/>
    <xf numFmtId="0" fontId="12" fillId="0" borderId="23" xfId="0" applyFont="1" applyBorder="1"/>
    <xf numFmtId="0" fontId="0" fillId="0" borderId="28" xfId="0" applyBorder="1" applyAlignment="1">
      <alignment horizontal="center"/>
    </xf>
    <xf numFmtId="49" fontId="9" fillId="4" borderId="24" xfId="0" quotePrefix="1" applyNumberFormat="1" applyFont="1" applyFill="1" applyBorder="1" applyAlignment="1">
      <alignment horizontal="center" vertical="center" wrapText="1"/>
    </xf>
    <xf numFmtId="49" fontId="9" fillId="4" borderId="26" xfId="0" quotePrefix="1" applyNumberFormat="1" applyFont="1" applyFill="1" applyBorder="1" applyAlignment="1">
      <alignment horizontal="center" vertical="center" wrapText="1"/>
    </xf>
    <xf numFmtId="49" fontId="9" fillId="4" borderId="24" xfId="0" applyNumberFormat="1" applyFont="1" applyFill="1" applyBorder="1" applyAlignment="1">
      <alignment horizontal="center" vertical="center" wrapText="1"/>
    </xf>
    <xf numFmtId="49" fontId="9" fillId="4" borderId="26" xfId="0" applyNumberFormat="1"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3" xfId="2" applyFont="1" applyFill="1" applyBorder="1" applyAlignment="1">
      <alignment horizontal="center" vertical="center"/>
    </xf>
    <xf numFmtId="0" fontId="6" fillId="18" borderId="1" xfId="2" quotePrefix="1" applyFont="1" applyFill="1" applyBorder="1" applyAlignment="1">
      <alignment horizontal="center" vertical="center" wrapText="1"/>
    </xf>
    <xf numFmtId="0" fontId="6" fillId="18" borderId="2" xfId="2" applyFont="1" applyFill="1" applyBorder="1" applyAlignment="1">
      <alignment horizontal="center" vertical="center" wrapText="1"/>
    </xf>
    <xf numFmtId="0" fontId="6" fillId="18" borderId="5" xfId="2" applyFont="1" applyFill="1" applyBorder="1" applyAlignment="1">
      <alignment horizontal="center" vertical="center" wrapText="1"/>
    </xf>
    <xf numFmtId="0" fontId="6" fillId="18" borderId="3" xfId="2" applyFont="1" applyFill="1" applyBorder="1" applyAlignment="1">
      <alignment horizontal="center" vertical="center" wrapText="1"/>
    </xf>
  </cellXfs>
  <cellStyles count="12">
    <cellStyle name="Hipervínculo" xfId="10" builtinId="8"/>
    <cellStyle name="Millares" xfId="1" builtinId="3"/>
    <cellStyle name="Millares [0] 2" xfId="3" xr:uid="{00000000-0005-0000-0000-000002000000}"/>
    <cellStyle name="Millares [0] 2 2" xfId="6" xr:uid="{00000000-0005-0000-0000-000003000000}"/>
    <cellStyle name="Millares 2" xfId="4" xr:uid="{00000000-0005-0000-0000-000004000000}"/>
    <cellStyle name="Millares 2 2" xfId="7" xr:uid="{00000000-0005-0000-0000-000005000000}"/>
    <cellStyle name="Millares 3" xfId="5" xr:uid="{00000000-0005-0000-0000-000006000000}"/>
    <cellStyle name="Normal" xfId="0" builtinId="0"/>
    <cellStyle name="Normal 2" xfId="2" xr:uid="{00000000-0005-0000-0000-000008000000}"/>
    <cellStyle name="Normal 3" xfId="8" xr:uid="{00000000-0005-0000-0000-000009000000}"/>
    <cellStyle name="Normal 3 2" xfId="9" xr:uid="{00000000-0005-0000-0000-00000A000000}"/>
    <cellStyle name="Porcentaje" xfId="11" builtinId="5"/>
  </cellStyles>
  <dxfs count="0"/>
  <tableStyles count="0" defaultTableStyle="TableStyleMedium2" defaultPivotStyle="PivotStyleLight16"/>
  <colors>
    <mruColors>
      <color rgb="FF99FF99"/>
      <color rgb="FFCCFFCC"/>
      <color rgb="FFE1FFE1"/>
      <color rgb="FF66FF66"/>
      <color rgb="FFA8D08D"/>
      <color rgb="FFB4D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2493644</xdr:colOff>
      <xdr:row>0</xdr:row>
      <xdr:rowOff>573405</xdr:rowOff>
    </xdr:from>
    <xdr:to>
      <xdr:col>2</xdr:col>
      <xdr:colOff>4271182</xdr:colOff>
      <xdr:row>0</xdr:row>
      <xdr:rowOff>1396365</xdr:rowOff>
    </xdr:to>
    <xdr:sp macro="" textlink="">
      <xdr:nvSpPr>
        <xdr:cNvPr id="2" name="3 CuadroTexto">
          <a:extLst>
            <a:ext uri="{FF2B5EF4-FFF2-40B4-BE49-F238E27FC236}">
              <a16:creationId xmlns:a16="http://schemas.microsoft.com/office/drawing/2014/main" id="{D15E77FD-9F2F-475A-8BF1-32B7CD5BDDA6}"/>
            </a:ext>
          </a:extLst>
        </xdr:cNvPr>
        <xdr:cNvSpPr txBox="1"/>
      </xdr:nvSpPr>
      <xdr:spPr bwMode="auto">
        <a:xfrm>
          <a:off x="2884169" y="573405"/>
          <a:ext cx="4730288" cy="822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O" sz="1800" b="1">
              <a:solidFill>
                <a:schemeClr val="accent6"/>
              </a:solidFill>
              <a:latin typeface="Arial Narrow" pitchFamily="34" charset="0"/>
            </a:rPr>
            <a:t>Ministerio</a:t>
          </a:r>
          <a:r>
            <a:rPr lang="es-CO" sz="1800" b="1" baseline="0">
              <a:solidFill>
                <a:schemeClr val="accent6"/>
              </a:solidFill>
              <a:latin typeface="Arial Narrow" pitchFamily="34" charset="0"/>
            </a:rPr>
            <a:t> de Ambiente y Desarrollo Sostenible</a:t>
          </a:r>
        </a:p>
        <a:p>
          <a:pPr algn="ctr"/>
          <a:r>
            <a:rPr lang="es-CO" sz="1400" baseline="0">
              <a:solidFill>
                <a:schemeClr val="accent6"/>
              </a:solidFill>
              <a:latin typeface="Arial Narrow" pitchFamily="34" charset="0"/>
            </a:rPr>
            <a:t>Dirección de Ordenamiento Ambiental Territorial y Sistema Nacional Ambiental.</a:t>
          </a:r>
        </a:p>
      </xdr:txBody>
    </xdr:sp>
    <xdr:clientData/>
  </xdr:twoCellAnchor>
  <xdr:twoCellAnchor editAs="oneCell">
    <xdr:from>
      <xdr:col>0</xdr:col>
      <xdr:colOff>0</xdr:colOff>
      <xdr:row>0</xdr:row>
      <xdr:rowOff>171450</xdr:rowOff>
    </xdr:from>
    <xdr:to>
      <xdr:col>1</xdr:col>
      <xdr:colOff>2385060</xdr:colOff>
      <xdr:row>5</xdr:row>
      <xdr:rowOff>10794</xdr:rowOff>
    </xdr:to>
    <xdr:pic>
      <xdr:nvPicPr>
        <xdr:cNvPr id="3" name="Imagen 2">
          <a:extLst>
            <a:ext uri="{FF2B5EF4-FFF2-40B4-BE49-F238E27FC236}">
              <a16:creationId xmlns:a16="http://schemas.microsoft.com/office/drawing/2014/main" id="{37E5F137-20DC-42A9-B74E-B9B085D4BF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1450"/>
          <a:ext cx="2775585" cy="1220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57150</xdr:colOff>
      <xdr:row>0</xdr:row>
      <xdr:rowOff>1</xdr:rowOff>
    </xdr:from>
    <xdr:ext cx="1952625" cy="419100"/>
    <xdr:pic>
      <xdr:nvPicPr>
        <xdr:cNvPr id="2" name="Imagen 1">
          <a:extLst>
            <a:ext uri="{FF2B5EF4-FFF2-40B4-BE49-F238E27FC236}">
              <a16:creationId xmlns:a16="http://schemas.microsoft.com/office/drawing/2014/main" id="{4D687619-BD34-47AB-9D29-7D9347D586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952625" cy="4191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2722245</xdr:colOff>
      <xdr:row>0</xdr:row>
      <xdr:rowOff>230505</xdr:rowOff>
    </xdr:from>
    <xdr:to>
      <xdr:col>2</xdr:col>
      <xdr:colOff>226695</xdr:colOff>
      <xdr:row>0</xdr:row>
      <xdr:rowOff>838200</xdr:rowOff>
    </xdr:to>
    <xdr:sp macro="" textlink="">
      <xdr:nvSpPr>
        <xdr:cNvPr id="6" name="3 CuadroTexto">
          <a:extLst>
            <a:ext uri="{FF2B5EF4-FFF2-40B4-BE49-F238E27FC236}">
              <a16:creationId xmlns:a16="http://schemas.microsoft.com/office/drawing/2014/main" id="{AC46B677-D2EA-4BBD-A218-00966E5B6B7F}"/>
            </a:ext>
          </a:extLst>
        </xdr:cNvPr>
        <xdr:cNvSpPr txBox="1"/>
      </xdr:nvSpPr>
      <xdr:spPr bwMode="auto">
        <a:xfrm>
          <a:off x="2722245" y="230505"/>
          <a:ext cx="5905500" cy="607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s-CO" sz="1400" b="1">
              <a:solidFill>
                <a:schemeClr val="accent6"/>
              </a:solidFill>
              <a:latin typeface="Arial Narrow" pitchFamily="34" charset="0"/>
            </a:rPr>
            <a:t>Ministerio</a:t>
          </a:r>
          <a:r>
            <a:rPr lang="es-CO" sz="1400" b="1" baseline="0">
              <a:solidFill>
                <a:schemeClr val="accent6"/>
              </a:solidFill>
              <a:latin typeface="Arial Narrow" pitchFamily="34" charset="0"/>
            </a:rPr>
            <a:t> de Ambiente y Desarrollo Sostenible</a:t>
          </a:r>
        </a:p>
        <a:p>
          <a:pPr algn="ctr"/>
          <a:r>
            <a:rPr lang="es-CO" sz="1100" baseline="0">
              <a:solidFill>
                <a:schemeClr val="accent6"/>
              </a:solidFill>
              <a:latin typeface="Arial Narrow" pitchFamily="34" charset="0"/>
            </a:rPr>
            <a:t>Dirección General de Ordenamiento Ambiental Territorial y Sistema Nacional Ambiental</a:t>
          </a:r>
        </a:p>
      </xdr:txBody>
    </xdr:sp>
    <xdr:clientData/>
  </xdr:twoCellAnchor>
  <xdr:twoCellAnchor editAs="oneCell">
    <xdr:from>
      <xdr:col>0</xdr:col>
      <xdr:colOff>0</xdr:colOff>
      <xdr:row>0</xdr:row>
      <xdr:rowOff>0</xdr:rowOff>
    </xdr:from>
    <xdr:to>
      <xdr:col>0</xdr:col>
      <xdr:colOff>2308859</xdr:colOff>
      <xdr:row>1</xdr:row>
      <xdr:rowOff>140974</xdr:rowOff>
    </xdr:to>
    <xdr:pic>
      <xdr:nvPicPr>
        <xdr:cNvPr id="7" name="Imagen 6">
          <a:extLst>
            <a:ext uri="{FF2B5EF4-FFF2-40B4-BE49-F238E27FC236}">
              <a16:creationId xmlns:a16="http://schemas.microsoft.com/office/drawing/2014/main" id="{31F3DF89-B380-4491-BA22-C0ED2B4B76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8859" cy="100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139065</xdr:colOff>
      <xdr:row>0</xdr:row>
      <xdr:rowOff>329565</xdr:rowOff>
    </xdr:from>
    <xdr:to>
      <xdr:col>7</xdr:col>
      <xdr:colOff>1354455</xdr:colOff>
      <xdr:row>0</xdr:row>
      <xdr:rowOff>922020</xdr:rowOff>
    </xdr:to>
    <xdr:sp macro="" textlink="">
      <xdr:nvSpPr>
        <xdr:cNvPr id="3" name="3 CuadroTexto">
          <a:extLst>
            <a:ext uri="{FF2B5EF4-FFF2-40B4-BE49-F238E27FC236}">
              <a16:creationId xmlns:a16="http://schemas.microsoft.com/office/drawing/2014/main" id="{BEE5978B-2B9A-4757-AB5C-95E7AEF73BF1}"/>
            </a:ext>
          </a:extLst>
        </xdr:cNvPr>
        <xdr:cNvSpPr txBox="1"/>
      </xdr:nvSpPr>
      <xdr:spPr bwMode="auto">
        <a:xfrm>
          <a:off x="3110865" y="329565"/>
          <a:ext cx="4320540" cy="592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O" sz="1400" b="1">
              <a:solidFill>
                <a:schemeClr val="accent6"/>
              </a:solidFill>
              <a:latin typeface="Arial Narrow" pitchFamily="34" charset="0"/>
            </a:rPr>
            <a:t>Ministerio</a:t>
          </a:r>
          <a:r>
            <a:rPr lang="es-CO" sz="1400" b="1" baseline="0">
              <a:solidFill>
                <a:schemeClr val="accent6"/>
              </a:solidFill>
              <a:latin typeface="Arial Narrow" pitchFamily="34" charset="0"/>
            </a:rPr>
            <a:t> de Ambiente y Desarrollo Sostenible</a:t>
          </a:r>
        </a:p>
        <a:p>
          <a:pPr algn="ctr"/>
          <a:r>
            <a:rPr lang="es-CO" sz="1100" baseline="0">
              <a:solidFill>
                <a:schemeClr val="accent6"/>
              </a:solidFill>
              <a:latin typeface="Arial Narrow" pitchFamily="34" charset="0"/>
            </a:rPr>
            <a:t>Dirección General de Ordenamiento Ambiental Territorial y Sistema Nacional Ambiental</a:t>
          </a:r>
          <a:endParaRPr lang="es-CO" sz="1000">
            <a:solidFill>
              <a:schemeClr val="accent6"/>
            </a:solidFill>
            <a:latin typeface="Arial Narrow" pitchFamily="34" charset="0"/>
          </a:endParaRPr>
        </a:p>
      </xdr:txBody>
    </xdr:sp>
    <xdr:clientData/>
  </xdr:twoCellAnchor>
  <xdr:twoCellAnchor editAs="oneCell">
    <xdr:from>
      <xdr:col>0</xdr:col>
      <xdr:colOff>0</xdr:colOff>
      <xdr:row>0</xdr:row>
      <xdr:rowOff>0</xdr:rowOff>
    </xdr:from>
    <xdr:to>
      <xdr:col>7</xdr:col>
      <xdr:colOff>2309756</xdr:colOff>
      <xdr:row>1</xdr:row>
      <xdr:rowOff>20475</xdr:rowOff>
    </xdr:to>
    <xdr:pic>
      <xdr:nvPicPr>
        <xdr:cNvPr id="4" name="Imagen 3">
          <a:extLst>
            <a:ext uri="{FF2B5EF4-FFF2-40B4-BE49-F238E27FC236}">
              <a16:creationId xmlns:a16="http://schemas.microsoft.com/office/drawing/2014/main" id="{198F733E-442C-4CB1-85AA-8DCC894DC2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16480" cy="101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245745</xdr:colOff>
      <xdr:row>0</xdr:row>
      <xdr:rowOff>329565</xdr:rowOff>
    </xdr:from>
    <xdr:to>
      <xdr:col>1</xdr:col>
      <xdr:colOff>4594860</xdr:colOff>
      <xdr:row>0</xdr:row>
      <xdr:rowOff>922020</xdr:rowOff>
    </xdr:to>
    <xdr:sp macro="" textlink="">
      <xdr:nvSpPr>
        <xdr:cNvPr id="2" name="3 CuadroTexto">
          <a:extLst>
            <a:ext uri="{FF2B5EF4-FFF2-40B4-BE49-F238E27FC236}">
              <a16:creationId xmlns:a16="http://schemas.microsoft.com/office/drawing/2014/main" id="{1D224206-FD7E-4107-ADBE-C51C38BACD63}"/>
            </a:ext>
          </a:extLst>
        </xdr:cNvPr>
        <xdr:cNvSpPr txBox="1"/>
      </xdr:nvSpPr>
      <xdr:spPr bwMode="auto">
        <a:xfrm>
          <a:off x="3598545" y="329565"/>
          <a:ext cx="4320540" cy="592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O" sz="1400" b="1">
              <a:solidFill>
                <a:schemeClr val="accent6"/>
              </a:solidFill>
              <a:latin typeface="Arial Narrow" pitchFamily="34" charset="0"/>
            </a:rPr>
            <a:t>Ministerio</a:t>
          </a:r>
          <a:r>
            <a:rPr lang="es-CO" sz="1400" b="1" baseline="0">
              <a:solidFill>
                <a:schemeClr val="accent6"/>
              </a:solidFill>
              <a:latin typeface="Arial Narrow" pitchFamily="34" charset="0"/>
            </a:rPr>
            <a:t> de Ambiente y Desarrollo Sostenible</a:t>
          </a:r>
        </a:p>
        <a:p>
          <a:pPr algn="ctr"/>
          <a:r>
            <a:rPr lang="es-CO" sz="1100" baseline="0">
              <a:solidFill>
                <a:schemeClr val="accent6"/>
              </a:solidFill>
              <a:latin typeface="Arial Narrow" pitchFamily="34" charset="0"/>
            </a:rPr>
            <a:t>Dirección General de Ordenamiento Ambiental Territorial y Sistema Nacional Ambiental</a:t>
          </a:r>
          <a:endParaRPr lang="es-CO" sz="1000">
            <a:solidFill>
              <a:schemeClr val="accent6"/>
            </a:solidFill>
            <a:latin typeface="Arial Narrow" pitchFamily="34" charset="0"/>
          </a:endParaRPr>
        </a:p>
      </xdr:txBody>
    </xdr:sp>
    <xdr:clientData/>
  </xdr:twoCellAnchor>
  <xdr:twoCellAnchor editAs="oneCell">
    <xdr:from>
      <xdr:col>0</xdr:col>
      <xdr:colOff>487680</xdr:colOff>
      <xdr:row>0</xdr:row>
      <xdr:rowOff>0</xdr:rowOff>
    </xdr:from>
    <xdr:to>
      <xdr:col>0</xdr:col>
      <xdr:colOff>2804160</xdr:colOff>
      <xdr:row>0</xdr:row>
      <xdr:rowOff>1011075</xdr:rowOff>
    </xdr:to>
    <xdr:pic>
      <xdr:nvPicPr>
        <xdr:cNvPr id="3" name="Imagen 2">
          <a:extLst>
            <a:ext uri="{FF2B5EF4-FFF2-40B4-BE49-F238E27FC236}">
              <a16:creationId xmlns:a16="http://schemas.microsoft.com/office/drawing/2014/main" id="{691E98AC-01C3-4C5F-BD30-CBAB23EDCE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 y="0"/>
          <a:ext cx="2316480" cy="101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3133725</xdr:colOff>
      <xdr:row>0</xdr:row>
      <xdr:rowOff>222885</xdr:rowOff>
    </xdr:from>
    <xdr:to>
      <xdr:col>1</xdr:col>
      <xdr:colOff>4259580</xdr:colOff>
      <xdr:row>0</xdr:row>
      <xdr:rowOff>701040</xdr:rowOff>
    </xdr:to>
    <xdr:sp macro="" textlink="">
      <xdr:nvSpPr>
        <xdr:cNvPr id="2" name="3 CuadroTexto">
          <a:extLst>
            <a:ext uri="{FF2B5EF4-FFF2-40B4-BE49-F238E27FC236}">
              <a16:creationId xmlns:a16="http://schemas.microsoft.com/office/drawing/2014/main" id="{4541ECD3-CE7D-458E-B8C1-A3A6C76C8040}"/>
            </a:ext>
          </a:extLst>
        </xdr:cNvPr>
        <xdr:cNvSpPr txBox="1"/>
      </xdr:nvSpPr>
      <xdr:spPr bwMode="auto">
        <a:xfrm>
          <a:off x="3133725" y="222885"/>
          <a:ext cx="4478655" cy="478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s-CO" sz="1400" b="1">
              <a:solidFill>
                <a:schemeClr val="accent6"/>
              </a:solidFill>
              <a:latin typeface="Arial Narrow" pitchFamily="34" charset="0"/>
            </a:rPr>
            <a:t>Ministerio</a:t>
          </a:r>
          <a:r>
            <a:rPr lang="es-CO" sz="1400" b="1" baseline="0">
              <a:solidFill>
                <a:schemeClr val="accent6"/>
              </a:solidFill>
              <a:latin typeface="Arial Narrow" pitchFamily="34" charset="0"/>
            </a:rPr>
            <a:t> de Ambiente y Desarrollo Sostenible</a:t>
          </a:r>
        </a:p>
        <a:p>
          <a:pPr algn="ctr"/>
          <a:r>
            <a:rPr lang="es-CO" sz="1100" baseline="0">
              <a:solidFill>
                <a:schemeClr val="accent6"/>
              </a:solidFill>
              <a:latin typeface="Arial Narrow" pitchFamily="34" charset="0"/>
            </a:rPr>
            <a:t>Dirección General de Ordenamiento Ambiental Territorial y Coordinación del SINA</a:t>
          </a:r>
        </a:p>
        <a:p>
          <a:pPr algn="ctr"/>
          <a:r>
            <a:rPr lang="es-CO" sz="1000" baseline="0">
              <a:solidFill>
                <a:schemeClr val="accent6"/>
              </a:solidFill>
              <a:latin typeface="Arial Narrow" pitchFamily="34" charset="0"/>
            </a:rPr>
            <a:t>República de Colombia</a:t>
          </a:r>
          <a:endParaRPr lang="es-CO" sz="1000">
            <a:solidFill>
              <a:schemeClr val="accent6"/>
            </a:solidFill>
            <a:latin typeface="Arial Narrow" pitchFamily="34" charset="0"/>
          </a:endParaRPr>
        </a:p>
      </xdr:txBody>
    </xdr:sp>
    <xdr:clientData/>
  </xdr:twoCellAnchor>
  <xdr:twoCellAnchor editAs="oneCell">
    <xdr:from>
      <xdr:col>0</xdr:col>
      <xdr:colOff>426720</xdr:colOff>
      <xdr:row>0</xdr:row>
      <xdr:rowOff>0</xdr:rowOff>
    </xdr:from>
    <xdr:to>
      <xdr:col>0</xdr:col>
      <xdr:colOff>2453640</xdr:colOff>
      <xdr:row>0</xdr:row>
      <xdr:rowOff>884691</xdr:rowOff>
    </xdr:to>
    <xdr:pic>
      <xdr:nvPicPr>
        <xdr:cNvPr id="3" name="Imagen 2">
          <a:extLst>
            <a:ext uri="{FF2B5EF4-FFF2-40B4-BE49-F238E27FC236}">
              <a16:creationId xmlns:a16="http://schemas.microsoft.com/office/drawing/2014/main" id="{91A72CAF-A839-4278-B30A-C17D5B9EDE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0"/>
          <a:ext cx="2026920" cy="8846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PLA04\Archivos%20Planeacion%20(OK)\2020\Informe%20de%20Gestion%20con%20corte%2031-Diciembre-2020\6.%20Formatos%20SINA%20-%20PAI%202020-2023%20seguimiento%20PAC%20(V2).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E:\Nueva%20carpeta\Nuevo%20acceso%20directo.lnk.xls" TargetMode="External"/><Relationship Id="rId1" Type="http://schemas.openxmlformats.org/officeDocument/2006/relationships/externalLinkPath" Target="file:///E:\Nueva%20carpeta\Nuevo%20acceso%20directo.lnk.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josep\OneDrive\Desktop\SEG\Copia%20de%20MATRIZ%20GASTOS%205.2%20%20DICIEMBRE%2031-2024.xlsx" TargetMode="External"/><Relationship Id="rId1" Type="http://schemas.openxmlformats.org/officeDocument/2006/relationships/externalLinkPath" Target="/Users/josep/OneDrive/Desktop/SEG/Copia%20de%20MATRIZ%20GASTOS%205.2%20%20DICIEMBRE%2031-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icminambiente-my.sharepoint.com/Carlos%20A/Documents/PC%20CARLOS/CORPAMAG/SEGUIMIENTO%20METAS%20PAI%202020-2023/INFORMES%20SEGUIMIENTO%202020%20PAI/SOPORTES%20INFORMES%20SS%202020/MATRIZ%20DE%20SEGUIMIENTO%20II%20SEM%202020%20neyl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icminambiente-my.sharepoint.com/archivos/Descargas/9_feb_Formatos%20SINA%20-%20PAI%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icminambiente-my.sharepoint.com/archivos/Documentos/MADS/2022/INFORMES%20DE%20GESTI&#211;N%202021/5_CORPAMAG/Ajustes%20Gestion_10052022/MATRIZ%20DE%20SEGUIMIENTO%20II%20SEM%202021%20CORPAMAG-MADS%20CARdinal%200405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icminambiente-my.sharepoint.com/archivos/Documentos/MADS/FORMATOS/INFORMES%20DE%20GESTI&#211;N%202021/Formatos%20SINA%20-%20PAI%202021_En%20construccion.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ticminambiente-my.sharepoint.com/personal/idramirezb_minambiente_gov_co/Documents/MADS/2021/SEG_CARs/Formatos%20SINA%20-%20PAI%202021.xlsx" TargetMode="External"/><Relationship Id="rId1" Type="http://schemas.openxmlformats.org/officeDocument/2006/relationships/externalLinkPath" Target="https://ticminambiente-my.sharepoint.com/personal/idramirezb_minambiente_gov_co/Documents/MADS/2021/SEG_CARs/Formatos%20SINA%20-%20PAI%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icminambiente-my.sharepoint.com/archivos/Documentos/MADS/2023/INFORMES%202022/2_CORPAMAG/TERCER%20AJUSTE%20INFORME_29052023/MATRIZ%20DE%20SEGUIMIENTO%20II%20SEM%202022%20CORPAMAG%2029%20MAY%202023%20FINAL.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JuanCarlosJr\Desktop\EJECUCI&#211;N_DICIEMBRE_2024.xls" TargetMode="External"/><Relationship Id="rId1" Type="http://schemas.openxmlformats.org/officeDocument/2006/relationships/externalLinkPath" Target="/Users/JuanCarlosJr/Desktop/EJECUCI&#211;N_DICIEMBRE_2024.xls"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josep\OneDrive\Desktop\Nuevo%20acceso%20directo.xls" TargetMode="External"/><Relationship Id="rId1" Type="http://schemas.openxmlformats.org/officeDocument/2006/relationships/externalLinkPath" Target="/Users/josep/OneDrive/Desktop/Nuevo%20acceso%20direc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PROTOCOLO INGRESOS"/>
      <sheetName val="Informe Ingresos"/>
      <sheetName val="PROTOCOLO GASTOS"/>
      <sheetName val="informe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33">
          <cell r="D33" t="str">
            <v>SI APLICA</v>
          </cell>
        </row>
        <row r="34">
          <cell r="D34" t="str">
            <v>NO APLICA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MesPptoCDP.rpt"/>
    </sheetNames>
    <sheetDataSet>
      <sheetData sheetId="0" refreshError="1">
        <row r="526">
          <cell r="P526">
            <v>1833358688.1600001</v>
          </cell>
        </row>
        <row r="534">
          <cell r="P534">
            <v>270575796</v>
          </cell>
        </row>
        <row r="535">
          <cell r="P535">
            <v>228575796</v>
          </cell>
          <cell r="Q535">
            <v>226971401</v>
          </cell>
          <cell r="R535">
            <v>226971401</v>
          </cell>
          <cell r="S535">
            <v>225861463</v>
          </cell>
        </row>
        <row r="536">
          <cell r="P536">
            <v>40000000</v>
          </cell>
          <cell r="Q536">
            <v>36385265</v>
          </cell>
          <cell r="R536">
            <v>36385265</v>
          </cell>
          <cell r="S536">
            <v>36385265</v>
          </cell>
        </row>
        <row r="537">
          <cell r="P537">
            <v>2000000</v>
          </cell>
          <cell r="Q537">
            <v>0</v>
          </cell>
          <cell r="R537">
            <v>0</v>
          </cell>
          <cell r="S537">
            <v>0</v>
          </cell>
        </row>
        <row r="544">
          <cell r="P544">
            <v>216359936</v>
          </cell>
        </row>
        <row r="553">
          <cell r="P553">
            <v>1773441258.1299999</v>
          </cell>
        </row>
        <row r="576">
          <cell r="P576">
            <v>250000000</v>
          </cell>
          <cell r="Q576">
            <v>249193180</v>
          </cell>
          <cell r="R576">
            <v>249193180</v>
          </cell>
          <cell r="S576">
            <v>249193180</v>
          </cell>
        </row>
        <row r="577">
          <cell r="P577">
            <v>180000000</v>
          </cell>
          <cell r="Q577">
            <v>180000000</v>
          </cell>
          <cell r="R577">
            <v>180000000</v>
          </cell>
          <cell r="S577">
            <v>177948611</v>
          </cell>
        </row>
        <row r="586">
          <cell r="P586">
            <v>822307786</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o 5.2 Informe Gastos"/>
    </sheetNames>
    <sheetDataSet>
      <sheetData sheetId="0">
        <row r="15">
          <cell r="B15">
            <v>286486047</v>
          </cell>
          <cell r="C15">
            <v>268154335</v>
          </cell>
        </row>
        <row r="16">
          <cell r="B16">
            <v>469380644</v>
          </cell>
          <cell r="C16">
            <v>461802945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Informe Ingresos."/>
    </sheetNames>
    <sheetDataSet>
      <sheetData sheetId="0"/>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GRESOS (2)"/>
      <sheetName val="INGRESOS"/>
      <sheetName val="Hoja3"/>
      <sheetName val="informe Gastos"/>
      <sheetName val="Hoja2"/>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Anexo 1 Matriz Inf Gestión CARd"/>
      <sheetName val="Anexo 2 Protocolo Inf Gestión"/>
      <sheetName val="Hoja1"/>
      <sheetName val="Informe Ingresos"/>
      <sheetName val="PROTOCOLO INGRESOS"/>
      <sheetName val="informe Gastos"/>
      <sheetName val="PROTOCOLO GASTOS"/>
      <sheetName val="Anexo 5.2A"/>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GD"/>
      <sheetName val="Hoja1"/>
      <sheetName val="Anexo2 Protocolo Inf Gestión GD"/>
      <sheetName val="Informe Ingresos"/>
      <sheetName val="PROTOCOLO INGRESOS"/>
      <sheetName val="INGRESOS-IDR"/>
      <sheetName val="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Anexo 1 Matriz Inf Gestión"/>
      <sheetName val="Hoja1"/>
      <sheetName val="Anexo 2 Protocolo Inf Gestión"/>
      <sheetName val="Informe Ingresos"/>
      <sheetName val="PROTOCOLO INGRESOS"/>
      <sheetName val="INGRESOS"/>
      <sheetName val="Hoja3"/>
      <sheetName val="informe Gastos"/>
      <sheetName val="Hoja2"/>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CARd"/>
      <sheetName val="Anexo 2 Protocolo Inf Gestión"/>
      <sheetName val="Anexo 5.1 INGRESOS"/>
      <sheetName val="Anexo 5.2. informe Gastos"/>
      <sheetName val="Anexo 5.2A_REV"/>
      <sheetName val="Hoja1"/>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E_PCT"/>
    </sheetNames>
    <sheetDataSet>
      <sheetData sheetId="0">
        <row r="75">
          <cell r="F75">
            <v>6275990</v>
          </cell>
          <cell r="H75">
            <v>6275990</v>
          </cell>
          <cell r="I75">
            <v>6275990</v>
          </cell>
          <cell r="J75">
            <v>6275990</v>
          </cell>
        </row>
        <row r="76">
          <cell r="F76">
            <v>5000000</v>
          </cell>
          <cell r="H76">
            <v>5000000</v>
          </cell>
          <cell r="I76">
            <v>5000000</v>
          </cell>
          <cell r="J76">
            <v>5000000</v>
          </cell>
        </row>
        <row r="77">
          <cell r="F77">
            <v>10000000</v>
          </cell>
          <cell r="H77">
            <v>10000000</v>
          </cell>
          <cell r="I77">
            <v>10000000</v>
          </cell>
          <cell r="J77">
            <v>10000000</v>
          </cell>
        </row>
        <row r="78">
          <cell r="F78">
            <v>15000000</v>
          </cell>
          <cell r="H78">
            <v>15000000</v>
          </cell>
          <cell r="I78">
            <v>15000000</v>
          </cell>
          <cell r="J78">
            <v>15000000</v>
          </cell>
        </row>
        <row r="79">
          <cell r="F79">
            <v>20000000</v>
          </cell>
          <cell r="H79">
            <v>20000000</v>
          </cell>
          <cell r="I79">
            <v>20000000</v>
          </cell>
          <cell r="J79">
            <v>20000000</v>
          </cell>
        </row>
        <row r="80">
          <cell r="F80">
            <v>27483840</v>
          </cell>
          <cell r="H80">
            <v>27483840</v>
          </cell>
          <cell r="I80">
            <v>27483840</v>
          </cell>
          <cell r="J80">
            <v>25422552</v>
          </cell>
        </row>
        <row r="85">
          <cell r="F85">
            <v>9863513</v>
          </cell>
          <cell r="H85">
            <v>9863513</v>
          </cell>
          <cell r="I85">
            <v>9863513</v>
          </cell>
          <cell r="J85">
            <v>9863513</v>
          </cell>
        </row>
        <row r="86">
          <cell r="F86">
            <v>5000000</v>
          </cell>
          <cell r="H86">
            <v>5000000</v>
          </cell>
          <cell r="I86">
            <v>5000000</v>
          </cell>
          <cell r="J86">
            <v>5000000</v>
          </cell>
        </row>
        <row r="87">
          <cell r="F87">
            <v>10000000</v>
          </cell>
          <cell r="H87">
            <v>10000000</v>
          </cell>
          <cell r="I87">
            <v>10000000</v>
          </cell>
          <cell r="J87">
            <v>10000000</v>
          </cell>
        </row>
        <row r="88">
          <cell r="F88">
            <v>15000000</v>
          </cell>
          <cell r="H88">
            <v>15000000</v>
          </cell>
          <cell r="I88">
            <v>15000000</v>
          </cell>
          <cell r="J88">
            <v>15000000</v>
          </cell>
        </row>
        <row r="89">
          <cell r="F89">
            <v>76182120</v>
          </cell>
          <cell r="H89">
            <v>76182120</v>
          </cell>
          <cell r="I89">
            <v>76182120</v>
          </cell>
          <cell r="J89">
            <v>76182120</v>
          </cell>
        </row>
        <row r="90">
          <cell r="F90">
            <v>64902600</v>
          </cell>
          <cell r="H90">
            <v>63502740</v>
          </cell>
          <cell r="I90">
            <v>63502740</v>
          </cell>
          <cell r="J90">
            <v>63502740</v>
          </cell>
        </row>
        <row r="95">
          <cell r="F95">
            <v>19545468</v>
          </cell>
          <cell r="H95">
            <v>19439748</v>
          </cell>
          <cell r="I95">
            <v>19439748</v>
          </cell>
          <cell r="J95">
            <v>19439748</v>
          </cell>
        </row>
        <row r="96">
          <cell r="F96">
            <v>20000000</v>
          </cell>
          <cell r="H96">
            <v>20000000</v>
          </cell>
          <cell r="I96">
            <v>20000000</v>
          </cell>
          <cell r="J96">
            <v>20000000</v>
          </cell>
        </row>
        <row r="97">
          <cell r="F97">
            <v>31261640</v>
          </cell>
          <cell r="H97">
            <v>31261640</v>
          </cell>
          <cell r="I97">
            <v>31261640</v>
          </cell>
          <cell r="J97">
            <v>31261640</v>
          </cell>
        </row>
        <row r="98">
          <cell r="F98">
            <v>56844040</v>
          </cell>
          <cell r="H98">
            <v>56844040</v>
          </cell>
          <cell r="I98">
            <v>56844040</v>
          </cell>
          <cell r="J98">
            <v>56844040</v>
          </cell>
        </row>
        <row r="99">
          <cell r="F99">
            <v>257424285</v>
          </cell>
          <cell r="H99">
            <v>257424285</v>
          </cell>
          <cell r="I99">
            <v>257424285</v>
          </cell>
          <cell r="J99">
            <v>257424285</v>
          </cell>
        </row>
        <row r="100">
          <cell r="F100">
            <v>104813000</v>
          </cell>
          <cell r="H100">
            <v>104813000</v>
          </cell>
          <cell r="I100">
            <v>104813000</v>
          </cell>
          <cell r="J100">
            <v>104813000</v>
          </cell>
        </row>
        <row r="105">
          <cell r="F105">
            <v>72006001</v>
          </cell>
          <cell r="H105">
            <v>71533696</v>
          </cell>
          <cell r="I105">
            <v>71533696</v>
          </cell>
          <cell r="J105">
            <v>71533696</v>
          </cell>
        </row>
        <row r="106">
          <cell r="F106">
            <v>94897200</v>
          </cell>
          <cell r="H106">
            <v>94897200</v>
          </cell>
          <cell r="I106">
            <v>94897200</v>
          </cell>
          <cell r="J106">
            <v>94897200</v>
          </cell>
        </row>
        <row r="107">
          <cell r="F107">
            <v>1076567054.1600001</v>
          </cell>
          <cell r="H107">
            <v>1076567054.1600001</v>
          </cell>
          <cell r="I107">
            <v>1071587352.35</v>
          </cell>
          <cell r="J107">
            <v>1071587352.35</v>
          </cell>
        </row>
        <row r="299">
          <cell r="F299">
            <v>10000000</v>
          </cell>
          <cell r="H299">
            <v>9799100</v>
          </cell>
          <cell r="I299">
            <v>9799100</v>
          </cell>
        </row>
        <row r="301">
          <cell r="F301">
            <v>126248895</v>
          </cell>
          <cell r="H301">
            <v>120000000</v>
          </cell>
          <cell r="I301">
            <v>120000000</v>
          </cell>
        </row>
        <row r="302">
          <cell r="F302">
            <v>290000000</v>
          </cell>
          <cell r="H302">
            <v>290000000</v>
          </cell>
          <cell r="I302">
            <v>15000000</v>
          </cell>
          <cell r="J302">
            <v>0</v>
          </cell>
        </row>
        <row r="326">
          <cell r="F326">
            <v>20000000</v>
          </cell>
          <cell r="H326">
            <v>19665419</v>
          </cell>
          <cell r="J326">
            <v>19665419</v>
          </cell>
        </row>
        <row r="328">
          <cell r="F328">
            <v>80000000</v>
          </cell>
          <cell r="H328">
            <v>77366666</v>
          </cell>
          <cell r="J328">
            <v>77366666</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MesPptoCDP.rpt"/>
    </sheetNames>
    <sheetDataSet>
      <sheetData sheetId="0">
        <row r="258">
          <cell r="F258">
            <v>9881201</v>
          </cell>
        </row>
        <row r="259">
          <cell r="F259">
            <v>10000000</v>
          </cell>
        </row>
        <row r="260">
          <cell r="F260">
            <v>10000000</v>
          </cell>
        </row>
        <row r="261">
          <cell r="F261">
            <v>0</v>
          </cell>
        </row>
        <row r="262">
          <cell r="F262">
            <v>67483840</v>
          </cell>
        </row>
        <row r="263">
          <cell r="F263">
            <v>58026240</v>
          </cell>
        </row>
        <row r="268">
          <cell r="F268">
            <v>4582195</v>
          </cell>
        </row>
        <row r="269">
          <cell r="F269">
            <v>10000000</v>
          </cell>
        </row>
        <row r="270">
          <cell r="F270">
            <v>80000000</v>
          </cell>
        </row>
        <row r="517">
          <cell r="Q517">
            <v>0</v>
          </cell>
          <cell r="R517">
            <v>0</v>
          </cell>
          <cell r="S517">
            <v>0</v>
          </cell>
        </row>
        <row r="518">
          <cell r="F518">
            <v>8000000</v>
          </cell>
        </row>
        <row r="519">
          <cell r="F519">
            <v>8241510</v>
          </cell>
        </row>
        <row r="520">
          <cell r="F520">
            <v>20000000</v>
          </cell>
        </row>
        <row r="521">
          <cell r="F521">
            <v>60731033.299999997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laneacion@corpocesar.gov.c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I62"/>
  <sheetViews>
    <sheetView workbookViewId="0">
      <selection activeCell="D10" sqref="D10"/>
    </sheetView>
  </sheetViews>
  <sheetFormatPr baseColWidth="10" defaultColWidth="10.7109375" defaultRowHeight="15" x14ac:dyDescent="0.25"/>
  <cols>
    <col min="1" max="1" width="5.85546875" customWidth="1"/>
    <col min="2" max="2" width="44.28515625" customWidth="1"/>
    <col min="3" max="3" width="68.42578125" customWidth="1"/>
    <col min="7" max="7" width="10.7109375" hidden="1" customWidth="1"/>
    <col min="8" max="8" width="15.42578125" hidden="1" customWidth="1"/>
    <col min="9" max="9" width="11.42578125" hidden="1" customWidth="1"/>
  </cols>
  <sheetData>
    <row r="2" spans="1:8" s="1" customFormat="1" ht="39.75" customHeight="1" thickBot="1" x14ac:dyDescent="0.3">
      <c r="A2" s="272" t="s">
        <v>0</v>
      </c>
      <c r="B2" s="273"/>
      <c r="C2" s="274"/>
      <c r="D2"/>
      <c r="E2"/>
      <c r="F2"/>
      <c r="G2"/>
      <c r="H2"/>
    </row>
    <row r="4" spans="1:8" ht="15.75" thickBot="1" x14ac:dyDescent="0.3"/>
    <row r="5" spans="1:8" s="2" customFormat="1" ht="23.25" customHeight="1" x14ac:dyDescent="0.25">
      <c r="B5" s="3" t="s">
        <v>1</v>
      </c>
      <c r="C5" s="4" t="s">
        <v>24</v>
      </c>
      <c r="H5" s="2" t="s">
        <v>2</v>
      </c>
    </row>
    <row r="6" spans="1:8" s="2" customFormat="1" ht="23.25" customHeight="1" x14ac:dyDescent="0.25">
      <c r="B6" s="5" t="s">
        <v>3</v>
      </c>
      <c r="C6" s="6" t="s">
        <v>58</v>
      </c>
      <c r="H6" s="2" t="s">
        <v>4</v>
      </c>
    </row>
    <row r="7" spans="1:8" s="2" customFormat="1" ht="23.25" customHeight="1" x14ac:dyDescent="0.25">
      <c r="B7" s="5" t="s">
        <v>5</v>
      </c>
      <c r="C7" s="6" t="s">
        <v>834</v>
      </c>
      <c r="H7" s="2" t="s">
        <v>6</v>
      </c>
    </row>
    <row r="8" spans="1:8" s="2" customFormat="1" ht="23.25" customHeight="1" x14ac:dyDescent="0.25">
      <c r="B8" s="5" t="s">
        <v>7</v>
      </c>
      <c r="C8" s="6" t="s">
        <v>835</v>
      </c>
      <c r="H8" s="2" t="s">
        <v>8</v>
      </c>
    </row>
    <row r="9" spans="1:8" s="2" customFormat="1" ht="23.25" customHeight="1" x14ac:dyDescent="0.25">
      <c r="B9" s="5" t="s">
        <v>9</v>
      </c>
      <c r="C9" s="6" t="s">
        <v>835</v>
      </c>
      <c r="H9" s="2" t="s">
        <v>10</v>
      </c>
    </row>
    <row r="10" spans="1:8" s="2" customFormat="1" ht="23.25" customHeight="1" x14ac:dyDescent="0.25">
      <c r="B10" s="5" t="s">
        <v>11</v>
      </c>
      <c r="C10" s="199" t="s">
        <v>836</v>
      </c>
      <c r="H10" s="2" t="s">
        <v>12</v>
      </c>
    </row>
    <row r="11" spans="1:8" s="2" customFormat="1" ht="23.25" customHeight="1" thickBot="1" x14ac:dyDescent="0.3">
      <c r="B11" s="7" t="s">
        <v>13</v>
      </c>
      <c r="C11" s="8"/>
      <c r="H11" s="2" t="s">
        <v>14</v>
      </c>
    </row>
    <row r="12" spans="1:8" x14ac:dyDescent="0.25">
      <c r="H12" t="s">
        <v>15</v>
      </c>
    </row>
    <row r="13" spans="1:8" x14ac:dyDescent="0.25">
      <c r="H13" t="s">
        <v>16</v>
      </c>
    </row>
    <row r="14" spans="1:8" x14ac:dyDescent="0.25">
      <c r="H14" t="s">
        <v>17</v>
      </c>
    </row>
    <row r="15" spans="1:8" x14ac:dyDescent="0.25">
      <c r="H15" t="s">
        <v>18</v>
      </c>
    </row>
    <row r="16" spans="1:8" x14ac:dyDescent="0.25">
      <c r="H16" t="s">
        <v>19</v>
      </c>
    </row>
    <row r="17" spans="8:8" x14ac:dyDescent="0.25">
      <c r="H17" t="s">
        <v>20</v>
      </c>
    </row>
    <row r="18" spans="8:8" x14ac:dyDescent="0.25">
      <c r="H18" t="s">
        <v>21</v>
      </c>
    </row>
    <row r="19" spans="8:8" x14ac:dyDescent="0.25">
      <c r="H19" t="s">
        <v>22</v>
      </c>
    </row>
    <row r="20" spans="8:8" x14ac:dyDescent="0.25">
      <c r="H20" t="s">
        <v>23</v>
      </c>
    </row>
    <row r="21" spans="8:8" x14ac:dyDescent="0.25">
      <c r="H21" t="s">
        <v>24</v>
      </c>
    </row>
    <row r="22" spans="8:8" x14ac:dyDescent="0.25">
      <c r="H22" t="s">
        <v>25</v>
      </c>
    </row>
    <row r="23" spans="8:8" x14ac:dyDescent="0.25">
      <c r="H23" t="s">
        <v>26</v>
      </c>
    </row>
    <row r="24" spans="8:8" x14ac:dyDescent="0.25">
      <c r="H24" t="s">
        <v>27</v>
      </c>
    </row>
    <row r="25" spans="8:8" x14ac:dyDescent="0.25">
      <c r="H25" t="s">
        <v>28</v>
      </c>
    </row>
    <row r="26" spans="8:8" x14ac:dyDescent="0.25">
      <c r="H26" t="s">
        <v>29</v>
      </c>
    </row>
    <row r="27" spans="8:8" x14ac:dyDescent="0.25">
      <c r="H27" t="s">
        <v>30</v>
      </c>
    </row>
    <row r="28" spans="8:8" x14ac:dyDescent="0.25">
      <c r="H28" t="s">
        <v>31</v>
      </c>
    </row>
    <row r="29" spans="8:8" x14ac:dyDescent="0.25">
      <c r="H29" t="s">
        <v>32</v>
      </c>
    </row>
    <row r="30" spans="8:8" x14ac:dyDescent="0.25">
      <c r="H30" t="s">
        <v>33</v>
      </c>
    </row>
    <row r="31" spans="8:8" x14ac:dyDescent="0.25">
      <c r="H31" t="s">
        <v>34</v>
      </c>
    </row>
    <row r="32" spans="8:8" x14ac:dyDescent="0.25">
      <c r="H32" t="s">
        <v>35</v>
      </c>
    </row>
    <row r="33" spans="8:8" x14ac:dyDescent="0.25">
      <c r="H33" t="s">
        <v>36</v>
      </c>
    </row>
    <row r="34" spans="8:8" x14ac:dyDescent="0.25">
      <c r="H34" t="s">
        <v>37</v>
      </c>
    </row>
    <row r="35" spans="8:8" x14ac:dyDescent="0.25">
      <c r="H35" t="s">
        <v>38</v>
      </c>
    </row>
    <row r="36" spans="8:8" x14ac:dyDescent="0.25">
      <c r="H36" t="s">
        <v>39</v>
      </c>
    </row>
    <row r="37" spans="8:8" x14ac:dyDescent="0.25">
      <c r="H37" t="s">
        <v>40</v>
      </c>
    </row>
    <row r="39" spans="8:8" x14ac:dyDescent="0.25">
      <c r="H39" t="s">
        <v>41</v>
      </c>
    </row>
    <row r="40" spans="8:8" x14ac:dyDescent="0.25">
      <c r="H40" t="s">
        <v>42</v>
      </c>
    </row>
    <row r="41" spans="8:8" x14ac:dyDescent="0.25">
      <c r="H41" t="s">
        <v>43</v>
      </c>
    </row>
    <row r="42" spans="8:8" x14ac:dyDescent="0.25">
      <c r="H42" t="s">
        <v>44</v>
      </c>
    </row>
    <row r="43" spans="8:8" x14ac:dyDescent="0.25">
      <c r="H43" t="s">
        <v>45</v>
      </c>
    </row>
    <row r="44" spans="8:8" x14ac:dyDescent="0.25">
      <c r="H44" t="s">
        <v>46</v>
      </c>
    </row>
    <row r="45" spans="8:8" x14ac:dyDescent="0.25">
      <c r="H45" t="s">
        <v>47</v>
      </c>
    </row>
    <row r="46" spans="8:8" x14ac:dyDescent="0.25">
      <c r="H46" t="s">
        <v>48</v>
      </c>
    </row>
    <row r="47" spans="8:8" x14ac:dyDescent="0.25">
      <c r="H47" t="s">
        <v>49</v>
      </c>
    </row>
    <row r="48" spans="8:8" x14ac:dyDescent="0.25">
      <c r="H48" t="s">
        <v>50</v>
      </c>
    </row>
    <row r="49" spans="8:8" x14ac:dyDescent="0.25">
      <c r="H49" t="s">
        <v>51</v>
      </c>
    </row>
    <row r="50" spans="8:8" x14ac:dyDescent="0.25">
      <c r="H50" t="s">
        <v>52</v>
      </c>
    </row>
    <row r="51" spans="8:8" x14ac:dyDescent="0.25">
      <c r="H51" t="s">
        <v>53</v>
      </c>
    </row>
    <row r="52" spans="8:8" x14ac:dyDescent="0.25">
      <c r="H52" t="s">
        <v>54</v>
      </c>
    </row>
    <row r="53" spans="8:8" x14ac:dyDescent="0.25">
      <c r="H53" t="s">
        <v>55</v>
      </c>
    </row>
    <row r="54" spans="8:8" x14ac:dyDescent="0.25">
      <c r="H54" t="s">
        <v>56</v>
      </c>
    </row>
    <row r="55" spans="8:8" x14ac:dyDescent="0.25">
      <c r="H55" t="s">
        <v>57</v>
      </c>
    </row>
    <row r="56" spans="8:8" x14ac:dyDescent="0.25">
      <c r="H56" t="s">
        <v>58</v>
      </c>
    </row>
    <row r="57" spans="8:8" x14ac:dyDescent="0.25">
      <c r="H57" t="s">
        <v>59</v>
      </c>
    </row>
    <row r="58" spans="8:8" x14ac:dyDescent="0.25">
      <c r="H58" t="s">
        <v>60</v>
      </c>
    </row>
    <row r="59" spans="8:8" x14ac:dyDescent="0.25">
      <c r="H59" t="s">
        <v>61</v>
      </c>
    </row>
    <row r="60" spans="8:8" x14ac:dyDescent="0.25">
      <c r="H60" t="s">
        <v>62</v>
      </c>
    </row>
    <row r="61" spans="8:8" x14ac:dyDescent="0.25">
      <c r="H61" t="s">
        <v>63</v>
      </c>
    </row>
    <row r="62" spans="8:8" x14ac:dyDescent="0.25">
      <c r="H62" t="s">
        <v>64</v>
      </c>
    </row>
  </sheetData>
  <mergeCells count="1">
    <mergeCell ref="A2:C2"/>
  </mergeCells>
  <dataValidations count="2">
    <dataValidation type="list" allowBlank="1" showInputMessage="1" showErrorMessage="1" prompt="Seleccione la CAR de la cual incorporara la información" sqref="C5" xr:uid="{00000000-0002-0000-0000-000000000000}">
      <formula1>Lista_CAR</formula1>
    </dataValidation>
    <dataValidation type="list" allowBlank="1" showInputMessage="1" showErrorMessage="1" prompt="Seleccione el perido a reportar" sqref="C6" xr:uid="{00000000-0002-0000-0000-000001000000}">
      <formula1>$H$39:$H$62</formula1>
    </dataValidation>
  </dataValidations>
  <hyperlinks>
    <hyperlink ref="C10" r:id="rId1" xr:uid="{FB79BB31-2C79-4591-8232-CEA2DD7C53F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8F55-B290-435E-9B87-34FECD7E82E4}">
  <sheetPr>
    <pageSetUpPr fitToPage="1"/>
  </sheetPr>
  <dimension ref="A1:Y978"/>
  <sheetViews>
    <sheetView topLeftCell="O2" zoomScaleNormal="100" zoomScaleSheetLayoutView="100" workbookViewId="0">
      <selection activeCell="T1" sqref="T1:T2"/>
    </sheetView>
  </sheetViews>
  <sheetFormatPr baseColWidth="10" defaultColWidth="11.42578125" defaultRowHeight="36" customHeight="1" x14ac:dyDescent="0.25"/>
  <cols>
    <col min="1" max="1" width="10" style="2" hidden="1" customWidth="1"/>
    <col min="2" max="2" width="14.7109375" style="2" hidden="1" customWidth="1"/>
    <col min="3" max="3" width="14.140625" style="2" hidden="1" customWidth="1"/>
    <col min="4" max="4" width="16.140625" style="2" hidden="1" customWidth="1"/>
    <col min="5" max="10" width="0" style="2" hidden="1" customWidth="1"/>
    <col min="11" max="11" width="99.85546875" style="2" customWidth="1"/>
    <col min="12" max="12" width="26.28515625" style="2" customWidth="1"/>
    <col min="13" max="13" width="19.28515625" style="2" bestFit="1" customWidth="1"/>
    <col min="14" max="14" width="17.28515625" style="2" customWidth="1"/>
    <col min="15" max="15" width="22.42578125" style="2" customWidth="1"/>
    <col min="16" max="16" width="25.7109375" style="2" customWidth="1"/>
    <col min="17" max="17" width="20.5703125" style="2" bestFit="1" customWidth="1"/>
    <col min="18" max="19" width="18.85546875" style="2" customWidth="1"/>
    <col min="20" max="20" width="19.28515625" style="2" customWidth="1"/>
    <col min="21" max="21" width="19.28515625" style="2" bestFit="1" customWidth="1"/>
    <col min="22" max="22" width="10.7109375" style="255" bestFit="1" customWidth="1"/>
    <col min="23" max="23" width="26.85546875" style="2" customWidth="1"/>
    <col min="24" max="24" width="29.140625" style="2" customWidth="1"/>
    <col min="25" max="25" width="36.140625" style="2" customWidth="1"/>
    <col min="26" max="16384" width="11.42578125" style="2"/>
  </cols>
  <sheetData>
    <row r="1" spans="1:25" ht="36" hidden="1" customHeight="1" thickTop="1" thickBot="1" x14ac:dyDescent="0.3">
      <c r="A1" s="277" t="s">
        <v>65</v>
      </c>
      <c r="B1" s="277"/>
      <c r="C1" s="277"/>
      <c r="D1" s="277"/>
      <c r="E1" s="277"/>
      <c r="F1" s="277"/>
      <c r="G1" s="277"/>
      <c r="H1" s="277"/>
      <c r="I1" s="278"/>
      <c r="J1" s="62"/>
      <c r="K1" s="279" t="s">
        <v>66</v>
      </c>
      <c r="L1" s="279" t="s">
        <v>67</v>
      </c>
      <c r="M1" s="281" t="s">
        <v>68</v>
      </c>
      <c r="N1" s="282"/>
      <c r="O1" s="279" t="s">
        <v>69</v>
      </c>
      <c r="P1" s="283" t="s">
        <v>70</v>
      </c>
      <c r="Q1" s="284"/>
      <c r="R1" s="284"/>
      <c r="S1" s="285"/>
      <c r="T1" s="286" t="s">
        <v>71</v>
      </c>
      <c r="U1" s="279" t="s">
        <v>72</v>
      </c>
      <c r="V1" s="288" t="s">
        <v>73</v>
      </c>
      <c r="W1" s="279" t="s">
        <v>74</v>
      </c>
      <c r="X1" s="290" t="s">
        <v>75</v>
      </c>
      <c r="Y1" s="275" t="s">
        <v>76</v>
      </c>
    </row>
    <row r="2" spans="1:25" s="67" customFormat="1" ht="35.25" thickTop="1" thickBot="1" x14ac:dyDescent="0.3">
      <c r="A2" s="69" t="s">
        <v>77</v>
      </c>
      <c r="B2" s="69" t="s">
        <v>78</v>
      </c>
      <c r="C2" s="70" t="s">
        <v>79</v>
      </c>
      <c r="D2" s="69" t="s">
        <v>80</v>
      </c>
      <c r="E2" s="69" t="s">
        <v>81</v>
      </c>
      <c r="F2" s="69" t="s">
        <v>82</v>
      </c>
      <c r="G2" s="69" t="s">
        <v>83</v>
      </c>
      <c r="H2" s="69" t="s">
        <v>84</v>
      </c>
      <c r="I2" s="66" t="s">
        <v>85</v>
      </c>
      <c r="J2" s="66"/>
      <c r="K2" s="280"/>
      <c r="L2" s="280"/>
      <c r="M2" s="60" t="s">
        <v>86</v>
      </c>
      <c r="N2" s="9" t="s">
        <v>87</v>
      </c>
      <c r="O2" s="280"/>
      <c r="P2" s="10" t="s">
        <v>88</v>
      </c>
      <c r="Q2" s="60" t="s">
        <v>89</v>
      </c>
      <c r="R2" s="10" t="s">
        <v>90</v>
      </c>
      <c r="S2" s="10" t="s">
        <v>91</v>
      </c>
      <c r="T2" s="287"/>
      <c r="U2" s="280"/>
      <c r="V2" s="289"/>
      <c r="W2" s="280"/>
      <c r="X2" s="291"/>
      <c r="Y2" s="276"/>
    </row>
    <row r="3" spans="1:25" s="111" customFormat="1" ht="16.5" thickTop="1" thickBot="1" x14ac:dyDescent="0.3">
      <c r="A3" s="108" t="s">
        <v>92</v>
      </c>
      <c r="B3" s="108"/>
      <c r="C3" s="108"/>
      <c r="D3" s="108"/>
      <c r="E3" s="108"/>
      <c r="F3" s="108"/>
      <c r="G3" s="108"/>
      <c r="H3" s="108"/>
      <c r="I3" s="109"/>
      <c r="J3" s="109"/>
      <c r="K3" s="109" t="s">
        <v>93</v>
      </c>
      <c r="L3" s="110">
        <f t="shared" ref="L3:U3" si="0">+L4+L435++L452</f>
        <v>29796106600</v>
      </c>
      <c r="M3" s="110">
        <f t="shared" si="0"/>
        <v>85141320992</v>
      </c>
      <c r="N3" s="110">
        <f t="shared" si="0"/>
        <v>0</v>
      </c>
      <c r="O3" s="110">
        <f t="shared" si="0"/>
        <v>114937427592</v>
      </c>
      <c r="P3" s="110">
        <f t="shared" si="0"/>
        <v>13684707261.690001</v>
      </c>
      <c r="Q3" s="110">
        <f t="shared" si="0"/>
        <v>100248800161.7</v>
      </c>
      <c r="R3" s="110">
        <f t="shared" si="0"/>
        <v>725866690.39999998</v>
      </c>
      <c r="S3" s="110">
        <f t="shared" si="0"/>
        <v>278053476</v>
      </c>
      <c r="T3" s="110">
        <f t="shared" si="0"/>
        <v>35804586165</v>
      </c>
      <c r="U3" s="110">
        <f t="shared" si="0"/>
        <v>32465009597</v>
      </c>
      <c r="V3" s="241">
        <f t="shared" ref="V3:V66" si="1">+U3/T3</f>
        <v>0.90672768698931283</v>
      </c>
      <c r="W3" s="110"/>
      <c r="X3" s="110"/>
      <c r="Y3" s="110"/>
    </row>
    <row r="4" spans="1:25" s="122" customFormat="1" ht="16.5" thickTop="1" thickBot="1" x14ac:dyDescent="0.3">
      <c r="A4" s="117" t="s">
        <v>92</v>
      </c>
      <c r="B4" s="117" t="s">
        <v>92</v>
      </c>
      <c r="C4" s="117"/>
      <c r="D4" s="117"/>
      <c r="E4" s="117"/>
      <c r="F4" s="117"/>
      <c r="G4" s="117"/>
      <c r="H4" s="118"/>
      <c r="I4" s="119"/>
      <c r="J4" s="119"/>
      <c r="K4" s="119" t="s">
        <v>94</v>
      </c>
      <c r="L4" s="120">
        <f>+L5+L176</f>
        <v>26160000000</v>
      </c>
      <c r="M4" s="120">
        <f>+M5+M176</f>
        <v>2135349008</v>
      </c>
      <c r="N4" s="120">
        <f>+N5+N176</f>
        <v>0</v>
      </c>
      <c r="O4" s="120">
        <f t="shared" ref="O4:O67" si="2">+L4+M4-N4</f>
        <v>28295349008</v>
      </c>
      <c r="P4" s="120">
        <f t="shared" ref="P4:U4" si="3">+P5+P176</f>
        <v>9317800708.6900005</v>
      </c>
      <c r="Q4" s="120">
        <f t="shared" si="3"/>
        <v>17973628130.700001</v>
      </c>
      <c r="R4" s="120">
        <f t="shared" si="3"/>
        <v>725866690.39999998</v>
      </c>
      <c r="S4" s="120">
        <f t="shared" si="3"/>
        <v>278053476</v>
      </c>
      <c r="T4" s="120">
        <f t="shared" si="3"/>
        <v>31437679612</v>
      </c>
      <c r="U4" s="120">
        <f t="shared" si="3"/>
        <v>28098103044</v>
      </c>
      <c r="V4" s="242">
        <f t="shared" si="1"/>
        <v>0.89377153119388431</v>
      </c>
      <c r="W4" s="120"/>
      <c r="X4" s="121"/>
      <c r="Y4" s="121"/>
    </row>
    <row r="5" spans="1:25" s="133" customFormat="1" ht="16.5" thickTop="1" thickBot="1" x14ac:dyDescent="0.3">
      <c r="A5" s="127">
        <v>1</v>
      </c>
      <c r="B5" s="128" t="s">
        <v>92</v>
      </c>
      <c r="C5" s="128" t="s">
        <v>92</v>
      </c>
      <c r="D5" s="128"/>
      <c r="E5" s="128"/>
      <c r="F5" s="128"/>
      <c r="G5" s="128"/>
      <c r="H5" s="129"/>
      <c r="I5" s="129"/>
      <c r="J5" s="129"/>
      <c r="K5" s="130" t="s">
        <v>95</v>
      </c>
      <c r="L5" s="131">
        <f>+L6+L18</f>
        <v>26010000000</v>
      </c>
      <c r="M5" s="131">
        <f>+M6+M18</f>
        <v>2077694381</v>
      </c>
      <c r="N5" s="131">
        <f>+N6+N18</f>
        <v>0</v>
      </c>
      <c r="O5" s="131">
        <f t="shared" si="2"/>
        <v>28087694381</v>
      </c>
      <c r="P5" s="131">
        <f t="shared" ref="P5:U5" si="4">+P6+P18</f>
        <v>9291035246.0400009</v>
      </c>
      <c r="Q5" s="131">
        <f t="shared" si="4"/>
        <v>17807593195.700001</v>
      </c>
      <c r="R5" s="131">
        <f t="shared" si="4"/>
        <v>711012461.03999996</v>
      </c>
      <c r="S5" s="131">
        <f t="shared" si="4"/>
        <v>278053476</v>
      </c>
      <c r="T5" s="131">
        <f t="shared" si="4"/>
        <v>31154357348</v>
      </c>
      <c r="U5" s="131">
        <f t="shared" si="4"/>
        <v>27814780780</v>
      </c>
      <c r="V5" s="243">
        <f t="shared" si="1"/>
        <v>0.89280547402418531</v>
      </c>
      <c r="W5" s="131"/>
      <c r="X5" s="132"/>
      <c r="Y5" s="132"/>
    </row>
    <row r="6" spans="1:25" s="142" customFormat="1" ht="16.5" thickTop="1" thickBot="1" x14ac:dyDescent="0.3">
      <c r="A6" s="136">
        <v>1</v>
      </c>
      <c r="B6" s="137" t="s">
        <v>92</v>
      </c>
      <c r="C6" s="137" t="s">
        <v>92</v>
      </c>
      <c r="D6" s="137" t="s">
        <v>96</v>
      </c>
      <c r="E6" s="137"/>
      <c r="F6" s="137"/>
      <c r="G6" s="137"/>
      <c r="H6" s="138"/>
      <c r="I6" s="138"/>
      <c r="J6" s="138"/>
      <c r="K6" s="139" t="s">
        <v>97</v>
      </c>
      <c r="L6" s="140">
        <f>+L7</f>
        <v>22000000000</v>
      </c>
      <c r="M6" s="140">
        <f>+M7</f>
        <v>0</v>
      </c>
      <c r="N6" s="140">
        <f>+N7</f>
        <v>0</v>
      </c>
      <c r="O6" s="140">
        <f t="shared" si="2"/>
        <v>22000000000</v>
      </c>
      <c r="P6" s="140">
        <f t="shared" ref="P6:U6" si="5">+P7</f>
        <v>8455124812</v>
      </c>
      <c r="Q6" s="140">
        <f t="shared" si="5"/>
        <v>13266821711.700001</v>
      </c>
      <c r="R6" s="140">
        <f t="shared" si="5"/>
        <v>0</v>
      </c>
      <c r="S6" s="140">
        <f t="shared" si="5"/>
        <v>278053476</v>
      </c>
      <c r="T6" s="140">
        <f t="shared" si="5"/>
        <v>22613044001</v>
      </c>
      <c r="U6" s="140">
        <f t="shared" si="5"/>
        <v>22613044001</v>
      </c>
      <c r="V6" s="244">
        <f t="shared" si="1"/>
        <v>1</v>
      </c>
      <c r="W6" s="140"/>
      <c r="X6" s="141"/>
      <c r="Y6" s="141"/>
    </row>
    <row r="7" spans="1:25" s="68" customFormat="1" ht="22.5" customHeight="1" thickTop="1" thickBot="1" x14ac:dyDescent="0.3">
      <c r="A7" s="71">
        <v>1</v>
      </c>
      <c r="B7" s="72" t="s">
        <v>92</v>
      </c>
      <c r="C7" s="72" t="s">
        <v>92</v>
      </c>
      <c r="D7" s="72" t="s">
        <v>96</v>
      </c>
      <c r="E7" s="72" t="s">
        <v>96</v>
      </c>
      <c r="F7" s="72"/>
      <c r="G7" s="72"/>
      <c r="H7" s="73"/>
      <c r="I7" s="73"/>
      <c r="J7" s="73"/>
      <c r="K7" s="74" t="s">
        <v>98</v>
      </c>
      <c r="L7" s="75">
        <f>+L8+L15</f>
        <v>22000000000</v>
      </c>
      <c r="M7" s="75">
        <f>+M8+M15</f>
        <v>0</v>
      </c>
      <c r="N7" s="75">
        <f>+N8+N15</f>
        <v>0</v>
      </c>
      <c r="O7" s="75">
        <f t="shared" si="2"/>
        <v>22000000000</v>
      </c>
      <c r="P7" s="75">
        <f t="shared" ref="P7:U7" si="6">+P8+P15</f>
        <v>8455124812</v>
      </c>
      <c r="Q7" s="75">
        <f t="shared" si="6"/>
        <v>13266821711.700001</v>
      </c>
      <c r="R7" s="75">
        <f t="shared" si="6"/>
        <v>0</v>
      </c>
      <c r="S7" s="75">
        <f t="shared" si="6"/>
        <v>278053476</v>
      </c>
      <c r="T7" s="75">
        <f t="shared" si="6"/>
        <v>22613044001</v>
      </c>
      <c r="U7" s="75">
        <f t="shared" si="6"/>
        <v>22613044001</v>
      </c>
      <c r="V7" s="245">
        <f t="shared" si="1"/>
        <v>1</v>
      </c>
      <c r="W7" s="15"/>
      <c r="X7" s="63"/>
      <c r="Y7" s="63"/>
    </row>
    <row r="8" spans="1:25" s="68" customFormat="1" ht="22.5" customHeight="1" thickTop="1" thickBot="1" x14ac:dyDescent="0.3">
      <c r="A8" s="76">
        <v>1</v>
      </c>
      <c r="B8" s="76">
        <v>1</v>
      </c>
      <c r="C8" s="76">
        <v>1</v>
      </c>
      <c r="D8" s="77" t="s">
        <v>96</v>
      </c>
      <c r="E8" s="77" t="s">
        <v>96</v>
      </c>
      <c r="F8" s="77" t="s">
        <v>99</v>
      </c>
      <c r="G8" s="77"/>
      <c r="H8" s="77"/>
      <c r="I8" s="77"/>
      <c r="J8" s="77"/>
      <c r="K8" s="78" t="s">
        <v>100</v>
      </c>
      <c r="L8" s="79">
        <f>+L9+L12</f>
        <v>22000000000</v>
      </c>
      <c r="M8" s="79">
        <f>+M9+M12</f>
        <v>0</v>
      </c>
      <c r="N8" s="79">
        <f>+N9+N12</f>
        <v>0</v>
      </c>
      <c r="O8" s="79">
        <f t="shared" si="2"/>
        <v>22000000000</v>
      </c>
      <c r="P8" s="79">
        <f t="shared" ref="P8:U8" si="7">+P9+P12</f>
        <v>8455124812</v>
      </c>
      <c r="Q8" s="79">
        <f t="shared" si="7"/>
        <v>13266821711.700001</v>
      </c>
      <c r="R8" s="79">
        <f t="shared" si="7"/>
        <v>0</v>
      </c>
      <c r="S8" s="79">
        <f t="shared" si="7"/>
        <v>278053476</v>
      </c>
      <c r="T8" s="79">
        <f t="shared" si="7"/>
        <v>22613044001</v>
      </c>
      <c r="U8" s="79">
        <f t="shared" si="7"/>
        <v>22613044001</v>
      </c>
      <c r="V8" s="246">
        <f t="shared" si="1"/>
        <v>1</v>
      </c>
      <c r="W8" s="15"/>
      <c r="X8" s="63"/>
      <c r="Y8" s="63"/>
    </row>
    <row r="9" spans="1:25" s="68" customFormat="1" ht="22.5" customHeight="1" thickTop="1" thickBot="1" x14ac:dyDescent="0.3">
      <c r="A9" s="13">
        <v>1</v>
      </c>
      <c r="B9" s="13">
        <v>1</v>
      </c>
      <c r="C9" s="13">
        <v>1</v>
      </c>
      <c r="D9" s="61" t="s">
        <v>96</v>
      </c>
      <c r="E9" s="61" t="s">
        <v>96</v>
      </c>
      <c r="F9" s="61" t="s">
        <v>99</v>
      </c>
      <c r="G9" s="61" t="s">
        <v>96</v>
      </c>
      <c r="H9" s="61"/>
      <c r="I9" s="61"/>
      <c r="J9" s="61"/>
      <c r="K9" s="51" t="s">
        <v>101</v>
      </c>
      <c r="L9" s="15">
        <f>SUBTOTAL(9,L10:L11)</f>
        <v>9000000000</v>
      </c>
      <c r="M9" s="15">
        <f>SUBTOTAL(9,M10:M11)</f>
        <v>0</v>
      </c>
      <c r="N9" s="15">
        <f>SUBTOTAL(9,N10:N11)</f>
        <v>0</v>
      </c>
      <c r="O9" s="15">
        <f t="shared" si="2"/>
        <v>9000000000</v>
      </c>
      <c r="P9" s="15">
        <f t="shared" ref="P9:U9" si="8">SUBTOTAL(9,P10:P11)</f>
        <v>3531349441</v>
      </c>
      <c r="Q9" s="15">
        <f t="shared" si="8"/>
        <v>5468650558.6999998</v>
      </c>
      <c r="R9" s="15">
        <f t="shared" si="8"/>
        <v>0</v>
      </c>
      <c r="S9" s="15">
        <f t="shared" si="8"/>
        <v>0</v>
      </c>
      <c r="T9" s="15">
        <f t="shared" si="8"/>
        <v>11441843162</v>
      </c>
      <c r="U9" s="15">
        <f t="shared" si="8"/>
        <v>11441843162</v>
      </c>
      <c r="V9" s="247">
        <f t="shared" si="1"/>
        <v>1</v>
      </c>
      <c r="W9" s="15"/>
      <c r="X9" s="63"/>
      <c r="Y9" s="63"/>
    </row>
    <row r="10" spans="1:25" ht="22.5" customHeight="1" thickTop="1" thickBot="1" x14ac:dyDescent="0.3">
      <c r="A10" s="14">
        <v>1</v>
      </c>
      <c r="B10" s="14">
        <v>1</v>
      </c>
      <c r="C10" s="14">
        <v>1</v>
      </c>
      <c r="D10" s="54" t="s">
        <v>96</v>
      </c>
      <c r="E10" s="54" t="s">
        <v>96</v>
      </c>
      <c r="F10" s="54" t="s">
        <v>99</v>
      </c>
      <c r="G10" s="54" t="s">
        <v>96</v>
      </c>
      <c r="H10" s="54" t="s">
        <v>92</v>
      </c>
      <c r="I10" s="54"/>
      <c r="J10" s="54"/>
      <c r="K10" s="52" t="s">
        <v>102</v>
      </c>
      <c r="L10" s="159">
        <v>7000000000</v>
      </c>
      <c r="M10" s="15"/>
      <c r="N10" s="15"/>
      <c r="O10" s="15">
        <f t="shared" si="2"/>
        <v>7000000000</v>
      </c>
      <c r="P10" s="15">
        <v>2791349441</v>
      </c>
      <c r="Q10" s="15">
        <v>4208650558.6999998</v>
      </c>
      <c r="R10" s="15"/>
      <c r="S10" s="15"/>
      <c r="T10" s="15">
        <v>7838215469</v>
      </c>
      <c r="U10" s="15">
        <v>7838215469</v>
      </c>
      <c r="V10" s="247">
        <f t="shared" si="1"/>
        <v>1</v>
      </c>
      <c r="W10" s="15"/>
      <c r="X10" s="63"/>
      <c r="Y10" s="63"/>
    </row>
    <row r="11" spans="1:25" ht="22.5" customHeight="1" thickTop="1" thickBot="1" x14ac:dyDescent="0.3">
      <c r="A11" s="14">
        <v>1</v>
      </c>
      <c r="B11" s="14">
        <v>1</v>
      </c>
      <c r="C11" s="14">
        <v>1</v>
      </c>
      <c r="D11" s="54" t="s">
        <v>96</v>
      </c>
      <c r="E11" s="54" t="s">
        <v>96</v>
      </c>
      <c r="F11" s="54" t="s">
        <v>99</v>
      </c>
      <c r="G11" s="54" t="s">
        <v>96</v>
      </c>
      <c r="H11" s="54" t="s">
        <v>103</v>
      </c>
      <c r="I11" s="54"/>
      <c r="J11" s="54"/>
      <c r="K11" s="52" t="s">
        <v>104</v>
      </c>
      <c r="L11" s="160">
        <v>2000000000</v>
      </c>
      <c r="M11" s="15"/>
      <c r="N11" s="15"/>
      <c r="O11" s="15">
        <f t="shared" si="2"/>
        <v>2000000000</v>
      </c>
      <c r="P11" s="15">
        <v>740000000</v>
      </c>
      <c r="Q11" s="15">
        <v>1260000000</v>
      </c>
      <c r="R11" s="15"/>
      <c r="S11" s="15"/>
      <c r="T11" s="15">
        <v>3603627693</v>
      </c>
      <c r="U11" s="15">
        <v>3603627693</v>
      </c>
      <c r="V11" s="247">
        <f t="shared" si="1"/>
        <v>1</v>
      </c>
      <c r="W11" s="15"/>
      <c r="X11" s="63"/>
      <c r="Y11" s="63"/>
    </row>
    <row r="12" spans="1:25" s="68" customFormat="1" ht="22.5" customHeight="1" thickTop="1" thickBot="1" x14ac:dyDescent="0.3">
      <c r="A12" s="13">
        <v>1</v>
      </c>
      <c r="B12" s="13">
        <v>1</v>
      </c>
      <c r="C12" s="13">
        <v>1</v>
      </c>
      <c r="D12" s="61" t="s">
        <v>96</v>
      </c>
      <c r="E12" s="61" t="s">
        <v>96</v>
      </c>
      <c r="F12" s="61" t="s">
        <v>99</v>
      </c>
      <c r="G12" s="61" t="s">
        <v>105</v>
      </c>
      <c r="H12" s="61"/>
      <c r="I12" s="61"/>
      <c r="J12" s="61"/>
      <c r="K12" s="51" t="s">
        <v>106</v>
      </c>
      <c r="L12" s="15">
        <f>SUBTOTAL(9,L13:L14)</f>
        <v>13000000000</v>
      </c>
      <c r="M12" s="15">
        <f>SUBTOTAL(9,M13:M14)</f>
        <v>0</v>
      </c>
      <c r="N12" s="15">
        <f>SUBTOTAL(9,N13:N14)</f>
        <v>0</v>
      </c>
      <c r="O12" s="15">
        <f t="shared" si="2"/>
        <v>13000000000</v>
      </c>
      <c r="P12" s="15">
        <f t="shared" ref="P12:U12" si="9">SUBTOTAL(9,P13:P14)</f>
        <v>4923775371</v>
      </c>
      <c r="Q12" s="15">
        <f t="shared" si="9"/>
        <v>7798171153</v>
      </c>
      <c r="R12" s="15">
        <f t="shared" si="9"/>
        <v>0</v>
      </c>
      <c r="S12" s="15">
        <f t="shared" si="9"/>
        <v>278053476</v>
      </c>
      <c r="T12" s="15">
        <f t="shared" si="9"/>
        <v>11171200839</v>
      </c>
      <c r="U12" s="15">
        <f t="shared" si="9"/>
        <v>11171200839</v>
      </c>
      <c r="V12" s="247">
        <f t="shared" si="1"/>
        <v>1</v>
      </c>
      <c r="W12" s="15"/>
      <c r="X12" s="63"/>
      <c r="Y12" s="63"/>
    </row>
    <row r="13" spans="1:25" ht="22.5" customHeight="1" thickTop="1" thickBot="1" x14ac:dyDescent="0.3">
      <c r="A13" s="14">
        <v>1</v>
      </c>
      <c r="B13" s="14">
        <v>1</v>
      </c>
      <c r="C13" s="14">
        <v>1</v>
      </c>
      <c r="D13" s="54" t="s">
        <v>96</v>
      </c>
      <c r="E13" s="54" t="s">
        <v>96</v>
      </c>
      <c r="F13" s="54" t="s">
        <v>99</v>
      </c>
      <c r="G13" s="54" t="s">
        <v>105</v>
      </c>
      <c r="H13" s="54" t="s">
        <v>92</v>
      </c>
      <c r="I13" s="54"/>
      <c r="J13" s="54"/>
      <c r="K13" s="52" t="s">
        <v>107</v>
      </c>
      <c r="L13" s="160">
        <v>9000000000</v>
      </c>
      <c r="M13" s="16"/>
      <c r="N13" s="16"/>
      <c r="O13" s="15">
        <f t="shared" si="2"/>
        <v>9000000000</v>
      </c>
      <c r="P13" s="16">
        <v>3443775371</v>
      </c>
      <c r="Q13" s="16">
        <v>5556224629</v>
      </c>
      <c r="R13" s="16"/>
      <c r="S13" s="16"/>
      <c r="T13" s="16">
        <v>9491674103</v>
      </c>
      <c r="U13" s="16">
        <v>9491674103</v>
      </c>
      <c r="V13" s="248">
        <f t="shared" si="1"/>
        <v>1</v>
      </c>
      <c r="W13" s="16"/>
      <c r="X13" s="63"/>
      <c r="Y13" s="63"/>
    </row>
    <row r="14" spans="1:25" ht="22.5" customHeight="1" thickTop="1" thickBot="1" x14ac:dyDescent="0.3">
      <c r="A14" s="14">
        <v>1</v>
      </c>
      <c r="B14" s="14">
        <v>1</v>
      </c>
      <c r="C14" s="14">
        <v>1</v>
      </c>
      <c r="D14" s="54" t="s">
        <v>96</v>
      </c>
      <c r="E14" s="54" t="s">
        <v>96</v>
      </c>
      <c r="F14" s="54" t="s">
        <v>99</v>
      </c>
      <c r="G14" s="54" t="s">
        <v>105</v>
      </c>
      <c r="H14" s="54" t="s">
        <v>103</v>
      </c>
      <c r="I14" s="54"/>
      <c r="J14" s="54"/>
      <c r="K14" s="52" t="s">
        <v>108</v>
      </c>
      <c r="L14" s="160">
        <v>4000000000</v>
      </c>
      <c r="M14" s="16"/>
      <c r="N14" s="16"/>
      <c r="O14" s="15">
        <f t="shared" si="2"/>
        <v>4000000000</v>
      </c>
      <c r="P14" s="16">
        <v>1480000000</v>
      </c>
      <c r="Q14" s="16">
        <v>2241946524</v>
      </c>
      <c r="R14" s="16"/>
      <c r="S14" s="16">
        <v>278053476</v>
      </c>
      <c r="T14" s="16">
        <v>1679526736</v>
      </c>
      <c r="U14" s="16">
        <v>1679526736</v>
      </c>
      <c r="V14" s="248">
        <f t="shared" si="1"/>
        <v>1</v>
      </c>
      <c r="W14" s="16"/>
      <c r="X14" s="63"/>
      <c r="Y14" s="63"/>
    </row>
    <row r="15" spans="1:25" s="68" customFormat="1" ht="22.5" customHeight="1" thickTop="1" thickBot="1" x14ac:dyDescent="0.3">
      <c r="A15" s="76">
        <v>1</v>
      </c>
      <c r="B15" s="76">
        <v>1</v>
      </c>
      <c r="C15" s="76">
        <v>1</v>
      </c>
      <c r="D15" s="77" t="s">
        <v>96</v>
      </c>
      <c r="E15" s="77" t="s">
        <v>96</v>
      </c>
      <c r="F15" s="77" t="s">
        <v>109</v>
      </c>
      <c r="G15" s="80"/>
      <c r="H15" s="77"/>
      <c r="I15" s="77"/>
      <c r="J15" s="77"/>
      <c r="K15" s="78" t="s">
        <v>110</v>
      </c>
      <c r="L15" s="79">
        <f>SUBTOTAL(9,L16:L17)</f>
        <v>0</v>
      </c>
      <c r="M15" s="79">
        <f>SUBTOTAL(9,M16:M17)</f>
        <v>0</v>
      </c>
      <c r="N15" s="79">
        <f>SUBTOTAL(9,N16:N17)</f>
        <v>0</v>
      </c>
      <c r="O15" s="79">
        <f t="shared" si="2"/>
        <v>0</v>
      </c>
      <c r="P15" s="79">
        <f t="shared" ref="P15:U15" si="10">SUBTOTAL(9,P16:P17)</f>
        <v>0</v>
      </c>
      <c r="Q15" s="79">
        <f t="shared" si="10"/>
        <v>0</v>
      </c>
      <c r="R15" s="79">
        <f t="shared" si="10"/>
        <v>0</v>
      </c>
      <c r="S15" s="79">
        <f t="shared" si="10"/>
        <v>0</v>
      </c>
      <c r="T15" s="79">
        <f t="shared" si="10"/>
        <v>0</v>
      </c>
      <c r="U15" s="79">
        <f t="shared" si="10"/>
        <v>0</v>
      </c>
      <c r="V15" s="246" t="e">
        <f t="shared" si="1"/>
        <v>#DIV/0!</v>
      </c>
      <c r="W15" s="15"/>
      <c r="X15" s="63"/>
      <c r="Y15" s="63"/>
    </row>
    <row r="16" spans="1:25" ht="22.5" customHeight="1" thickTop="1" thickBot="1" x14ac:dyDescent="0.3">
      <c r="A16" s="14">
        <v>1</v>
      </c>
      <c r="B16" s="14">
        <v>1</v>
      </c>
      <c r="C16" s="14">
        <v>1</v>
      </c>
      <c r="D16" s="54" t="s">
        <v>96</v>
      </c>
      <c r="E16" s="54" t="s">
        <v>96</v>
      </c>
      <c r="F16" s="54" t="s">
        <v>109</v>
      </c>
      <c r="G16" s="64">
        <v>1</v>
      </c>
      <c r="H16" s="54"/>
      <c r="I16" s="54"/>
      <c r="J16" s="54"/>
      <c r="K16" s="52" t="s">
        <v>111</v>
      </c>
      <c r="L16" s="16"/>
      <c r="M16" s="16"/>
      <c r="N16" s="16"/>
      <c r="O16" s="15">
        <f t="shared" si="2"/>
        <v>0</v>
      </c>
      <c r="P16" s="16"/>
      <c r="Q16" s="16"/>
      <c r="R16" s="16"/>
      <c r="S16" s="16"/>
      <c r="T16" s="16"/>
      <c r="U16" s="16"/>
      <c r="V16" s="248" t="e">
        <f t="shared" si="1"/>
        <v>#DIV/0!</v>
      </c>
      <c r="W16" s="16"/>
      <c r="X16" s="63"/>
      <c r="Y16" s="63"/>
    </row>
    <row r="17" spans="1:25" ht="22.5" customHeight="1" thickTop="1" thickBot="1" x14ac:dyDescent="0.3">
      <c r="A17" s="14">
        <v>1</v>
      </c>
      <c r="B17" s="14">
        <v>1</v>
      </c>
      <c r="C17" s="14">
        <v>1</v>
      </c>
      <c r="D17" s="54" t="s">
        <v>96</v>
      </c>
      <c r="E17" s="54" t="s">
        <v>96</v>
      </c>
      <c r="F17" s="54" t="s">
        <v>109</v>
      </c>
      <c r="G17" s="64">
        <v>2</v>
      </c>
      <c r="H17" s="54"/>
      <c r="I17" s="54"/>
      <c r="J17" s="54"/>
      <c r="K17" s="52" t="s">
        <v>112</v>
      </c>
      <c r="L17" s="16"/>
      <c r="M17" s="16"/>
      <c r="N17" s="16"/>
      <c r="O17" s="15">
        <f t="shared" si="2"/>
        <v>0</v>
      </c>
      <c r="P17" s="16"/>
      <c r="Q17" s="16"/>
      <c r="R17" s="16"/>
      <c r="S17" s="16"/>
      <c r="T17" s="16"/>
      <c r="U17" s="16"/>
      <c r="V17" s="248" t="e">
        <f t="shared" si="1"/>
        <v>#DIV/0!</v>
      </c>
      <c r="W17" s="16"/>
      <c r="X17" s="63"/>
      <c r="Y17" s="63"/>
    </row>
    <row r="18" spans="1:25" s="142" customFormat="1" ht="22.5" customHeight="1" thickTop="1" thickBot="1" x14ac:dyDescent="0.3">
      <c r="A18" s="136">
        <v>1</v>
      </c>
      <c r="B18" s="137" t="s">
        <v>92</v>
      </c>
      <c r="C18" s="137" t="s">
        <v>92</v>
      </c>
      <c r="D18" s="137" t="s">
        <v>105</v>
      </c>
      <c r="E18" s="137"/>
      <c r="F18" s="137"/>
      <c r="G18" s="137"/>
      <c r="H18" s="138"/>
      <c r="I18" s="138"/>
      <c r="J18" s="138"/>
      <c r="K18" s="139" t="s">
        <v>113</v>
      </c>
      <c r="L18" s="140">
        <f>+L19+L28+L60+L78+L144</f>
        <v>4010000000</v>
      </c>
      <c r="M18" s="140">
        <f>+M19+M28+M60+M78+M144</f>
        <v>2077694381</v>
      </c>
      <c r="N18" s="140">
        <f>+N19+N28+N60+N78+N144</f>
        <v>0</v>
      </c>
      <c r="O18" s="140">
        <f t="shared" si="2"/>
        <v>6087694381</v>
      </c>
      <c r="P18" s="140">
        <f t="shared" ref="P18:U18" si="11">+P19+P28+P60+P78+P144</f>
        <v>835910434.03999996</v>
      </c>
      <c r="Q18" s="140">
        <f t="shared" si="11"/>
        <v>4540771484</v>
      </c>
      <c r="R18" s="140">
        <f t="shared" si="11"/>
        <v>711012461.03999996</v>
      </c>
      <c r="S18" s="140">
        <f t="shared" si="11"/>
        <v>0</v>
      </c>
      <c r="T18" s="140">
        <f t="shared" si="11"/>
        <v>8541313347</v>
      </c>
      <c r="U18" s="140">
        <f t="shared" si="11"/>
        <v>5201736779</v>
      </c>
      <c r="V18" s="244">
        <f t="shared" si="1"/>
        <v>0.60900900923240653</v>
      </c>
      <c r="W18" s="140"/>
      <c r="X18" s="136"/>
      <c r="Y18" s="137"/>
    </row>
    <row r="19" spans="1:25" ht="22.5" customHeight="1" thickTop="1" thickBot="1" x14ac:dyDescent="0.3">
      <c r="A19" s="71">
        <v>1</v>
      </c>
      <c r="B19" s="72" t="s">
        <v>92</v>
      </c>
      <c r="C19" s="72" t="s">
        <v>92</v>
      </c>
      <c r="D19" s="72" t="s">
        <v>105</v>
      </c>
      <c r="E19" s="72" t="s">
        <v>96</v>
      </c>
      <c r="F19" s="72"/>
      <c r="G19" s="72"/>
      <c r="H19" s="73"/>
      <c r="I19" s="73"/>
      <c r="J19" s="73"/>
      <c r="K19" s="74" t="s">
        <v>114</v>
      </c>
      <c r="L19" s="75">
        <f t="shared" ref="L19:N20" si="12">+L20</f>
        <v>150000000</v>
      </c>
      <c r="M19" s="75">
        <f t="shared" si="12"/>
        <v>1222430237</v>
      </c>
      <c r="N19" s="75">
        <f t="shared" si="12"/>
        <v>0</v>
      </c>
      <c r="O19" s="75">
        <f t="shared" si="2"/>
        <v>1372430237</v>
      </c>
      <c r="P19" s="75">
        <f t="shared" ref="P19:U20" si="13">+P20</f>
        <v>137243024</v>
      </c>
      <c r="Q19" s="75">
        <f t="shared" si="13"/>
        <v>960701166</v>
      </c>
      <c r="R19" s="75">
        <f t="shared" si="13"/>
        <v>274486047</v>
      </c>
      <c r="S19" s="75">
        <f t="shared" si="13"/>
        <v>0</v>
      </c>
      <c r="T19" s="75">
        <f t="shared" si="13"/>
        <v>1292638554</v>
      </c>
      <c r="U19" s="75">
        <f t="shared" si="13"/>
        <v>1292638554</v>
      </c>
      <c r="V19" s="245">
        <f t="shared" si="1"/>
        <v>1</v>
      </c>
      <c r="W19" s="15"/>
      <c r="X19" s="14"/>
      <c r="Y19" s="72"/>
    </row>
    <row r="20" spans="1:25" s="68" customFormat="1" ht="22.5" customHeight="1" thickTop="1" thickBot="1" x14ac:dyDescent="0.3">
      <c r="A20" s="76">
        <v>1</v>
      </c>
      <c r="B20" s="76" t="s">
        <v>92</v>
      </c>
      <c r="C20" s="76" t="s">
        <v>92</v>
      </c>
      <c r="D20" s="77" t="s">
        <v>105</v>
      </c>
      <c r="E20" s="77" t="s">
        <v>96</v>
      </c>
      <c r="F20" s="77" t="s">
        <v>115</v>
      </c>
      <c r="G20" s="80"/>
      <c r="H20" s="77"/>
      <c r="I20" s="77"/>
      <c r="J20" s="77"/>
      <c r="K20" s="78" t="s">
        <v>116</v>
      </c>
      <c r="L20" s="79">
        <f t="shared" si="12"/>
        <v>150000000</v>
      </c>
      <c r="M20" s="79">
        <f t="shared" si="12"/>
        <v>1222430237</v>
      </c>
      <c r="N20" s="79">
        <f t="shared" si="12"/>
        <v>0</v>
      </c>
      <c r="O20" s="79">
        <f t="shared" si="2"/>
        <v>1372430237</v>
      </c>
      <c r="P20" s="79">
        <f t="shared" si="13"/>
        <v>137243024</v>
      </c>
      <c r="Q20" s="79">
        <f t="shared" si="13"/>
        <v>960701166</v>
      </c>
      <c r="R20" s="79">
        <f t="shared" si="13"/>
        <v>274486047</v>
      </c>
      <c r="S20" s="79">
        <f t="shared" si="13"/>
        <v>0</v>
      </c>
      <c r="T20" s="79">
        <f t="shared" si="13"/>
        <v>1292638554</v>
      </c>
      <c r="U20" s="79">
        <f t="shared" si="13"/>
        <v>1292638554</v>
      </c>
      <c r="V20" s="246">
        <f t="shared" si="1"/>
        <v>1</v>
      </c>
      <c r="W20" s="15"/>
      <c r="X20" s="13"/>
      <c r="Y20" s="76"/>
    </row>
    <row r="21" spans="1:25" s="68" customFormat="1" ht="22.5" customHeight="1" thickTop="1" thickBot="1" x14ac:dyDescent="0.3">
      <c r="A21" s="13">
        <v>1</v>
      </c>
      <c r="B21" s="13" t="s">
        <v>92</v>
      </c>
      <c r="C21" s="13" t="s">
        <v>92</v>
      </c>
      <c r="D21" s="61" t="s">
        <v>105</v>
      </c>
      <c r="E21" s="61" t="s">
        <v>96</v>
      </c>
      <c r="F21" s="61" t="s">
        <v>115</v>
      </c>
      <c r="G21" s="61">
        <v>64</v>
      </c>
      <c r="H21" s="61"/>
      <c r="I21" s="61"/>
      <c r="J21" s="61"/>
      <c r="K21" s="51" t="s">
        <v>117</v>
      </c>
      <c r="L21" s="15">
        <f>+L22+L25</f>
        <v>150000000</v>
      </c>
      <c r="M21" s="15">
        <f>+M22+M25</f>
        <v>1222430237</v>
      </c>
      <c r="N21" s="15">
        <f>+N22+N25</f>
        <v>0</v>
      </c>
      <c r="O21" s="15">
        <f t="shared" si="2"/>
        <v>1372430237</v>
      </c>
      <c r="P21" s="15">
        <f t="shared" ref="P21:U21" si="14">+P22+P25</f>
        <v>137243024</v>
      </c>
      <c r="Q21" s="15">
        <f t="shared" si="14"/>
        <v>960701166</v>
      </c>
      <c r="R21" s="15">
        <f t="shared" si="14"/>
        <v>274486047</v>
      </c>
      <c r="S21" s="15">
        <f t="shared" si="14"/>
        <v>0</v>
      </c>
      <c r="T21" s="15">
        <f t="shared" si="14"/>
        <v>1292638554</v>
      </c>
      <c r="U21" s="15">
        <f t="shared" si="14"/>
        <v>1292638554</v>
      </c>
      <c r="V21" s="247">
        <f t="shared" si="1"/>
        <v>1</v>
      </c>
      <c r="W21" s="15"/>
      <c r="X21" s="63"/>
      <c r="Y21" s="63"/>
    </row>
    <row r="22" spans="1:25" ht="22.5" customHeight="1" thickTop="1" thickBot="1" x14ac:dyDescent="0.3">
      <c r="A22" s="83">
        <v>1</v>
      </c>
      <c r="B22" s="84" t="s">
        <v>92</v>
      </c>
      <c r="C22" s="84" t="s">
        <v>92</v>
      </c>
      <c r="D22" s="84" t="s">
        <v>105</v>
      </c>
      <c r="E22" s="84" t="s">
        <v>96</v>
      </c>
      <c r="F22" s="84" t="s">
        <v>115</v>
      </c>
      <c r="G22" s="85">
        <v>64</v>
      </c>
      <c r="H22" s="84" t="s">
        <v>96</v>
      </c>
      <c r="I22" s="84"/>
      <c r="J22" s="84"/>
      <c r="K22" s="86" t="s">
        <v>118</v>
      </c>
      <c r="L22" s="87">
        <f>SUBTOTAL(9,L23:L24)</f>
        <v>150000000</v>
      </c>
      <c r="M22" s="87">
        <f>SUBTOTAL(9,M23:M24)</f>
        <v>1222430237</v>
      </c>
      <c r="N22" s="87">
        <f>SUBTOTAL(9,N23:N24)</f>
        <v>0</v>
      </c>
      <c r="O22" s="87">
        <f t="shared" si="2"/>
        <v>1372430237</v>
      </c>
      <c r="P22" s="87">
        <f t="shared" ref="P22:U22" si="15">SUBTOTAL(9,P23:P24)</f>
        <v>137243024</v>
      </c>
      <c r="Q22" s="87">
        <f t="shared" si="15"/>
        <v>960701166</v>
      </c>
      <c r="R22" s="87">
        <f t="shared" si="15"/>
        <v>274486047</v>
      </c>
      <c r="S22" s="87">
        <f t="shared" si="15"/>
        <v>0</v>
      </c>
      <c r="T22" s="87">
        <f t="shared" si="15"/>
        <v>1292638554</v>
      </c>
      <c r="U22" s="87">
        <f t="shared" si="15"/>
        <v>1292638554</v>
      </c>
      <c r="V22" s="249">
        <f t="shared" si="1"/>
        <v>1</v>
      </c>
      <c r="W22" s="15"/>
      <c r="X22" s="63"/>
      <c r="Y22" s="82"/>
    </row>
    <row r="23" spans="1:25" ht="22.5" customHeight="1" thickTop="1" thickBot="1" x14ac:dyDescent="0.3">
      <c r="A23" s="14">
        <v>1</v>
      </c>
      <c r="B23" s="54" t="s">
        <v>92</v>
      </c>
      <c r="C23" s="54" t="s">
        <v>92</v>
      </c>
      <c r="D23" s="54" t="s">
        <v>105</v>
      </c>
      <c r="E23" s="54" t="s">
        <v>96</v>
      </c>
      <c r="F23" s="54" t="s">
        <v>115</v>
      </c>
      <c r="G23" s="64">
        <v>64</v>
      </c>
      <c r="H23" s="54" t="s">
        <v>96</v>
      </c>
      <c r="I23" s="54" t="s">
        <v>92</v>
      </c>
      <c r="J23" s="54"/>
      <c r="K23" s="52" t="s">
        <v>119</v>
      </c>
      <c r="L23" s="16">
        <v>150000000</v>
      </c>
      <c r="M23" s="16">
        <v>1222430237</v>
      </c>
      <c r="N23" s="16"/>
      <c r="O23" s="15">
        <f t="shared" si="2"/>
        <v>1372430237</v>
      </c>
      <c r="P23" s="16">
        <v>137243024</v>
      </c>
      <c r="Q23" s="16">
        <v>960701166</v>
      </c>
      <c r="R23" s="16">
        <v>274486047</v>
      </c>
      <c r="S23" s="16"/>
      <c r="T23" s="16">
        <v>1292638554</v>
      </c>
      <c r="U23" s="16">
        <v>1292638554</v>
      </c>
      <c r="V23" s="248">
        <f t="shared" si="1"/>
        <v>1</v>
      </c>
      <c r="W23" s="16"/>
      <c r="X23" s="63"/>
      <c r="Y23" s="63"/>
    </row>
    <row r="24" spans="1:25" ht="22.5" customHeight="1" thickTop="1" thickBot="1" x14ac:dyDescent="0.3">
      <c r="A24" s="14">
        <v>1</v>
      </c>
      <c r="B24" s="54" t="s">
        <v>92</v>
      </c>
      <c r="C24" s="54" t="s">
        <v>92</v>
      </c>
      <c r="D24" s="54" t="s">
        <v>105</v>
      </c>
      <c r="E24" s="54" t="s">
        <v>96</v>
      </c>
      <c r="F24" s="54" t="s">
        <v>115</v>
      </c>
      <c r="G24" s="64">
        <v>64</v>
      </c>
      <c r="H24" s="54" t="s">
        <v>96</v>
      </c>
      <c r="I24" s="54" t="s">
        <v>103</v>
      </c>
      <c r="J24" s="54"/>
      <c r="K24" s="52" t="s">
        <v>925</v>
      </c>
      <c r="L24" s="16"/>
      <c r="M24" s="16"/>
      <c r="N24" s="16"/>
      <c r="O24" s="15">
        <f t="shared" si="2"/>
        <v>0</v>
      </c>
      <c r="P24" s="16"/>
      <c r="Q24" s="16"/>
      <c r="R24" s="16"/>
      <c r="S24" s="16"/>
      <c r="T24" s="16"/>
      <c r="U24" s="16"/>
      <c r="V24" s="248" t="e">
        <f t="shared" si="1"/>
        <v>#DIV/0!</v>
      </c>
      <c r="W24" s="16"/>
      <c r="X24" s="63"/>
      <c r="Y24" s="63"/>
    </row>
    <row r="25" spans="1:25" ht="22.5" customHeight="1" thickTop="1" thickBot="1" x14ac:dyDescent="0.3">
      <c r="A25" s="83">
        <v>1</v>
      </c>
      <c r="B25" s="84" t="s">
        <v>92</v>
      </c>
      <c r="C25" s="84" t="s">
        <v>92</v>
      </c>
      <c r="D25" s="84" t="s">
        <v>105</v>
      </c>
      <c r="E25" s="84" t="s">
        <v>96</v>
      </c>
      <c r="F25" s="84" t="s">
        <v>115</v>
      </c>
      <c r="G25" s="85">
        <v>64</v>
      </c>
      <c r="H25" s="84" t="s">
        <v>105</v>
      </c>
      <c r="I25" s="84"/>
      <c r="J25" s="84"/>
      <c r="K25" s="86" t="s">
        <v>120</v>
      </c>
      <c r="L25" s="87">
        <f>SUBTOTAL(9,L26:L27)</f>
        <v>0</v>
      </c>
      <c r="M25" s="87">
        <f>SUBTOTAL(9,M26:M27)</f>
        <v>0</v>
      </c>
      <c r="N25" s="87">
        <f>SUBTOTAL(9,N26:N27)</f>
        <v>0</v>
      </c>
      <c r="O25" s="87">
        <f t="shared" si="2"/>
        <v>0</v>
      </c>
      <c r="P25" s="87">
        <f t="shared" ref="P25:U25" si="16">SUBTOTAL(9,P26:P27)</f>
        <v>0</v>
      </c>
      <c r="Q25" s="87">
        <f t="shared" si="16"/>
        <v>0</v>
      </c>
      <c r="R25" s="87">
        <f t="shared" si="16"/>
        <v>0</v>
      </c>
      <c r="S25" s="87">
        <f t="shared" si="16"/>
        <v>0</v>
      </c>
      <c r="T25" s="87">
        <f t="shared" si="16"/>
        <v>0</v>
      </c>
      <c r="U25" s="87">
        <f t="shared" si="16"/>
        <v>0</v>
      </c>
      <c r="V25" s="249" t="e">
        <f t="shared" si="1"/>
        <v>#DIV/0!</v>
      </c>
      <c r="W25" s="15"/>
      <c r="X25" s="63"/>
      <c r="Y25" s="82"/>
    </row>
    <row r="26" spans="1:25" ht="22.5" customHeight="1" thickTop="1" thickBot="1" x14ac:dyDescent="0.3">
      <c r="A26" s="14">
        <v>1</v>
      </c>
      <c r="B26" s="54" t="s">
        <v>92</v>
      </c>
      <c r="C26" s="54" t="s">
        <v>92</v>
      </c>
      <c r="D26" s="54" t="s">
        <v>105</v>
      </c>
      <c r="E26" s="54" t="s">
        <v>96</v>
      </c>
      <c r="F26" s="54" t="s">
        <v>115</v>
      </c>
      <c r="G26" s="64">
        <v>64</v>
      </c>
      <c r="H26" s="54" t="s">
        <v>105</v>
      </c>
      <c r="I26" s="54" t="s">
        <v>92</v>
      </c>
      <c r="J26" s="54"/>
      <c r="K26" s="52" t="s">
        <v>121</v>
      </c>
      <c r="L26" s="16"/>
      <c r="M26" s="16"/>
      <c r="N26" s="16"/>
      <c r="O26" s="15">
        <f t="shared" si="2"/>
        <v>0</v>
      </c>
      <c r="P26" s="16"/>
      <c r="Q26" s="16"/>
      <c r="R26" s="16"/>
      <c r="S26" s="16"/>
      <c r="T26" s="16"/>
      <c r="U26" s="16"/>
      <c r="V26" s="248" t="e">
        <f t="shared" si="1"/>
        <v>#DIV/0!</v>
      </c>
      <c r="W26" s="16"/>
      <c r="X26" s="63"/>
      <c r="Y26" s="63"/>
    </row>
    <row r="27" spans="1:25" ht="22.5" customHeight="1" thickTop="1" thickBot="1" x14ac:dyDescent="0.3">
      <c r="A27" s="14">
        <v>1</v>
      </c>
      <c r="B27" s="54" t="s">
        <v>92</v>
      </c>
      <c r="C27" s="54" t="s">
        <v>92</v>
      </c>
      <c r="D27" s="54" t="s">
        <v>105</v>
      </c>
      <c r="E27" s="54" t="s">
        <v>96</v>
      </c>
      <c r="F27" s="54" t="s">
        <v>115</v>
      </c>
      <c r="G27" s="64">
        <v>64</v>
      </c>
      <c r="H27" s="54" t="s">
        <v>105</v>
      </c>
      <c r="I27" s="54" t="s">
        <v>103</v>
      </c>
      <c r="J27" s="54"/>
      <c r="K27" s="52" t="s">
        <v>122</v>
      </c>
      <c r="L27" s="16"/>
      <c r="M27" s="16"/>
      <c r="N27" s="16"/>
      <c r="O27" s="15">
        <f t="shared" si="2"/>
        <v>0</v>
      </c>
      <c r="P27" s="16"/>
      <c r="Q27" s="16"/>
      <c r="R27" s="16"/>
      <c r="S27" s="16"/>
      <c r="T27" s="16"/>
      <c r="U27" s="16"/>
      <c r="V27" s="248" t="e">
        <f t="shared" si="1"/>
        <v>#DIV/0!</v>
      </c>
      <c r="W27" s="16"/>
      <c r="X27" s="63"/>
      <c r="Y27" s="63"/>
    </row>
    <row r="28" spans="1:25" ht="22.5" customHeight="1" thickTop="1" thickBot="1" x14ac:dyDescent="0.3">
      <c r="A28" s="71">
        <v>1</v>
      </c>
      <c r="B28" s="72" t="s">
        <v>92</v>
      </c>
      <c r="C28" s="72" t="s">
        <v>92</v>
      </c>
      <c r="D28" s="72" t="s">
        <v>105</v>
      </c>
      <c r="E28" s="72" t="s">
        <v>105</v>
      </c>
      <c r="F28" s="72"/>
      <c r="G28" s="72"/>
      <c r="H28" s="73"/>
      <c r="I28" s="73"/>
      <c r="J28" s="73"/>
      <c r="K28" s="74" t="s">
        <v>123</v>
      </c>
      <c r="L28" s="162">
        <f>+L29+L32+L35+L39+L42+L45+L48+L51+L54+L57</f>
        <v>3700000000</v>
      </c>
      <c r="M28" s="75">
        <f>+M29+M32+M35+M39+M42+M45+M48+M51+M54+M57</f>
        <v>386674107</v>
      </c>
      <c r="N28" s="75">
        <f>+N29+N32+N35+N39+N42+N45+N48+N51+N54+N57</f>
        <v>0</v>
      </c>
      <c r="O28" s="75">
        <f t="shared" si="2"/>
        <v>4086674107</v>
      </c>
      <c r="P28" s="75">
        <f t="shared" ref="P28:U28" si="17">+P29+P32+P35+P39+P42+P45+P48+P51+P54+P57</f>
        <v>548667410.03999996</v>
      </c>
      <c r="Q28" s="75">
        <f t="shared" si="17"/>
        <v>3129339285</v>
      </c>
      <c r="R28" s="75">
        <f t="shared" si="17"/>
        <v>408667410.04000002</v>
      </c>
      <c r="S28" s="75">
        <f t="shared" si="17"/>
        <v>0</v>
      </c>
      <c r="T28" s="75">
        <f t="shared" si="17"/>
        <v>5653338530</v>
      </c>
      <c r="U28" s="75">
        <f t="shared" si="17"/>
        <v>3483740096</v>
      </c>
      <c r="V28" s="245">
        <f t="shared" si="1"/>
        <v>0.61622704487148405</v>
      </c>
      <c r="W28" s="15"/>
      <c r="X28" s="14"/>
      <c r="Y28" s="72"/>
    </row>
    <row r="29" spans="1:25" s="68" customFormat="1" ht="22.5" customHeight="1" thickTop="1" thickBot="1" x14ac:dyDescent="0.3">
      <c r="A29" s="76">
        <v>1</v>
      </c>
      <c r="B29" s="76" t="s">
        <v>92</v>
      </c>
      <c r="C29" s="76" t="s">
        <v>92</v>
      </c>
      <c r="D29" s="77" t="s">
        <v>105</v>
      </c>
      <c r="E29" s="77" t="s">
        <v>105</v>
      </c>
      <c r="F29" s="77" t="s">
        <v>124</v>
      </c>
      <c r="G29" s="80"/>
      <c r="H29" s="77"/>
      <c r="I29" s="77"/>
      <c r="J29" s="77"/>
      <c r="K29" s="78" t="s">
        <v>125</v>
      </c>
      <c r="L29" s="79">
        <f>SUBTOTAL(9,L30:L31)</f>
        <v>0</v>
      </c>
      <c r="M29" s="79">
        <f>SUBTOTAL(9,M30:M31)</f>
        <v>0</v>
      </c>
      <c r="N29" s="79">
        <f>SUBTOTAL(9,N30:N31)</f>
        <v>0</v>
      </c>
      <c r="O29" s="79">
        <f t="shared" si="2"/>
        <v>0</v>
      </c>
      <c r="P29" s="79">
        <f t="shared" ref="P29:U29" si="18">SUBTOTAL(9,P30:P31)</f>
        <v>0</v>
      </c>
      <c r="Q29" s="79">
        <f t="shared" si="18"/>
        <v>0</v>
      </c>
      <c r="R29" s="79">
        <f t="shared" si="18"/>
        <v>0</v>
      </c>
      <c r="S29" s="79">
        <f t="shared" si="18"/>
        <v>0</v>
      </c>
      <c r="T29" s="79">
        <f t="shared" si="18"/>
        <v>0</v>
      </c>
      <c r="U29" s="79">
        <f t="shared" si="18"/>
        <v>0</v>
      </c>
      <c r="V29" s="246" t="e">
        <f t="shared" si="1"/>
        <v>#DIV/0!</v>
      </c>
      <c r="W29" s="15"/>
      <c r="X29" s="13"/>
      <c r="Y29" s="76"/>
    </row>
    <row r="30" spans="1:25" ht="22.5" customHeight="1" thickTop="1" thickBot="1" x14ac:dyDescent="0.3">
      <c r="A30" s="14">
        <v>1</v>
      </c>
      <c r="B30" s="54" t="s">
        <v>92</v>
      </c>
      <c r="C30" s="54" t="s">
        <v>92</v>
      </c>
      <c r="D30" s="54" t="s">
        <v>105</v>
      </c>
      <c r="E30" s="54" t="s">
        <v>105</v>
      </c>
      <c r="F30" s="54" t="s">
        <v>124</v>
      </c>
      <c r="G30" s="64">
        <v>1</v>
      </c>
      <c r="H30" s="54"/>
      <c r="I30" s="54"/>
      <c r="J30" s="54"/>
      <c r="K30" s="52" t="s">
        <v>126</v>
      </c>
      <c r="L30" s="16"/>
      <c r="M30" s="16"/>
      <c r="N30" s="16"/>
      <c r="O30" s="15">
        <f t="shared" si="2"/>
        <v>0</v>
      </c>
      <c r="P30" s="16"/>
      <c r="Q30" s="16"/>
      <c r="R30" s="16"/>
      <c r="S30" s="16"/>
      <c r="T30" s="16"/>
      <c r="U30" s="16"/>
      <c r="V30" s="248" t="e">
        <f t="shared" si="1"/>
        <v>#DIV/0!</v>
      </c>
      <c r="W30" s="16"/>
      <c r="X30" s="63"/>
      <c r="Y30" s="63"/>
    </row>
    <row r="31" spans="1:25" ht="22.5" customHeight="1" thickTop="1" thickBot="1" x14ac:dyDescent="0.3">
      <c r="A31" s="14">
        <v>1</v>
      </c>
      <c r="B31" s="54" t="s">
        <v>92</v>
      </c>
      <c r="C31" s="54" t="s">
        <v>92</v>
      </c>
      <c r="D31" s="54" t="s">
        <v>105</v>
      </c>
      <c r="E31" s="54" t="s">
        <v>105</v>
      </c>
      <c r="F31" s="54" t="s">
        <v>124</v>
      </c>
      <c r="G31" s="64">
        <v>2</v>
      </c>
      <c r="H31" s="54"/>
      <c r="I31" s="54"/>
      <c r="J31" s="54"/>
      <c r="K31" s="52" t="s">
        <v>127</v>
      </c>
      <c r="L31" s="16"/>
      <c r="M31" s="16"/>
      <c r="N31" s="16"/>
      <c r="O31" s="15">
        <f t="shared" si="2"/>
        <v>0</v>
      </c>
      <c r="P31" s="16"/>
      <c r="Q31" s="16"/>
      <c r="R31" s="16"/>
      <c r="S31" s="16"/>
      <c r="T31" s="16"/>
      <c r="U31" s="16"/>
      <c r="V31" s="248" t="e">
        <f t="shared" si="1"/>
        <v>#DIV/0!</v>
      </c>
      <c r="W31" s="16"/>
      <c r="X31" s="63"/>
      <c r="Y31" s="63"/>
    </row>
    <row r="32" spans="1:25" s="68" customFormat="1" ht="22.5" customHeight="1" thickTop="1" thickBot="1" x14ac:dyDescent="0.3">
      <c r="A32" s="76">
        <v>1</v>
      </c>
      <c r="B32" s="76" t="s">
        <v>92</v>
      </c>
      <c r="C32" s="76" t="s">
        <v>92</v>
      </c>
      <c r="D32" s="77" t="s">
        <v>105</v>
      </c>
      <c r="E32" s="77" t="s">
        <v>105</v>
      </c>
      <c r="F32" s="77" t="s">
        <v>128</v>
      </c>
      <c r="G32" s="80"/>
      <c r="H32" s="77"/>
      <c r="I32" s="77"/>
      <c r="J32" s="77"/>
      <c r="K32" s="78" t="s">
        <v>129</v>
      </c>
      <c r="L32" s="79">
        <f>SUBTOTAL(9,L33:L34)</f>
        <v>500000000</v>
      </c>
      <c r="M32" s="79">
        <f>SUBTOTAL(9,M33:M34)</f>
        <v>200168520</v>
      </c>
      <c r="N32" s="79">
        <f>SUBTOTAL(9,N33:N34)</f>
        <v>0</v>
      </c>
      <c r="O32" s="79">
        <f t="shared" si="2"/>
        <v>700168520</v>
      </c>
      <c r="P32" s="79">
        <f t="shared" ref="P32:U32" si="19">SUBTOTAL(9,P33:P34)</f>
        <v>70016852.040000007</v>
      </c>
      <c r="Q32" s="79">
        <f t="shared" si="19"/>
        <v>560134816</v>
      </c>
      <c r="R32" s="79">
        <f t="shared" si="19"/>
        <v>70016852.040000007</v>
      </c>
      <c r="S32" s="79">
        <f t="shared" si="19"/>
        <v>0</v>
      </c>
      <c r="T32" s="79">
        <f t="shared" si="19"/>
        <v>947479365</v>
      </c>
      <c r="U32" s="79">
        <f t="shared" si="19"/>
        <v>947479365</v>
      </c>
      <c r="V32" s="246">
        <f t="shared" si="1"/>
        <v>1</v>
      </c>
      <c r="W32" s="15"/>
      <c r="X32" s="13"/>
      <c r="Y32" s="76"/>
    </row>
    <row r="33" spans="1:25" ht="22.5" customHeight="1" thickTop="1" thickBot="1" x14ac:dyDescent="0.3">
      <c r="A33" s="14">
        <v>1</v>
      </c>
      <c r="B33" s="54" t="s">
        <v>92</v>
      </c>
      <c r="C33" s="54" t="s">
        <v>92</v>
      </c>
      <c r="D33" s="54" t="s">
        <v>105</v>
      </c>
      <c r="E33" s="54" t="s">
        <v>105</v>
      </c>
      <c r="F33" s="54" t="s">
        <v>128</v>
      </c>
      <c r="G33" s="64">
        <v>1</v>
      </c>
      <c r="H33" s="54"/>
      <c r="I33" s="54"/>
      <c r="J33" s="54"/>
      <c r="K33" s="52" t="s">
        <v>130</v>
      </c>
      <c r="L33" s="161">
        <v>500000000</v>
      </c>
      <c r="M33" s="16">
        <v>200168520</v>
      </c>
      <c r="N33" s="16"/>
      <c r="O33" s="15">
        <f t="shared" si="2"/>
        <v>700168520</v>
      </c>
      <c r="P33" s="16">
        <v>70016852.040000007</v>
      </c>
      <c r="Q33" s="16">
        <v>560134816</v>
      </c>
      <c r="R33" s="16">
        <v>70016852.040000007</v>
      </c>
      <c r="S33" s="16"/>
      <c r="T33" s="16">
        <v>947479365</v>
      </c>
      <c r="U33" s="16">
        <v>947479365</v>
      </c>
      <c r="V33" s="248">
        <f t="shared" si="1"/>
        <v>1</v>
      </c>
      <c r="W33" s="16"/>
      <c r="X33" s="63"/>
      <c r="Y33" s="63"/>
    </row>
    <row r="34" spans="1:25" ht="22.5" customHeight="1" thickTop="1" thickBot="1" x14ac:dyDescent="0.3">
      <c r="A34" s="14">
        <v>1</v>
      </c>
      <c r="B34" s="54" t="s">
        <v>92</v>
      </c>
      <c r="C34" s="54" t="s">
        <v>92</v>
      </c>
      <c r="D34" s="54" t="s">
        <v>105</v>
      </c>
      <c r="E34" s="54" t="s">
        <v>105</v>
      </c>
      <c r="F34" s="54" t="s">
        <v>128</v>
      </c>
      <c r="G34" s="64">
        <v>2</v>
      </c>
      <c r="H34" s="54"/>
      <c r="I34" s="54"/>
      <c r="J34" s="54"/>
      <c r="K34" s="52" t="s">
        <v>131</v>
      </c>
      <c r="L34" s="16"/>
      <c r="M34" s="16"/>
      <c r="N34" s="16"/>
      <c r="O34" s="15">
        <f t="shared" si="2"/>
        <v>0</v>
      </c>
      <c r="P34" s="16"/>
      <c r="Q34" s="16"/>
      <c r="R34" s="16"/>
      <c r="S34" s="16"/>
      <c r="T34" s="16"/>
      <c r="U34" s="16"/>
      <c r="V34" s="248" t="e">
        <f t="shared" si="1"/>
        <v>#DIV/0!</v>
      </c>
      <c r="W34" s="16"/>
      <c r="X34" s="63"/>
      <c r="Y34" s="63"/>
    </row>
    <row r="35" spans="1:25" s="68" customFormat="1" ht="22.5" customHeight="1" thickTop="1" thickBot="1" x14ac:dyDescent="0.3">
      <c r="A35" s="76">
        <v>1</v>
      </c>
      <c r="B35" s="76" t="s">
        <v>92</v>
      </c>
      <c r="C35" s="76" t="s">
        <v>92</v>
      </c>
      <c r="D35" s="77" t="s">
        <v>105</v>
      </c>
      <c r="E35" s="77" t="s">
        <v>105</v>
      </c>
      <c r="F35" s="77" t="s">
        <v>132</v>
      </c>
      <c r="G35" s="80"/>
      <c r="H35" s="77"/>
      <c r="I35" s="77"/>
      <c r="J35" s="77"/>
      <c r="K35" s="78" t="s">
        <v>133</v>
      </c>
      <c r="L35" s="79">
        <f>SUBTOTAL(9,L36:L38)</f>
        <v>400000000</v>
      </c>
      <c r="M35" s="79">
        <f>SUBTOTAL(9,M36:M38)</f>
        <v>0</v>
      </c>
      <c r="N35" s="79">
        <f>SUBTOTAL(9,N36:N38)</f>
        <v>0</v>
      </c>
      <c r="O35" s="79">
        <f t="shared" si="2"/>
        <v>400000000</v>
      </c>
      <c r="P35" s="79">
        <f t="shared" ref="P35:U35" si="20">SUBTOTAL(9,P36:P38)</f>
        <v>180000000</v>
      </c>
      <c r="Q35" s="79">
        <f t="shared" si="20"/>
        <v>180000000</v>
      </c>
      <c r="R35" s="79">
        <f t="shared" si="20"/>
        <v>40000000</v>
      </c>
      <c r="S35" s="79">
        <f t="shared" si="20"/>
        <v>0</v>
      </c>
      <c r="T35" s="79">
        <f t="shared" si="20"/>
        <v>409944817</v>
      </c>
      <c r="U35" s="79">
        <f t="shared" si="20"/>
        <v>409944817</v>
      </c>
      <c r="V35" s="246">
        <f t="shared" si="1"/>
        <v>1</v>
      </c>
      <c r="W35" s="15"/>
      <c r="X35" s="13"/>
      <c r="Y35" s="76"/>
    </row>
    <row r="36" spans="1:25" ht="22.5" customHeight="1" thickTop="1" thickBot="1" x14ac:dyDescent="0.3">
      <c r="A36" s="14">
        <v>1</v>
      </c>
      <c r="B36" s="54" t="s">
        <v>92</v>
      </c>
      <c r="C36" s="54" t="s">
        <v>92</v>
      </c>
      <c r="D36" s="54" t="s">
        <v>105</v>
      </c>
      <c r="E36" s="54" t="s">
        <v>105</v>
      </c>
      <c r="F36" s="54" t="s">
        <v>132</v>
      </c>
      <c r="G36" s="64">
        <v>1</v>
      </c>
      <c r="H36" s="54"/>
      <c r="I36" s="54"/>
      <c r="J36" s="54"/>
      <c r="K36" s="52" t="s">
        <v>134</v>
      </c>
      <c r="L36" s="15">
        <v>340000000</v>
      </c>
      <c r="M36" s="15"/>
      <c r="N36" s="15"/>
      <c r="O36" s="15">
        <f t="shared" si="2"/>
        <v>340000000</v>
      </c>
      <c r="P36" s="15">
        <v>160000000</v>
      </c>
      <c r="Q36" s="15">
        <v>146000000</v>
      </c>
      <c r="R36" s="15">
        <v>34000000</v>
      </c>
      <c r="S36" s="15"/>
      <c r="T36" s="15">
        <v>280875626</v>
      </c>
      <c r="U36" s="15">
        <v>280875626</v>
      </c>
      <c r="V36" s="247">
        <f t="shared" si="1"/>
        <v>1</v>
      </c>
      <c r="W36" s="15"/>
      <c r="X36" s="63"/>
      <c r="Y36" s="63"/>
    </row>
    <row r="37" spans="1:25" ht="22.5" customHeight="1" thickTop="1" thickBot="1" x14ac:dyDescent="0.3">
      <c r="A37" s="14">
        <v>1</v>
      </c>
      <c r="B37" s="54" t="s">
        <v>92</v>
      </c>
      <c r="C37" s="54" t="s">
        <v>92</v>
      </c>
      <c r="D37" s="54" t="s">
        <v>105</v>
      </c>
      <c r="E37" s="54" t="s">
        <v>105</v>
      </c>
      <c r="F37" s="54" t="s">
        <v>132</v>
      </c>
      <c r="G37" s="64">
        <v>2</v>
      </c>
      <c r="H37" s="54"/>
      <c r="I37" s="54"/>
      <c r="J37" s="54"/>
      <c r="K37" s="52" t="s">
        <v>135</v>
      </c>
      <c r="L37" s="15">
        <v>60000000</v>
      </c>
      <c r="M37" s="15"/>
      <c r="N37" s="15"/>
      <c r="O37" s="15">
        <f t="shared" si="2"/>
        <v>60000000</v>
      </c>
      <c r="P37" s="15">
        <v>20000000</v>
      </c>
      <c r="Q37" s="15">
        <v>34000000</v>
      </c>
      <c r="R37" s="15">
        <v>6000000</v>
      </c>
      <c r="S37" s="15"/>
      <c r="T37" s="15">
        <v>129069191</v>
      </c>
      <c r="U37" s="15">
        <v>129069191</v>
      </c>
      <c r="V37" s="247">
        <f t="shared" si="1"/>
        <v>1</v>
      </c>
      <c r="W37" s="15"/>
      <c r="X37" s="63"/>
      <c r="Y37" s="63"/>
    </row>
    <row r="38" spans="1:25" ht="22.5" customHeight="1" thickTop="1" thickBot="1" x14ac:dyDescent="0.3">
      <c r="A38" s="14">
        <v>1</v>
      </c>
      <c r="B38" s="54" t="s">
        <v>92</v>
      </c>
      <c r="C38" s="54" t="s">
        <v>92</v>
      </c>
      <c r="D38" s="54" t="s">
        <v>105</v>
      </c>
      <c r="E38" s="54" t="s">
        <v>105</v>
      </c>
      <c r="F38" s="54" t="s">
        <v>132</v>
      </c>
      <c r="G38" s="64">
        <v>3</v>
      </c>
      <c r="H38" s="54"/>
      <c r="I38" s="54"/>
      <c r="J38" s="54"/>
      <c r="K38" s="52" t="s">
        <v>136</v>
      </c>
      <c r="L38" s="15"/>
      <c r="M38" s="15"/>
      <c r="N38" s="15"/>
      <c r="O38" s="15">
        <f t="shared" si="2"/>
        <v>0</v>
      </c>
      <c r="P38" s="15"/>
      <c r="Q38" s="15"/>
      <c r="R38" s="15"/>
      <c r="S38" s="15"/>
      <c r="T38" s="15"/>
      <c r="U38" s="15"/>
      <c r="V38" s="247" t="e">
        <f t="shared" si="1"/>
        <v>#DIV/0!</v>
      </c>
      <c r="W38" s="15"/>
      <c r="X38" s="63"/>
      <c r="Y38" s="63"/>
    </row>
    <row r="39" spans="1:25" s="68" customFormat="1" ht="22.5" customHeight="1" thickTop="1" thickBot="1" x14ac:dyDescent="0.3">
      <c r="A39" s="76">
        <v>1</v>
      </c>
      <c r="B39" s="76" t="s">
        <v>92</v>
      </c>
      <c r="C39" s="76" t="s">
        <v>92</v>
      </c>
      <c r="D39" s="77" t="s">
        <v>105</v>
      </c>
      <c r="E39" s="77" t="s">
        <v>105</v>
      </c>
      <c r="F39" s="77" t="s">
        <v>137</v>
      </c>
      <c r="G39" s="80"/>
      <c r="H39" s="77"/>
      <c r="I39" s="77"/>
      <c r="J39" s="77"/>
      <c r="K39" s="78" t="s">
        <v>138</v>
      </c>
      <c r="L39" s="79">
        <f>SUBTOTAL(9,L40:L41)</f>
        <v>500000000</v>
      </c>
      <c r="M39" s="79">
        <f>SUBTOTAL(9,M40:M41)</f>
        <v>186505587</v>
      </c>
      <c r="N39" s="79">
        <f>SUBTOTAL(9,N40:N41)</f>
        <v>0</v>
      </c>
      <c r="O39" s="79">
        <f t="shared" si="2"/>
        <v>686505587</v>
      </c>
      <c r="P39" s="79">
        <f t="shared" ref="P39:U39" si="21">SUBTOTAL(9,P40:P41)</f>
        <v>68650558</v>
      </c>
      <c r="Q39" s="79">
        <f t="shared" si="21"/>
        <v>549204469</v>
      </c>
      <c r="R39" s="79">
        <f t="shared" si="21"/>
        <v>68650558</v>
      </c>
      <c r="S39" s="79">
        <f t="shared" si="21"/>
        <v>0</v>
      </c>
      <c r="T39" s="79">
        <f t="shared" si="21"/>
        <v>1022367632</v>
      </c>
      <c r="U39" s="79">
        <f t="shared" si="21"/>
        <v>1022367632</v>
      </c>
      <c r="V39" s="246">
        <f t="shared" si="1"/>
        <v>1</v>
      </c>
      <c r="W39" s="15"/>
      <c r="X39" s="13"/>
      <c r="Y39" s="76"/>
    </row>
    <row r="40" spans="1:25" ht="22.5" customHeight="1" thickTop="1" thickBot="1" x14ac:dyDescent="0.3">
      <c r="A40" s="14">
        <v>1</v>
      </c>
      <c r="B40" s="54" t="s">
        <v>92</v>
      </c>
      <c r="C40" s="54" t="s">
        <v>92</v>
      </c>
      <c r="D40" s="54" t="s">
        <v>105</v>
      </c>
      <c r="E40" s="54" t="s">
        <v>105</v>
      </c>
      <c r="F40" s="54" t="s">
        <v>137</v>
      </c>
      <c r="G40" s="64">
        <v>1</v>
      </c>
      <c r="H40" s="54"/>
      <c r="I40" s="54"/>
      <c r="J40" s="54"/>
      <c r="K40" s="52" t="s">
        <v>139</v>
      </c>
      <c r="L40" s="16">
        <v>350000000</v>
      </c>
      <c r="M40" s="16">
        <v>50515053</v>
      </c>
      <c r="N40" s="16"/>
      <c r="O40" s="15">
        <f t="shared" si="2"/>
        <v>400515053</v>
      </c>
      <c r="P40" s="16">
        <v>40051505</v>
      </c>
      <c r="Q40" s="16">
        <v>320412042</v>
      </c>
      <c r="R40" s="16">
        <v>40051505</v>
      </c>
      <c r="S40" s="16"/>
      <c r="T40" s="16">
        <v>702688079</v>
      </c>
      <c r="U40" s="16">
        <v>702688079</v>
      </c>
      <c r="V40" s="248">
        <f t="shared" si="1"/>
        <v>1</v>
      </c>
      <c r="W40" s="16"/>
      <c r="X40" s="63"/>
      <c r="Y40" s="63"/>
    </row>
    <row r="41" spans="1:25" ht="22.5" customHeight="1" thickTop="1" thickBot="1" x14ac:dyDescent="0.3">
      <c r="A41" s="14">
        <v>1</v>
      </c>
      <c r="B41" s="54" t="s">
        <v>92</v>
      </c>
      <c r="C41" s="54" t="s">
        <v>92</v>
      </c>
      <c r="D41" s="54" t="s">
        <v>105</v>
      </c>
      <c r="E41" s="54" t="s">
        <v>105</v>
      </c>
      <c r="F41" s="54" t="s">
        <v>137</v>
      </c>
      <c r="G41" s="64">
        <v>2</v>
      </c>
      <c r="H41" s="54"/>
      <c r="I41" s="54"/>
      <c r="J41" s="54"/>
      <c r="K41" s="52" t="s">
        <v>140</v>
      </c>
      <c r="L41" s="16">
        <v>150000000</v>
      </c>
      <c r="M41" s="16">
        <v>135990534</v>
      </c>
      <c r="N41" s="16"/>
      <c r="O41" s="15">
        <f t="shared" si="2"/>
        <v>285990534</v>
      </c>
      <c r="P41" s="16">
        <v>28599053</v>
      </c>
      <c r="Q41" s="16">
        <v>228792427</v>
      </c>
      <c r="R41" s="16">
        <v>28599053</v>
      </c>
      <c r="S41" s="16"/>
      <c r="T41" s="16">
        <v>319679553</v>
      </c>
      <c r="U41" s="16">
        <v>319679553</v>
      </c>
      <c r="V41" s="248">
        <f t="shared" si="1"/>
        <v>1</v>
      </c>
      <c r="W41" s="16"/>
      <c r="X41" s="63"/>
      <c r="Y41" s="63"/>
    </row>
    <row r="42" spans="1:25" s="68" customFormat="1" ht="22.5" customHeight="1" thickTop="1" thickBot="1" x14ac:dyDescent="0.3">
      <c r="A42" s="76">
        <v>1</v>
      </c>
      <c r="B42" s="76" t="s">
        <v>92</v>
      </c>
      <c r="C42" s="76" t="s">
        <v>92</v>
      </c>
      <c r="D42" s="77" t="s">
        <v>105</v>
      </c>
      <c r="E42" s="77" t="s">
        <v>105</v>
      </c>
      <c r="F42" s="77" t="s">
        <v>141</v>
      </c>
      <c r="G42" s="80"/>
      <c r="H42" s="77"/>
      <c r="I42" s="77"/>
      <c r="J42" s="77"/>
      <c r="K42" s="78" t="s">
        <v>142</v>
      </c>
      <c r="L42" s="79">
        <f>SUBTOTAL(9,L43:L44)</f>
        <v>1300000000</v>
      </c>
      <c r="M42" s="79">
        <f>SUBTOTAL(9,M43:M44)</f>
        <v>0</v>
      </c>
      <c r="N42" s="79">
        <f>SUBTOTAL(9,N43:N44)</f>
        <v>0</v>
      </c>
      <c r="O42" s="79">
        <f t="shared" si="2"/>
        <v>1300000000</v>
      </c>
      <c r="P42" s="79">
        <f t="shared" ref="P42:U42" si="22">SUBTOTAL(9,P43:P44)</f>
        <v>130000000</v>
      </c>
      <c r="Q42" s="79">
        <f t="shared" si="22"/>
        <v>1040000000</v>
      </c>
      <c r="R42" s="79">
        <f t="shared" si="22"/>
        <v>130000000</v>
      </c>
      <c r="S42" s="79">
        <f t="shared" si="22"/>
        <v>0</v>
      </c>
      <c r="T42" s="79">
        <f t="shared" si="22"/>
        <v>2294994768</v>
      </c>
      <c r="U42" s="79">
        <f t="shared" si="22"/>
        <v>515366996</v>
      </c>
      <c r="V42" s="246">
        <f t="shared" si="1"/>
        <v>0.22456129451184875</v>
      </c>
      <c r="W42" s="15"/>
      <c r="X42" s="13"/>
      <c r="Y42" s="76"/>
    </row>
    <row r="43" spans="1:25" ht="22.5" customHeight="1" thickTop="1" thickBot="1" x14ac:dyDescent="0.3">
      <c r="A43" s="14">
        <v>1</v>
      </c>
      <c r="B43" s="54" t="s">
        <v>92</v>
      </c>
      <c r="C43" s="54" t="s">
        <v>92</v>
      </c>
      <c r="D43" s="54" t="s">
        <v>105</v>
      </c>
      <c r="E43" s="54" t="s">
        <v>105</v>
      </c>
      <c r="F43" s="54" t="s">
        <v>141</v>
      </c>
      <c r="G43" s="64">
        <v>1</v>
      </c>
      <c r="H43" s="54"/>
      <c r="I43" s="54"/>
      <c r="J43" s="54"/>
      <c r="K43" s="52" t="s">
        <v>143</v>
      </c>
      <c r="L43" s="16">
        <v>250000000</v>
      </c>
      <c r="M43" s="16"/>
      <c r="N43" s="16"/>
      <c r="O43" s="15">
        <f t="shared" si="2"/>
        <v>250000000</v>
      </c>
      <c r="P43" s="16">
        <v>25000000</v>
      </c>
      <c r="Q43" s="16">
        <v>200000000</v>
      </c>
      <c r="R43" s="16">
        <v>25000000</v>
      </c>
      <c r="S43" s="16"/>
      <c r="T43" s="16">
        <v>2294289237</v>
      </c>
      <c r="U43" s="16">
        <v>433837897</v>
      </c>
      <c r="V43" s="248">
        <f t="shared" si="1"/>
        <v>0.18909468344422173</v>
      </c>
      <c r="W43" s="16"/>
      <c r="X43" s="63"/>
      <c r="Y43" s="63"/>
    </row>
    <row r="44" spans="1:25" ht="22.5" customHeight="1" thickTop="1" thickBot="1" x14ac:dyDescent="0.3">
      <c r="A44" s="14">
        <v>1</v>
      </c>
      <c r="B44" s="54" t="s">
        <v>92</v>
      </c>
      <c r="C44" s="54" t="s">
        <v>92</v>
      </c>
      <c r="D44" s="54" t="s">
        <v>105</v>
      </c>
      <c r="E44" s="54" t="s">
        <v>105</v>
      </c>
      <c r="F44" s="54" t="s">
        <v>141</v>
      </c>
      <c r="G44" s="64">
        <v>2</v>
      </c>
      <c r="H44" s="54"/>
      <c r="I44" s="54"/>
      <c r="J44" s="54"/>
      <c r="K44" s="52" t="s">
        <v>144</v>
      </c>
      <c r="L44" s="16">
        <v>1050000000</v>
      </c>
      <c r="M44" s="16"/>
      <c r="N44" s="16"/>
      <c r="O44" s="15">
        <f t="shared" si="2"/>
        <v>1050000000</v>
      </c>
      <c r="P44" s="16">
        <v>105000000</v>
      </c>
      <c r="Q44" s="16">
        <v>840000000</v>
      </c>
      <c r="R44" s="16">
        <v>105000000</v>
      </c>
      <c r="S44" s="16"/>
      <c r="T44" s="16">
        <v>705531</v>
      </c>
      <c r="U44" s="16">
        <v>81529099</v>
      </c>
      <c r="V44" s="248">
        <f t="shared" si="1"/>
        <v>115.55707545097239</v>
      </c>
      <c r="W44" s="16"/>
      <c r="X44" s="63"/>
      <c r="Y44" s="63"/>
    </row>
    <row r="45" spans="1:25" s="68" customFormat="1" ht="22.5" customHeight="1" thickTop="1" thickBot="1" x14ac:dyDescent="0.3">
      <c r="A45" s="76">
        <v>1</v>
      </c>
      <c r="B45" s="76" t="s">
        <v>92</v>
      </c>
      <c r="C45" s="76" t="s">
        <v>92</v>
      </c>
      <c r="D45" s="77" t="s">
        <v>105</v>
      </c>
      <c r="E45" s="77" t="s">
        <v>105</v>
      </c>
      <c r="F45" s="77" t="s">
        <v>145</v>
      </c>
      <c r="G45" s="80"/>
      <c r="H45" s="77"/>
      <c r="I45" s="77"/>
      <c r="J45" s="77"/>
      <c r="K45" s="78" t="s">
        <v>146</v>
      </c>
      <c r="L45" s="79">
        <f>SUBTOTAL(9,L46:L47)</f>
        <v>1000000000</v>
      </c>
      <c r="M45" s="79">
        <f>SUBTOTAL(9,M46:M47)</f>
        <v>0</v>
      </c>
      <c r="N45" s="79">
        <f>SUBTOTAL(9,N46:N47)</f>
        <v>0</v>
      </c>
      <c r="O45" s="79">
        <f t="shared" si="2"/>
        <v>1000000000</v>
      </c>
      <c r="P45" s="79">
        <f t="shared" ref="P45:U45" si="23">SUBTOTAL(9,P46:P47)</f>
        <v>100000000</v>
      </c>
      <c r="Q45" s="79">
        <f t="shared" si="23"/>
        <v>800000000</v>
      </c>
      <c r="R45" s="79">
        <f t="shared" si="23"/>
        <v>100000000</v>
      </c>
      <c r="S45" s="79">
        <f t="shared" si="23"/>
        <v>0</v>
      </c>
      <c r="T45" s="79">
        <f t="shared" si="23"/>
        <v>978551948</v>
      </c>
      <c r="U45" s="79">
        <f t="shared" si="23"/>
        <v>588581286</v>
      </c>
      <c r="V45" s="246">
        <f t="shared" si="1"/>
        <v>0.6014819010916731</v>
      </c>
      <c r="W45" s="15"/>
      <c r="X45" s="13"/>
      <c r="Y45" s="76"/>
    </row>
    <row r="46" spans="1:25" ht="22.5" customHeight="1" thickTop="1" thickBot="1" x14ac:dyDescent="0.3">
      <c r="A46" s="14">
        <v>1</v>
      </c>
      <c r="B46" s="54" t="s">
        <v>92</v>
      </c>
      <c r="C46" s="54" t="s">
        <v>92</v>
      </c>
      <c r="D46" s="54" t="s">
        <v>105</v>
      </c>
      <c r="E46" s="54" t="s">
        <v>105</v>
      </c>
      <c r="F46" s="54" t="s">
        <v>145</v>
      </c>
      <c r="G46" s="64">
        <v>1</v>
      </c>
      <c r="H46" s="54"/>
      <c r="I46" s="54"/>
      <c r="J46" s="54"/>
      <c r="K46" s="52" t="s">
        <v>147</v>
      </c>
      <c r="L46" s="16">
        <v>800000000</v>
      </c>
      <c r="M46" s="16"/>
      <c r="N46" s="16"/>
      <c r="O46" s="15">
        <f t="shared" si="2"/>
        <v>800000000</v>
      </c>
      <c r="P46" s="16">
        <v>80000000</v>
      </c>
      <c r="Q46" s="16">
        <v>640000000</v>
      </c>
      <c r="R46" s="16">
        <v>80000000</v>
      </c>
      <c r="S46" s="16"/>
      <c r="T46" s="16">
        <v>910880327</v>
      </c>
      <c r="U46" s="16">
        <v>520909665</v>
      </c>
      <c r="V46" s="248">
        <f t="shared" si="1"/>
        <v>0.57187497584410996</v>
      </c>
      <c r="W46" s="16"/>
      <c r="X46" s="63"/>
      <c r="Y46" s="63"/>
    </row>
    <row r="47" spans="1:25" ht="22.5" customHeight="1" thickTop="1" thickBot="1" x14ac:dyDescent="0.3">
      <c r="A47" s="14">
        <v>1</v>
      </c>
      <c r="B47" s="54" t="s">
        <v>92</v>
      </c>
      <c r="C47" s="54" t="s">
        <v>92</v>
      </c>
      <c r="D47" s="54" t="s">
        <v>105</v>
      </c>
      <c r="E47" s="54" t="s">
        <v>105</v>
      </c>
      <c r="F47" s="54" t="s">
        <v>145</v>
      </c>
      <c r="G47" s="64">
        <v>2</v>
      </c>
      <c r="H47" s="54"/>
      <c r="I47" s="54"/>
      <c r="J47" s="54"/>
      <c r="K47" s="52" t="s">
        <v>148</v>
      </c>
      <c r="L47" s="16">
        <v>200000000</v>
      </c>
      <c r="M47" s="16"/>
      <c r="N47" s="16"/>
      <c r="O47" s="15">
        <f t="shared" si="2"/>
        <v>200000000</v>
      </c>
      <c r="P47" s="16">
        <v>20000000</v>
      </c>
      <c r="Q47" s="16">
        <v>160000000</v>
      </c>
      <c r="R47" s="16">
        <v>20000000</v>
      </c>
      <c r="S47" s="16"/>
      <c r="T47" s="16">
        <v>67671621</v>
      </c>
      <c r="U47" s="16">
        <v>67671621</v>
      </c>
      <c r="V47" s="248">
        <f t="shared" si="1"/>
        <v>1</v>
      </c>
      <c r="W47" s="16"/>
      <c r="X47" s="63"/>
      <c r="Y47" s="63"/>
    </row>
    <row r="48" spans="1:25" s="68" customFormat="1" ht="22.5" customHeight="1" thickTop="1" thickBot="1" x14ac:dyDescent="0.3">
      <c r="A48" s="76">
        <v>1</v>
      </c>
      <c r="B48" s="76" t="s">
        <v>92</v>
      </c>
      <c r="C48" s="76" t="s">
        <v>92</v>
      </c>
      <c r="D48" s="77" t="s">
        <v>105</v>
      </c>
      <c r="E48" s="77" t="s">
        <v>105</v>
      </c>
      <c r="F48" s="77" t="s">
        <v>149</v>
      </c>
      <c r="G48" s="80"/>
      <c r="H48" s="77"/>
      <c r="I48" s="77"/>
      <c r="J48" s="77"/>
      <c r="K48" s="78" t="s">
        <v>150</v>
      </c>
      <c r="L48" s="79">
        <f>SUBTOTAL(9,L49:L50)</f>
        <v>0</v>
      </c>
      <c r="M48" s="79">
        <f>SUBTOTAL(9,M49:M50)</f>
        <v>0</v>
      </c>
      <c r="N48" s="79">
        <f>SUBTOTAL(9,N49:N50)</f>
        <v>0</v>
      </c>
      <c r="O48" s="79">
        <f t="shared" si="2"/>
        <v>0</v>
      </c>
      <c r="P48" s="79">
        <f t="shared" ref="P48:U48" si="24">SUBTOTAL(9,P49:P50)</f>
        <v>0</v>
      </c>
      <c r="Q48" s="79">
        <f t="shared" si="24"/>
        <v>0</v>
      </c>
      <c r="R48" s="79">
        <f t="shared" si="24"/>
        <v>0</v>
      </c>
      <c r="S48" s="79">
        <f t="shared" si="24"/>
        <v>0</v>
      </c>
      <c r="T48" s="79">
        <f t="shared" si="24"/>
        <v>0</v>
      </c>
      <c r="U48" s="79">
        <f t="shared" si="24"/>
        <v>0</v>
      </c>
      <c r="V48" s="246" t="e">
        <f t="shared" si="1"/>
        <v>#DIV/0!</v>
      </c>
      <c r="W48" s="15"/>
      <c r="X48" s="13"/>
      <c r="Y48" s="76"/>
    </row>
    <row r="49" spans="1:25" ht="22.5" customHeight="1" thickTop="1" thickBot="1" x14ac:dyDescent="0.3">
      <c r="A49" s="14">
        <v>1</v>
      </c>
      <c r="B49" s="54" t="s">
        <v>92</v>
      </c>
      <c r="C49" s="54" t="s">
        <v>92</v>
      </c>
      <c r="D49" s="54" t="s">
        <v>105</v>
      </c>
      <c r="E49" s="54" t="s">
        <v>105</v>
      </c>
      <c r="F49" s="54" t="s">
        <v>149</v>
      </c>
      <c r="G49" s="64">
        <v>1</v>
      </c>
      <c r="H49" s="54"/>
      <c r="I49" s="54"/>
      <c r="J49" s="54"/>
      <c r="K49" s="52" t="s">
        <v>151</v>
      </c>
      <c r="L49" s="16"/>
      <c r="M49" s="16"/>
      <c r="N49" s="16"/>
      <c r="O49" s="15">
        <f t="shared" si="2"/>
        <v>0</v>
      </c>
      <c r="P49" s="16"/>
      <c r="Q49" s="16"/>
      <c r="R49" s="16"/>
      <c r="S49" s="16"/>
      <c r="T49" s="16"/>
      <c r="U49" s="16"/>
      <c r="V49" s="248" t="e">
        <f t="shared" si="1"/>
        <v>#DIV/0!</v>
      </c>
      <c r="W49" s="16"/>
      <c r="X49" s="63"/>
      <c r="Y49" s="63"/>
    </row>
    <row r="50" spans="1:25" ht="22.5" customHeight="1" thickTop="1" thickBot="1" x14ac:dyDescent="0.3">
      <c r="A50" s="14">
        <v>1</v>
      </c>
      <c r="B50" s="54" t="s">
        <v>92</v>
      </c>
      <c r="C50" s="54" t="s">
        <v>92</v>
      </c>
      <c r="D50" s="54" t="s">
        <v>105</v>
      </c>
      <c r="E50" s="54" t="s">
        <v>105</v>
      </c>
      <c r="F50" s="54" t="s">
        <v>149</v>
      </c>
      <c r="G50" s="64">
        <v>2</v>
      </c>
      <c r="H50" s="54"/>
      <c r="I50" s="54"/>
      <c r="J50" s="54"/>
      <c r="K50" s="52" t="s">
        <v>152</v>
      </c>
      <c r="L50" s="16"/>
      <c r="M50" s="16"/>
      <c r="N50" s="16"/>
      <c r="O50" s="15">
        <f t="shared" si="2"/>
        <v>0</v>
      </c>
      <c r="P50" s="16"/>
      <c r="Q50" s="16"/>
      <c r="R50" s="16"/>
      <c r="S50" s="16"/>
      <c r="T50" s="16"/>
      <c r="U50" s="16"/>
      <c r="V50" s="248" t="e">
        <f t="shared" si="1"/>
        <v>#DIV/0!</v>
      </c>
      <c r="W50" s="16"/>
      <c r="X50" s="63"/>
      <c r="Y50" s="63"/>
    </row>
    <row r="51" spans="1:25" s="68" customFormat="1" ht="22.5" customHeight="1" thickTop="1" thickBot="1" x14ac:dyDescent="0.3">
      <c r="A51" s="76">
        <v>1</v>
      </c>
      <c r="B51" s="76" t="s">
        <v>92</v>
      </c>
      <c r="C51" s="76" t="s">
        <v>92</v>
      </c>
      <c r="D51" s="77" t="s">
        <v>105</v>
      </c>
      <c r="E51" s="77" t="s">
        <v>105</v>
      </c>
      <c r="F51" s="77" t="s">
        <v>153</v>
      </c>
      <c r="G51" s="80"/>
      <c r="H51" s="77"/>
      <c r="I51" s="77"/>
      <c r="J51" s="77"/>
      <c r="K51" s="78" t="s">
        <v>154</v>
      </c>
      <c r="L51" s="79">
        <f>SUBTOTAL(9,L52:L53)</f>
        <v>0</v>
      </c>
      <c r="M51" s="79">
        <f>SUBTOTAL(9,M52:M53)</f>
        <v>0</v>
      </c>
      <c r="N51" s="79">
        <f>SUBTOTAL(9,N52:N53)</f>
        <v>0</v>
      </c>
      <c r="O51" s="79">
        <f t="shared" si="2"/>
        <v>0</v>
      </c>
      <c r="P51" s="79">
        <f t="shared" ref="P51:U51" si="25">SUBTOTAL(9,P52:P53)</f>
        <v>0</v>
      </c>
      <c r="Q51" s="79">
        <f t="shared" si="25"/>
        <v>0</v>
      </c>
      <c r="R51" s="79">
        <f t="shared" si="25"/>
        <v>0</v>
      </c>
      <c r="S51" s="79">
        <f t="shared" si="25"/>
        <v>0</v>
      </c>
      <c r="T51" s="79">
        <f t="shared" si="25"/>
        <v>0</v>
      </c>
      <c r="U51" s="79">
        <f t="shared" si="25"/>
        <v>0</v>
      </c>
      <c r="V51" s="246" t="e">
        <f t="shared" si="1"/>
        <v>#DIV/0!</v>
      </c>
      <c r="W51" s="15"/>
      <c r="X51" s="13"/>
      <c r="Y51" s="76"/>
    </row>
    <row r="52" spans="1:25" ht="22.5" customHeight="1" thickTop="1" thickBot="1" x14ac:dyDescent="0.3">
      <c r="A52" s="14">
        <v>1</v>
      </c>
      <c r="B52" s="54" t="s">
        <v>92</v>
      </c>
      <c r="C52" s="54" t="s">
        <v>92</v>
      </c>
      <c r="D52" s="54" t="s">
        <v>105</v>
      </c>
      <c r="E52" s="54" t="s">
        <v>105</v>
      </c>
      <c r="F52" s="54" t="s">
        <v>153</v>
      </c>
      <c r="G52" s="64">
        <v>1</v>
      </c>
      <c r="H52" s="54"/>
      <c r="I52" s="54"/>
      <c r="J52" s="54"/>
      <c r="K52" s="52" t="s">
        <v>155</v>
      </c>
      <c r="L52" s="16"/>
      <c r="M52" s="16"/>
      <c r="N52" s="16"/>
      <c r="O52" s="15">
        <f t="shared" si="2"/>
        <v>0</v>
      </c>
      <c r="P52" s="16"/>
      <c r="Q52" s="16"/>
      <c r="R52" s="16"/>
      <c r="S52" s="16"/>
      <c r="T52" s="16"/>
      <c r="U52" s="16"/>
      <c r="V52" s="248" t="e">
        <f t="shared" si="1"/>
        <v>#DIV/0!</v>
      </c>
      <c r="W52" s="16"/>
      <c r="X52" s="63"/>
      <c r="Y52" s="63"/>
    </row>
    <row r="53" spans="1:25" ht="22.5" customHeight="1" thickTop="1" thickBot="1" x14ac:dyDescent="0.3">
      <c r="A53" s="14">
        <v>1</v>
      </c>
      <c r="B53" s="54" t="s">
        <v>92</v>
      </c>
      <c r="C53" s="54" t="s">
        <v>92</v>
      </c>
      <c r="D53" s="54" t="s">
        <v>105</v>
      </c>
      <c r="E53" s="54" t="s">
        <v>105</v>
      </c>
      <c r="F53" s="54" t="s">
        <v>153</v>
      </c>
      <c r="G53" s="64">
        <v>2</v>
      </c>
      <c r="H53" s="54"/>
      <c r="I53" s="54"/>
      <c r="J53" s="54"/>
      <c r="K53" s="52" t="s">
        <v>156</v>
      </c>
      <c r="L53" s="16"/>
      <c r="M53" s="16"/>
      <c r="N53" s="16"/>
      <c r="O53" s="15">
        <f t="shared" si="2"/>
        <v>0</v>
      </c>
      <c r="P53" s="16"/>
      <c r="Q53" s="16"/>
      <c r="R53" s="16"/>
      <c r="S53" s="16"/>
      <c r="T53" s="16"/>
      <c r="U53" s="16"/>
      <c r="V53" s="248" t="e">
        <f t="shared" si="1"/>
        <v>#DIV/0!</v>
      </c>
      <c r="W53" s="16"/>
      <c r="X53" s="63"/>
      <c r="Y53" s="63"/>
    </row>
    <row r="54" spans="1:25" s="68" customFormat="1" ht="22.5" customHeight="1" thickTop="1" thickBot="1" x14ac:dyDescent="0.3">
      <c r="A54" s="76">
        <v>1</v>
      </c>
      <c r="B54" s="76" t="s">
        <v>92</v>
      </c>
      <c r="C54" s="76" t="s">
        <v>92</v>
      </c>
      <c r="D54" s="77" t="s">
        <v>105</v>
      </c>
      <c r="E54" s="77" t="s">
        <v>105</v>
      </c>
      <c r="F54" s="77" t="s">
        <v>157</v>
      </c>
      <c r="G54" s="80"/>
      <c r="H54" s="77"/>
      <c r="I54" s="77"/>
      <c r="J54" s="77"/>
      <c r="K54" s="78" t="s">
        <v>158</v>
      </c>
      <c r="L54" s="79">
        <f>SUBTOTAL(9,L55:L56)</f>
        <v>0</v>
      </c>
      <c r="M54" s="79">
        <f>SUBTOTAL(9,M55:M56)</f>
        <v>0</v>
      </c>
      <c r="N54" s="79">
        <f>SUBTOTAL(9,N55:N56)</f>
        <v>0</v>
      </c>
      <c r="O54" s="79">
        <f t="shared" si="2"/>
        <v>0</v>
      </c>
      <c r="P54" s="79">
        <f t="shared" ref="P54:U54" si="26">SUBTOTAL(9,P55:P56)</f>
        <v>0</v>
      </c>
      <c r="Q54" s="79">
        <f t="shared" si="26"/>
        <v>0</v>
      </c>
      <c r="R54" s="79">
        <f t="shared" si="26"/>
        <v>0</v>
      </c>
      <c r="S54" s="79">
        <f t="shared" si="26"/>
        <v>0</v>
      </c>
      <c r="T54" s="79">
        <f t="shared" si="26"/>
        <v>0</v>
      </c>
      <c r="U54" s="79">
        <f t="shared" si="26"/>
        <v>0</v>
      </c>
      <c r="V54" s="246" t="e">
        <f t="shared" si="1"/>
        <v>#DIV/0!</v>
      </c>
      <c r="W54" s="15"/>
      <c r="X54" s="13"/>
      <c r="Y54" s="76"/>
    </row>
    <row r="55" spans="1:25" ht="22.5" customHeight="1" thickTop="1" thickBot="1" x14ac:dyDescent="0.3">
      <c r="A55" s="14">
        <v>1</v>
      </c>
      <c r="B55" s="54" t="s">
        <v>92</v>
      </c>
      <c r="C55" s="54" t="s">
        <v>92</v>
      </c>
      <c r="D55" s="54" t="s">
        <v>105</v>
      </c>
      <c r="E55" s="54" t="s">
        <v>105</v>
      </c>
      <c r="F55" s="54" t="s">
        <v>157</v>
      </c>
      <c r="G55" s="64">
        <v>1</v>
      </c>
      <c r="H55" s="54"/>
      <c r="I55" s="54"/>
      <c r="J55" s="54"/>
      <c r="K55" s="52" t="s">
        <v>159</v>
      </c>
      <c r="L55" s="16"/>
      <c r="M55" s="16"/>
      <c r="N55" s="16"/>
      <c r="O55" s="15">
        <f t="shared" si="2"/>
        <v>0</v>
      </c>
      <c r="P55" s="16"/>
      <c r="Q55" s="16"/>
      <c r="R55" s="16"/>
      <c r="S55" s="16"/>
      <c r="T55" s="16"/>
      <c r="U55" s="16"/>
      <c r="V55" s="248" t="e">
        <f t="shared" si="1"/>
        <v>#DIV/0!</v>
      </c>
      <c r="W55" s="16"/>
      <c r="X55" s="63"/>
      <c r="Y55" s="63"/>
    </row>
    <row r="56" spans="1:25" ht="22.5" customHeight="1" thickTop="1" thickBot="1" x14ac:dyDescent="0.3">
      <c r="A56" s="14">
        <v>1</v>
      </c>
      <c r="B56" s="54" t="s">
        <v>92</v>
      </c>
      <c r="C56" s="54" t="s">
        <v>92</v>
      </c>
      <c r="D56" s="54" t="s">
        <v>105</v>
      </c>
      <c r="E56" s="54" t="s">
        <v>105</v>
      </c>
      <c r="F56" s="54" t="s">
        <v>157</v>
      </c>
      <c r="G56" s="64">
        <v>2</v>
      </c>
      <c r="H56" s="54"/>
      <c r="I56" s="54"/>
      <c r="J56" s="54"/>
      <c r="K56" s="52" t="s">
        <v>160</v>
      </c>
      <c r="L56" s="16"/>
      <c r="M56" s="16"/>
      <c r="N56" s="16"/>
      <c r="O56" s="15">
        <f t="shared" si="2"/>
        <v>0</v>
      </c>
      <c r="P56" s="16"/>
      <c r="Q56" s="16"/>
      <c r="R56" s="16"/>
      <c r="S56" s="16"/>
      <c r="T56" s="16"/>
      <c r="U56" s="16"/>
      <c r="V56" s="248" t="e">
        <f t="shared" si="1"/>
        <v>#DIV/0!</v>
      </c>
      <c r="W56" s="16"/>
      <c r="X56" s="63"/>
      <c r="Y56" s="63"/>
    </row>
    <row r="57" spans="1:25" s="68" customFormat="1" ht="22.5" customHeight="1" thickTop="1" thickBot="1" x14ac:dyDescent="0.3">
      <c r="A57" s="76">
        <v>1</v>
      </c>
      <c r="B57" s="76" t="s">
        <v>92</v>
      </c>
      <c r="C57" s="76" t="s">
        <v>92</v>
      </c>
      <c r="D57" s="77" t="s">
        <v>105</v>
      </c>
      <c r="E57" s="77" t="s">
        <v>105</v>
      </c>
      <c r="F57" s="77" t="s">
        <v>161</v>
      </c>
      <c r="G57" s="80"/>
      <c r="H57" s="77"/>
      <c r="I57" s="77"/>
      <c r="J57" s="77"/>
      <c r="K57" s="78" t="s">
        <v>162</v>
      </c>
      <c r="L57" s="79">
        <f>SUM(L58:L59)</f>
        <v>0</v>
      </c>
      <c r="M57" s="79">
        <f>SUM(M58:M59)</f>
        <v>0</v>
      </c>
      <c r="N57" s="79">
        <f>SUM(N58:N59)</f>
        <v>0</v>
      </c>
      <c r="O57" s="79">
        <f t="shared" si="2"/>
        <v>0</v>
      </c>
      <c r="P57" s="79">
        <f t="shared" ref="P57:U57" si="27">SUM(P58:P59)</f>
        <v>0</v>
      </c>
      <c r="Q57" s="79">
        <f t="shared" si="27"/>
        <v>0</v>
      </c>
      <c r="R57" s="79">
        <f t="shared" si="27"/>
        <v>0</v>
      </c>
      <c r="S57" s="79">
        <f t="shared" si="27"/>
        <v>0</v>
      </c>
      <c r="T57" s="79">
        <f t="shared" si="27"/>
        <v>0</v>
      </c>
      <c r="U57" s="79">
        <f t="shared" si="27"/>
        <v>0</v>
      </c>
      <c r="V57" s="246" t="e">
        <f t="shared" si="1"/>
        <v>#DIV/0!</v>
      </c>
      <c r="W57" s="15"/>
      <c r="X57" s="13"/>
      <c r="Y57" s="76"/>
    </row>
    <row r="58" spans="1:25" ht="22.5" customHeight="1" thickTop="1" thickBot="1" x14ac:dyDescent="0.3">
      <c r="A58" s="14">
        <v>1</v>
      </c>
      <c r="B58" s="54" t="s">
        <v>92</v>
      </c>
      <c r="C58" s="54" t="s">
        <v>92</v>
      </c>
      <c r="D58" s="54" t="s">
        <v>105</v>
      </c>
      <c r="E58" s="54" t="s">
        <v>105</v>
      </c>
      <c r="F58" s="54" t="s">
        <v>161</v>
      </c>
      <c r="G58" s="64">
        <v>1</v>
      </c>
      <c r="H58" s="54"/>
      <c r="I58" s="54"/>
      <c r="J58" s="54"/>
      <c r="K58" s="52" t="s">
        <v>163</v>
      </c>
      <c r="L58" s="16"/>
      <c r="M58" s="16"/>
      <c r="N58" s="16"/>
      <c r="O58" s="15">
        <f t="shared" si="2"/>
        <v>0</v>
      </c>
      <c r="P58" s="16"/>
      <c r="Q58" s="16"/>
      <c r="R58" s="16"/>
      <c r="S58" s="16"/>
      <c r="T58" s="16"/>
      <c r="U58" s="16"/>
      <c r="V58" s="248" t="e">
        <f t="shared" si="1"/>
        <v>#DIV/0!</v>
      </c>
      <c r="W58" s="16"/>
      <c r="X58" s="63"/>
      <c r="Y58" s="63"/>
    </row>
    <row r="59" spans="1:25" ht="22.5" customHeight="1" thickTop="1" thickBot="1" x14ac:dyDescent="0.3">
      <c r="A59" s="14">
        <v>1</v>
      </c>
      <c r="B59" s="54" t="s">
        <v>92</v>
      </c>
      <c r="C59" s="54" t="s">
        <v>92</v>
      </c>
      <c r="D59" s="54" t="s">
        <v>105</v>
      </c>
      <c r="E59" s="54" t="s">
        <v>105</v>
      </c>
      <c r="F59" s="54" t="s">
        <v>161</v>
      </c>
      <c r="G59" s="64">
        <v>2</v>
      </c>
      <c r="H59" s="54"/>
      <c r="I59" s="54"/>
      <c r="J59" s="54"/>
      <c r="K59" s="52" t="s">
        <v>164</v>
      </c>
      <c r="L59" s="16"/>
      <c r="M59" s="16"/>
      <c r="N59" s="16"/>
      <c r="O59" s="15">
        <f t="shared" si="2"/>
        <v>0</v>
      </c>
      <c r="P59" s="16"/>
      <c r="Q59" s="16"/>
      <c r="R59" s="16"/>
      <c r="S59" s="16"/>
      <c r="T59" s="16"/>
      <c r="U59" s="16"/>
      <c r="V59" s="248" t="e">
        <f t="shared" si="1"/>
        <v>#DIV/0!</v>
      </c>
      <c r="W59" s="16"/>
      <c r="X59" s="63"/>
      <c r="Y59" s="63"/>
    </row>
    <row r="60" spans="1:25" ht="22.5" customHeight="1" thickTop="1" thickBot="1" x14ac:dyDescent="0.3">
      <c r="A60" s="71">
        <v>1</v>
      </c>
      <c r="B60" s="72" t="s">
        <v>92</v>
      </c>
      <c r="C60" s="72" t="s">
        <v>92</v>
      </c>
      <c r="D60" s="72" t="s">
        <v>105</v>
      </c>
      <c r="E60" s="72" t="s">
        <v>165</v>
      </c>
      <c r="F60" s="72"/>
      <c r="G60" s="72"/>
      <c r="H60" s="73"/>
      <c r="I60" s="73"/>
      <c r="J60" s="73"/>
      <c r="K60" s="74" t="s">
        <v>166</v>
      </c>
      <c r="L60" s="75">
        <f>+L61+L77</f>
        <v>160000000</v>
      </c>
      <c r="M60" s="75">
        <f>+M61+M77</f>
        <v>0</v>
      </c>
      <c r="N60" s="75">
        <f>+N61+N77</f>
        <v>0</v>
      </c>
      <c r="O60" s="75">
        <f t="shared" si="2"/>
        <v>160000000</v>
      </c>
      <c r="P60" s="75">
        <f t="shared" ref="P60:U60" si="28">+P61+P77</f>
        <v>150000000</v>
      </c>
      <c r="Q60" s="75">
        <f t="shared" si="28"/>
        <v>0</v>
      </c>
      <c r="R60" s="75">
        <f t="shared" si="28"/>
        <v>10000000</v>
      </c>
      <c r="S60" s="75">
        <f t="shared" si="28"/>
        <v>0</v>
      </c>
      <c r="T60" s="75">
        <f t="shared" si="28"/>
        <v>1144605230</v>
      </c>
      <c r="U60" s="75">
        <f t="shared" si="28"/>
        <v>90168092</v>
      </c>
      <c r="V60" s="245">
        <f t="shared" si="1"/>
        <v>7.8776585705448862E-2</v>
      </c>
      <c r="W60" s="15"/>
      <c r="X60" s="14"/>
      <c r="Y60" s="72"/>
    </row>
    <row r="61" spans="1:25" s="68" customFormat="1" ht="22.5" customHeight="1" thickTop="1" thickBot="1" x14ac:dyDescent="0.3">
      <c r="A61" s="76">
        <v>1</v>
      </c>
      <c r="B61" s="76" t="s">
        <v>92</v>
      </c>
      <c r="C61" s="76" t="s">
        <v>92</v>
      </c>
      <c r="D61" s="77" t="s">
        <v>105</v>
      </c>
      <c r="E61" s="77" t="s">
        <v>165</v>
      </c>
      <c r="F61" s="77" t="s">
        <v>167</v>
      </c>
      <c r="G61" s="80"/>
      <c r="H61" s="77"/>
      <c r="I61" s="77"/>
      <c r="J61" s="77"/>
      <c r="K61" s="78" t="s">
        <v>168</v>
      </c>
      <c r="L61" s="79">
        <f>+L62+L65+L68+L71+L74</f>
        <v>100000000</v>
      </c>
      <c r="M61" s="79">
        <f>+M62+M65+M68+M71+M74</f>
        <v>0</v>
      </c>
      <c r="N61" s="79">
        <f>+N62+N65+N68+N71+N74</f>
        <v>0</v>
      </c>
      <c r="O61" s="79">
        <f t="shared" si="2"/>
        <v>100000000</v>
      </c>
      <c r="P61" s="79">
        <f t="shared" ref="P61:U61" si="29">+P62+P65+P68+P71+P74</f>
        <v>90000000</v>
      </c>
      <c r="Q61" s="79">
        <f t="shared" si="29"/>
        <v>0</v>
      </c>
      <c r="R61" s="79">
        <f t="shared" si="29"/>
        <v>10000000</v>
      </c>
      <c r="S61" s="79">
        <f t="shared" si="29"/>
        <v>0</v>
      </c>
      <c r="T61" s="79">
        <f t="shared" si="29"/>
        <v>1140290743</v>
      </c>
      <c r="U61" s="79">
        <f t="shared" si="29"/>
        <v>64817740</v>
      </c>
      <c r="V61" s="246">
        <f t="shared" si="1"/>
        <v>5.6843169514356043E-2</v>
      </c>
      <c r="W61" s="15"/>
      <c r="X61" s="13"/>
      <c r="Y61" s="76"/>
    </row>
    <row r="62" spans="1:25" ht="22.5" customHeight="1" thickTop="1" thickBot="1" x14ac:dyDescent="0.3">
      <c r="A62" s="13">
        <v>1</v>
      </c>
      <c r="B62" s="61" t="s">
        <v>92</v>
      </c>
      <c r="C62" s="61" t="s">
        <v>92</v>
      </c>
      <c r="D62" s="61" t="s">
        <v>105</v>
      </c>
      <c r="E62" s="61" t="s">
        <v>165</v>
      </c>
      <c r="F62" s="61" t="s">
        <v>167</v>
      </c>
      <c r="G62" s="61" t="s">
        <v>165</v>
      </c>
      <c r="H62" s="61"/>
      <c r="I62" s="61"/>
      <c r="J62" s="61"/>
      <c r="K62" s="51" t="s">
        <v>169</v>
      </c>
      <c r="L62" s="15">
        <f>SUM(L63:L64)</f>
        <v>0</v>
      </c>
      <c r="M62" s="15">
        <f>SUM(M63:M64)</f>
        <v>0</v>
      </c>
      <c r="N62" s="15">
        <f>SUM(N63:N64)</f>
        <v>0</v>
      </c>
      <c r="O62" s="15">
        <f t="shared" si="2"/>
        <v>0</v>
      </c>
      <c r="P62" s="15">
        <f t="shared" ref="P62:U62" si="30">SUM(P63:P64)</f>
        <v>0</v>
      </c>
      <c r="Q62" s="15">
        <f t="shared" si="30"/>
        <v>0</v>
      </c>
      <c r="R62" s="15">
        <f t="shared" si="30"/>
        <v>0</v>
      </c>
      <c r="S62" s="15">
        <f t="shared" si="30"/>
        <v>0</v>
      </c>
      <c r="T62" s="15">
        <f t="shared" si="30"/>
        <v>0</v>
      </c>
      <c r="U62" s="15">
        <f t="shared" si="30"/>
        <v>0</v>
      </c>
      <c r="V62" s="247" t="e">
        <f t="shared" si="1"/>
        <v>#DIV/0!</v>
      </c>
      <c r="W62" s="15"/>
      <c r="X62" s="63"/>
      <c r="Y62" s="63"/>
    </row>
    <row r="63" spans="1:25" ht="22.5" customHeight="1" thickTop="1" thickBot="1" x14ac:dyDescent="0.3">
      <c r="A63" s="14">
        <v>1</v>
      </c>
      <c r="B63" s="54" t="s">
        <v>92</v>
      </c>
      <c r="C63" s="54" t="s">
        <v>92</v>
      </c>
      <c r="D63" s="54" t="s">
        <v>105</v>
      </c>
      <c r="E63" s="54" t="s">
        <v>165</v>
      </c>
      <c r="F63" s="54" t="s">
        <v>167</v>
      </c>
      <c r="G63" s="54" t="s">
        <v>165</v>
      </c>
      <c r="H63" s="54" t="s">
        <v>92</v>
      </c>
      <c r="I63" s="54"/>
      <c r="J63" s="54"/>
      <c r="K63" s="52" t="s">
        <v>170</v>
      </c>
      <c r="L63" s="16"/>
      <c r="M63" s="16"/>
      <c r="N63" s="16"/>
      <c r="O63" s="15">
        <f t="shared" si="2"/>
        <v>0</v>
      </c>
      <c r="P63" s="16"/>
      <c r="Q63" s="16"/>
      <c r="R63" s="16"/>
      <c r="S63" s="16"/>
      <c r="T63" s="16"/>
      <c r="U63" s="16"/>
      <c r="V63" s="248" t="e">
        <f t="shared" si="1"/>
        <v>#DIV/0!</v>
      </c>
      <c r="W63" s="16"/>
      <c r="X63" s="63"/>
      <c r="Y63" s="63"/>
    </row>
    <row r="64" spans="1:25" ht="22.5" customHeight="1" thickTop="1" thickBot="1" x14ac:dyDescent="0.3">
      <c r="A64" s="14">
        <v>1</v>
      </c>
      <c r="B64" s="54" t="s">
        <v>92</v>
      </c>
      <c r="C64" s="54" t="s">
        <v>92</v>
      </c>
      <c r="D64" s="54" t="s">
        <v>105</v>
      </c>
      <c r="E64" s="54" t="s">
        <v>165</v>
      </c>
      <c r="F64" s="54" t="s">
        <v>167</v>
      </c>
      <c r="G64" s="54" t="s">
        <v>165</v>
      </c>
      <c r="H64" s="54" t="s">
        <v>103</v>
      </c>
      <c r="I64" s="54"/>
      <c r="J64" s="54"/>
      <c r="K64" s="52" t="s">
        <v>171</v>
      </c>
      <c r="L64" s="16"/>
      <c r="M64" s="16"/>
      <c r="N64" s="16"/>
      <c r="O64" s="15">
        <f t="shared" si="2"/>
        <v>0</v>
      </c>
      <c r="P64" s="16"/>
      <c r="Q64" s="16"/>
      <c r="R64" s="16"/>
      <c r="S64" s="16"/>
      <c r="T64" s="16"/>
      <c r="U64" s="16"/>
      <c r="V64" s="248" t="e">
        <f t="shared" si="1"/>
        <v>#DIV/0!</v>
      </c>
      <c r="W64" s="16"/>
      <c r="X64" s="63"/>
      <c r="Y64" s="63"/>
    </row>
    <row r="65" spans="1:25" ht="22.5" customHeight="1" thickTop="1" thickBot="1" x14ac:dyDescent="0.3">
      <c r="A65" s="13">
        <v>1</v>
      </c>
      <c r="B65" s="61" t="s">
        <v>92</v>
      </c>
      <c r="C65" s="61" t="s">
        <v>92</v>
      </c>
      <c r="D65" s="61" t="s">
        <v>105</v>
      </c>
      <c r="E65" s="61" t="s">
        <v>165</v>
      </c>
      <c r="F65" s="61" t="s">
        <v>167</v>
      </c>
      <c r="G65" s="61" t="s">
        <v>172</v>
      </c>
      <c r="H65" s="61"/>
      <c r="I65" s="61"/>
      <c r="J65" s="61"/>
      <c r="K65" s="51" t="s">
        <v>173</v>
      </c>
      <c r="L65" s="15">
        <f>SUM(L66:L67)</f>
        <v>0</v>
      </c>
      <c r="M65" s="15">
        <f>SUM(M66:M67)</f>
        <v>0</v>
      </c>
      <c r="N65" s="15">
        <f>SUM(N66:N67)</f>
        <v>0</v>
      </c>
      <c r="O65" s="15">
        <f t="shared" si="2"/>
        <v>0</v>
      </c>
      <c r="P65" s="15">
        <f t="shared" ref="P65:U65" si="31">SUM(P66:P67)</f>
        <v>0</v>
      </c>
      <c r="Q65" s="15">
        <f t="shared" si="31"/>
        <v>0</v>
      </c>
      <c r="R65" s="15">
        <f t="shared" si="31"/>
        <v>0</v>
      </c>
      <c r="S65" s="15">
        <f t="shared" si="31"/>
        <v>0</v>
      </c>
      <c r="T65" s="15">
        <f t="shared" si="31"/>
        <v>0</v>
      </c>
      <c r="U65" s="15">
        <f t="shared" si="31"/>
        <v>0</v>
      </c>
      <c r="V65" s="247" t="e">
        <f t="shared" si="1"/>
        <v>#DIV/0!</v>
      </c>
      <c r="W65" s="15"/>
      <c r="X65" s="63"/>
      <c r="Y65" s="63"/>
    </row>
    <row r="66" spans="1:25" ht="22.5" customHeight="1" thickTop="1" thickBot="1" x14ac:dyDescent="0.3">
      <c r="A66" s="14">
        <v>1</v>
      </c>
      <c r="B66" s="54" t="s">
        <v>92</v>
      </c>
      <c r="C66" s="54" t="s">
        <v>92</v>
      </c>
      <c r="D66" s="54" t="s">
        <v>105</v>
      </c>
      <c r="E66" s="54" t="s">
        <v>165</v>
      </c>
      <c r="F66" s="54" t="s">
        <v>167</v>
      </c>
      <c r="G66" s="54" t="s">
        <v>172</v>
      </c>
      <c r="H66" s="54" t="s">
        <v>92</v>
      </c>
      <c r="I66" s="54"/>
      <c r="J66" s="54"/>
      <c r="K66" s="52" t="s">
        <v>174</v>
      </c>
      <c r="L66" s="16"/>
      <c r="M66" s="16"/>
      <c r="N66" s="16"/>
      <c r="O66" s="15">
        <f t="shared" si="2"/>
        <v>0</v>
      </c>
      <c r="P66" s="16"/>
      <c r="Q66" s="16"/>
      <c r="R66" s="16"/>
      <c r="S66" s="16"/>
      <c r="T66" s="16"/>
      <c r="U66" s="16"/>
      <c r="V66" s="248" t="e">
        <f t="shared" si="1"/>
        <v>#DIV/0!</v>
      </c>
      <c r="W66" s="16"/>
      <c r="X66" s="63"/>
      <c r="Y66" s="63"/>
    </row>
    <row r="67" spans="1:25" ht="22.5" customHeight="1" thickTop="1" thickBot="1" x14ac:dyDescent="0.3">
      <c r="A67" s="14">
        <v>1</v>
      </c>
      <c r="B67" s="54" t="s">
        <v>92</v>
      </c>
      <c r="C67" s="54" t="s">
        <v>92</v>
      </c>
      <c r="D67" s="54" t="s">
        <v>105</v>
      </c>
      <c r="E67" s="54" t="s">
        <v>165</v>
      </c>
      <c r="F67" s="54" t="s">
        <v>167</v>
      </c>
      <c r="G67" s="54" t="s">
        <v>172</v>
      </c>
      <c r="H67" s="54" t="s">
        <v>103</v>
      </c>
      <c r="I67" s="54"/>
      <c r="J67" s="54"/>
      <c r="K67" s="52" t="s">
        <v>175</v>
      </c>
      <c r="L67" s="16"/>
      <c r="M67" s="16"/>
      <c r="N67" s="16"/>
      <c r="O67" s="15">
        <f t="shared" si="2"/>
        <v>0</v>
      </c>
      <c r="P67" s="16"/>
      <c r="Q67" s="16"/>
      <c r="R67" s="16"/>
      <c r="S67" s="16"/>
      <c r="T67" s="16"/>
      <c r="U67" s="16"/>
      <c r="V67" s="248" t="e">
        <f t="shared" ref="V67:V130" si="32">+U67/T67</f>
        <v>#DIV/0!</v>
      </c>
      <c r="W67" s="16"/>
      <c r="X67" s="63"/>
      <c r="Y67" s="63"/>
    </row>
    <row r="68" spans="1:25" ht="22.5" customHeight="1" thickTop="1" thickBot="1" x14ac:dyDescent="0.3">
      <c r="A68" s="13">
        <v>1</v>
      </c>
      <c r="B68" s="61" t="s">
        <v>92</v>
      </c>
      <c r="C68" s="61" t="s">
        <v>92</v>
      </c>
      <c r="D68" s="61" t="s">
        <v>105</v>
      </c>
      <c r="E68" s="61" t="s">
        <v>165</v>
      </c>
      <c r="F68" s="61" t="s">
        <v>167</v>
      </c>
      <c r="G68" s="61" t="s">
        <v>115</v>
      </c>
      <c r="H68" s="61"/>
      <c r="I68" s="61"/>
      <c r="J68" s="61"/>
      <c r="K68" s="51" t="s">
        <v>176</v>
      </c>
      <c r="L68" s="15">
        <f>SUM(L69:L70)</f>
        <v>0</v>
      </c>
      <c r="M68" s="15">
        <f>SUM(M69:M70)</f>
        <v>0</v>
      </c>
      <c r="N68" s="15">
        <f>SUM(N69:N70)</f>
        <v>0</v>
      </c>
      <c r="O68" s="15">
        <f t="shared" ref="O68:O131" si="33">+L68+M68-N68</f>
        <v>0</v>
      </c>
      <c r="P68" s="15">
        <f t="shared" ref="P68:U68" si="34">SUM(P69:P70)</f>
        <v>0</v>
      </c>
      <c r="Q68" s="15">
        <f t="shared" si="34"/>
        <v>0</v>
      </c>
      <c r="R68" s="15">
        <f t="shared" si="34"/>
        <v>0</v>
      </c>
      <c r="S68" s="15">
        <f t="shared" si="34"/>
        <v>0</v>
      </c>
      <c r="T68" s="15">
        <f t="shared" si="34"/>
        <v>0</v>
      </c>
      <c r="U68" s="15">
        <f t="shared" si="34"/>
        <v>0</v>
      </c>
      <c r="V68" s="247" t="e">
        <f t="shared" si="32"/>
        <v>#DIV/0!</v>
      </c>
      <c r="W68" s="15"/>
      <c r="X68" s="63"/>
      <c r="Y68" s="63"/>
    </row>
    <row r="69" spans="1:25" s="68" customFormat="1" ht="22.5" customHeight="1" thickTop="1" thickBot="1" x14ac:dyDescent="0.3">
      <c r="A69" s="14">
        <v>1</v>
      </c>
      <c r="B69" s="54" t="s">
        <v>92</v>
      </c>
      <c r="C69" s="54" t="s">
        <v>92</v>
      </c>
      <c r="D69" s="54" t="s">
        <v>105</v>
      </c>
      <c r="E69" s="54" t="s">
        <v>165</v>
      </c>
      <c r="F69" s="54" t="s">
        <v>167</v>
      </c>
      <c r="G69" s="54" t="s">
        <v>115</v>
      </c>
      <c r="H69" s="54" t="s">
        <v>92</v>
      </c>
      <c r="I69" s="61"/>
      <c r="J69" s="61"/>
      <c r="K69" s="52" t="s">
        <v>177</v>
      </c>
      <c r="L69" s="15"/>
      <c r="M69" s="15"/>
      <c r="N69" s="15"/>
      <c r="O69" s="15">
        <f t="shared" si="33"/>
        <v>0</v>
      </c>
      <c r="P69" s="15"/>
      <c r="Q69" s="15"/>
      <c r="R69" s="15"/>
      <c r="S69" s="15"/>
      <c r="T69" s="15"/>
      <c r="U69" s="15"/>
      <c r="V69" s="247" t="e">
        <f t="shared" si="32"/>
        <v>#DIV/0!</v>
      </c>
      <c r="W69" s="15"/>
      <c r="X69" s="63"/>
      <c r="Y69" s="63"/>
    </row>
    <row r="70" spans="1:25" s="68" customFormat="1" ht="22.5" customHeight="1" thickTop="1" thickBot="1" x14ac:dyDescent="0.3">
      <c r="A70" s="14">
        <v>1</v>
      </c>
      <c r="B70" s="54" t="s">
        <v>92</v>
      </c>
      <c r="C70" s="54" t="s">
        <v>92</v>
      </c>
      <c r="D70" s="54" t="s">
        <v>105</v>
      </c>
      <c r="E70" s="54" t="s">
        <v>165</v>
      </c>
      <c r="F70" s="54" t="s">
        <v>167</v>
      </c>
      <c r="G70" s="54" t="s">
        <v>115</v>
      </c>
      <c r="H70" s="54" t="s">
        <v>103</v>
      </c>
      <c r="I70" s="61"/>
      <c r="J70" s="61"/>
      <c r="K70" s="52" t="s">
        <v>178</v>
      </c>
      <c r="L70" s="15"/>
      <c r="M70" s="15"/>
      <c r="N70" s="15"/>
      <c r="O70" s="15">
        <f t="shared" si="33"/>
        <v>0</v>
      </c>
      <c r="P70" s="15"/>
      <c r="Q70" s="15"/>
      <c r="R70" s="15"/>
      <c r="S70" s="15"/>
      <c r="T70" s="15"/>
      <c r="U70" s="15"/>
      <c r="V70" s="247" t="e">
        <f t="shared" si="32"/>
        <v>#DIV/0!</v>
      </c>
      <c r="W70" s="15"/>
      <c r="X70" s="63"/>
      <c r="Y70" s="63"/>
    </row>
    <row r="71" spans="1:25" ht="22.5" customHeight="1" thickTop="1" thickBot="1" x14ac:dyDescent="0.3">
      <c r="A71" s="13">
        <v>1</v>
      </c>
      <c r="B71" s="61" t="s">
        <v>92</v>
      </c>
      <c r="C71" s="61" t="s">
        <v>92</v>
      </c>
      <c r="D71" s="61" t="s">
        <v>105</v>
      </c>
      <c r="E71" s="61" t="s">
        <v>165</v>
      </c>
      <c r="F71" s="61" t="s">
        <v>167</v>
      </c>
      <c r="G71" s="61" t="s">
        <v>179</v>
      </c>
      <c r="H71" s="61"/>
      <c r="I71" s="61"/>
      <c r="J71" s="61"/>
      <c r="K71" s="51" t="s">
        <v>180</v>
      </c>
      <c r="L71" s="15">
        <f>SUM(L72:L73)</f>
        <v>0</v>
      </c>
      <c r="M71" s="15">
        <f>SUM(M72:M73)</f>
        <v>0</v>
      </c>
      <c r="N71" s="15">
        <f>SUM(N72:N73)</f>
        <v>0</v>
      </c>
      <c r="O71" s="15">
        <f t="shared" si="33"/>
        <v>0</v>
      </c>
      <c r="P71" s="15">
        <f t="shared" ref="P71:U71" si="35">SUM(P72:P73)</f>
        <v>0</v>
      </c>
      <c r="Q71" s="15">
        <f t="shared" si="35"/>
        <v>0</v>
      </c>
      <c r="R71" s="15">
        <f t="shared" si="35"/>
        <v>0</v>
      </c>
      <c r="S71" s="15">
        <f t="shared" si="35"/>
        <v>0</v>
      </c>
      <c r="T71" s="15">
        <f t="shared" si="35"/>
        <v>0</v>
      </c>
      <c r="U71" s="15">
        <f t="shared" si="35"/>
        <v>0</v>
      </c>
      <c r="V71" s="247" t="e">
        <f t="shared" si="32"/>
        <v>#DIV/0!</v>
      </c>
      <c r="W71" s="15"/>
      <c r="X71" s="63"/>
      <c r="Y71" s="63"/>
    </row>
    <row r="72" spans="1:25" s="68" customFormat="1" ht="22.5" customHeight="1" thickTop="1" thickBot="1" x14ac:dyDescent="0.3">
      <c r="A72" s="14">
        <v>1</v>
      </c>
      <c r="B72" s="54" t="s">
        <v>92</v>
      </c>
      <c r="C72" s="54" t="s">
        <v>92</v>
      </c>
      <c r="D72" s="54" t="s">
        <v>105</v>
      </c>
      <c r="E72" s="54" t="s">
        <v>165</v>
      </c>
      <c r="F72" s="54" t="s">
        <v>167</v>
      </c>
      <c r="G72" s="54" t="s">
        <v>179</v>
      </c>
      <c r="H72" s="54" t="s">
        <v>92</v>
      </c>
      <c r="I72" s="61"/>
      <c r="J72" s="61"/>
      <c r="K72" s="52" t="s">
        <v>181</v>
      </c>
      <c r="L72" s="15"/>
      <c r="M72" s="15"/>
      <c r="N72" s="15"/>
      <c r="O72" s="15">
        <f t="shared" si="33"/>
        <v>0</v>
      </c>
      <c r="P72" s="15"/>
      <c r="Q72" s="15"/>
      <c r="R72" s="15"/>
      <c r="S72" s="15"/>
      <c r="T72" s="15"/>
      <c r="U72" s="15"/>
      <c r="V72" s="247" t="e">
        <f t="shared" si="32"/>
        <v>#DIV/0!</v>
      </c>
      <c r="W72" s="15"/>
      <c r="X72" s="63"/>
      <c r="Y72" s="63"/>
    </row>
    <row r="73" spans="1:25" s="68" customFormat="1" ht="22.5" customHeight="1" thickTop="1" thickBot="1" x14ac:dyDescent="0.3">
      <c r="A73" s="14">
        <v>1</v>
      </c>
      <c r="B73" s="54" t="s">
        <v>92</v>
      </c>
      <c r="C73" s="54" t="s">
        <v>92</v>
      </c>
      <c r="D73" s="54" t="s">
        <v>105</v>
      </c>
      <c r="E73" s="54" t="s">
        <v>165</v>
      </c>
      <c r="F73" s="54" t="s">
        <v>167</v>
      </c>
      <c r="G73" s="54" t="s">
        <v>179</v>
      </c>
      <c r="H73" s="54" t="s">
        <v>103</v>
      </c>
      <c r="I73" s="61"/>
      <c r="J73" s="61"/>
      <c r="K73" s="52" t="s">
        <v>182</v>
      </c>
      <c r="L73" s="15"/>
      <c r="M73" s="15"/>
      <c r="N73" s="15"/>
      <c r="O73" s="15">
        <f t="shared" si="33"/>
        <v>0</v>
      </c>
      <c r="P73" s="15"/>
      <c r="Q73" s="15"/>
      <c r="R73" s="15"/>
      <c r="S73" s="15"/>
      <c r="T73" s="15"/>
      <c r="U73" s="15"/>
      <c r="V73" s="247" t="e">
        <f t="shared" si="32"/>
        <v>#DIV/0!</v>
      </c>
      <c r="W73" s="15"/>
      <c r="X73" s="63"/>
      <c r="Y73" s="63"/>
    </row>
    <row r="74" spans="1:25" ht="22.5" customHeight="1" thickTop="1" thickBot="1" x14ac:dyDescent="0.3">
      <c r="A74" s="13">
        <v>1</v>
      </c>
      <c r="B74" s="61" t="s">
        <v>92</v>
      </c>
      <c r="C74" s="61" t="s">
        <v>92</v>
      </c>
      <c r="D74" s="61" t="s">
        <v>105</v>
      </c>
      <c r="E74" s="61" t="s">
        <v>165</v>
      </c>
      <c r="F74" s="61" t="s">
        <v>167</v>
      </c>
      <c r="G74" s="61" t="s">
        <v>183</v>
      </c>
      <c r="H74" s="61"/>
      <c r="I74" s="61"/>
      <c r="J74" s="61"/>
      <c r="K74" s="51" t="s">
        <v>184</v>
      </c>
      <c r="L74" s="15">
        <f>SUM(L75:L76)</f>
        <v>100000000</v>
      </c>
      <c r="M74" s="15">
        <f>SUM(M75:M76)</f>
        <v>0</v>
      </c>
      <c r="N74" s="15">
        <f>SUM(N75:N76)</f>
        <v>0</v>
      </c>
      <c r="O74" s="15">
        <f t="shared" si="33"/>
        <v>100000000</v>
      </c>
      <c r="P74" s="15">
        <f t="shared" ref="P74:U74" si="36">SUM(P75:P76)</f>
        <v>90000000</v>
      </c>
      <c r="Q74" s="15">
        <f t="shared" si="36"/>
        <v>0</v>
      </c>
      <c r="R74" s="15">
        <f t="shared" si="36"/>
        <v>10000000</v>
      </c>
      <c r="S74" s="15">
        <f t="shared" si="36"/>
        <v>0</v>
      </c>
      <c r="T74" s="15">
        <f>SUM(T75:T76)</f>
        <v>1140290743</v>
      </c>
      <c r="U74" s="15">
        <f t="shared" si="36"/>
        <v>64817740</v>
      </c>
      <c r="V74" s="247">
        <f t="shared" si="32"/>
        <v>5.6843169514356043E-2</v>
      </c>
      <c r="W74" s="15"/>
      <c r="X74" s="63"/>
      <c r="Y74" s="63"/>
    </row>
    <row r="75" spans="1:25" s="68" customFormat="1" ht="22.5" customHeight="1" thickTop="1" thickBot="1" x14ac:dyDescent="0.3">
      <c r="A75" s="14">
        <v>1</v>
      </c>
      <c r="B75" s="54" t="s">
        <v>92</v>
      </c>
      <c r="C75" s="54" t="s">
        <v>92</v>
      </c>
      <c r="D75" s="54" t="s">
        <v>105</v>
      </c>
      <c r="E75" s="54" t="s">
        <v>165</v>
      </c>
      <c r="F75" s="54" t="s">
        <v>167</v>
      </c>
      <c r="G75" s="54" t="s">
        <v>183</v>
      </c>
      <c r="H75" s="54" t="s">
        <v>92</v>
      </c>
      <c r="I75" s="61"/>
      <c r="J75" s="61"/>
      <c r="K75" s="52" t="s">
        <v>185</v>
      </c>
      <c r="L75" s="15">
        <v>10000000</v>
      </c>
      <c r="M75" s="15"/>
      <c r="N75" s="15"/>
      <c r="O75" s="15">
        <f t="shared" si="33"/>
        <v>10000000</v>
      </c>
      <c r="P75" s="15">
        <v>9000000</v>
      </c>
      <c r="Q75" s="15"/>
      <c r="R75" s="15">
        <v>1000000</v>
      </c>
      <c r="S75" s="15"/>
      <c r="T75" s="15">
        <v>1139383135</v>
      </c>
      <c r="U75" s="15">
        <v>28636780</v>
      </c>
      <c r="V75" s="247">
        <f>+U75/T76</f>
        <v>31.551925500877029</v>
      </c>
      <c r="W75" s="15"/>
      <c r="X75" s="63"/>
      <c r="Y75" s="63"/>
    </row>
    <row r="76" spans="1:25" s="68" customFormat="1" ht="22.5" customHeight="1" thickTop="1" thickBot="1" x14ac:dyDescent="0.3">
      <c r="A76" s="14">
        <v>1</v>
      </c>
      <c r="B76" s="54" t="s">
        <v>92</v>
      </c>
      <c r="C76" s="54" t="s">
        <v>92</v>
      </c>
      <c r="D76" s="54" t="s">
        <v>105</v>
      </c>
      <c r="E76" s="54" t="s">
        <v>165</v>
      </c>
      <c r="F76" s="54" t="s">
        <v>167</v>
      </c>
      <c r="G76" s="54" t="s">
        <v>183</v>
      </c>
      <c r="H76" s="54" t="s">
        <v>103</v>
      </c>
      <c r="I76" s="61"/>
      <c r="J76" s="61"/>
      <c r="K76" s="52" t="s">
        <v>186</v>
      </c>
      <c r="L76" s="15">
        <v>90000000</v>
      </c>
      <c r="M76" s="15"/>
      <c r="N76" s="15"/>
      <c r="O76" s="15">
        <f t="shared" si="33"/>
        <v>90000000</v>
      </c>
      <c r="P76" s="15">
        <v>81000000</v>
      </c>
      <c r="Q76" s="15"/>
      <c r="R76" s="15">
        <v>9000000</v>
      </c>
      <c r="S76" s="15"/>
      <c r="T76" s="15">
        <v>907608</v>
      </c>
      <c r="U76" s="15">
        <v>36180960</v>
      </c>
      <c r="V76" s="247" t="e">
        <f>+U76/#REF!</f>
        <v>#REF!</v>
      </c>
      <c r="W76" s="15"/>
      <c r="X76" s="63"/>
      <c r="Y76" s="63"/>
    </row>
    <row r="77" spans="1:25" s="68" customFormat="1" ht="22.5" customHeight="1" thickTop="1" thickBot="1" x14ac:dyDescent="0.3">
      <c r="A77" s="76">
        <v>1</v>
      </c>
      <c r="B77" s="76" t="s">
        <v>92</v>
      </c>
      <c r="C77" s="76" t="s">
        <v>92</v>
      </c>
      <c r="D77" s="77" t="s">
        <v>105</v>
      </c>
      <c r="E77" s="77" t="s">
        <v>165</v>
      </c>
      <c r="F77" s="77" t="s">
        <v>187</v>
      </c>
      <c r="G77" s="80"/>
      <c r="H77" s="77"/>
      <c r="I77" s="77"/>
      <c r="J77" s="77"/>
      <c r="K77" s="78" t="s">
        <v>188</v>
      </c>
      <c r="L77" s="79">
        <v>60000000</v>
      </c>
      <c r="M77" s="79"/>
      <c r="N77" s="79"/>
      <c r="O77" s="79">
        <f t="shared" si="33"/>
        <v>60000000</v>
      </c>
      <c r="P77" s="79">
        <v>60000000</v>
      </c>
      <c r="Q77" s="79"/>
      <c r="R77" s="79"/>
      <c r="S77" s="79"/>
      <c r="T77" s="79">
        <v>4314487</v>
      </c>
      <c r="U77" s="79">
        <v>25350352</v>
      </c>
      <c r="V77" s="246">
        <f t="shared" si="32"/>
        <v>5.8756352725132794</v>
      </c>
      <c r="W77" s="15"/>
      <c r="X77" s="13"/>
      <c r="Y77" s="76"/>
    </row>
    <row r="78" spans="1:25" ht="22.5" customHeight="1" thickTop="1" thickBot="1" x14ac:dyDescent="0.3">
      <c r="A78" s="71">
        <v>1</v>
      </c>
      <c r="B78" s="72" t="s">
        <v>92</v>
      </c>
      <c r="C78" s="72" t="s">
        <v>92</v>
      </c>
      <c r="D78" s="72" t="s">
        <v>105</v>
      </c>
      <c r="E78" s="72" t="s">
        <v>115</v>
      </c>
      <c r="F78" s="72"/>
      <c r="G78" s="72"/>
      <c r="H78" s="73"/>
      <c r="I78" s="73"/>
      <c r="J78" s="73"/>
      <c r="K78" s="74" t="s">
        <v>189</v>
      </c>
      <c r="L78" s="75">
        <f>+L79+L113</f>
        <v>0</v>
      </c>
      <c r="M78" s="75">
        <f>+M79+M113</f>
        <v>468590037</v>
      </c>
      <c r="N78" s="75">
        <f>+N79+N113</f>
        <v>0</v>
      </c>
      <c r="O78" s="75">
        <f t="shared" si="33"/>
        <v>468590037</v>
      </c>
      <c r="P78" s="75">
        <f t="shared" ref="P78:U78" si="37">+P79+P113</f>
        <v>0</v>
      </c>
      <c r="Q78" s="75">
        <f t="shared" si="37"/>
        <v>450731033</v>
      </c>
      <c r="R78" s="75">
        <f t="shared" si="37"/>
        <v>17859004</v>
      </c>
      <c r="S78" s="75">
        <f t="shared" si="37"/>
        <v>0</v>
      </c>
      <c r="T78" s="75">
        <f t="shared" si="37"/>
        <v>450731033</v>
      </c>
      <c r="U78" s="75">
        <f t="shared" si="37"/>
        <v>335190037</v>
      </c>
      <c r="V78" s="245">
        <f t="shared" si="32"/>
        <v>0.74365866217159271</v>
      </c>
      <c r="W78" s="15"/>
      <c r="X78" s="14"/>
      <c r="Y78" s="72"/>
    </row>
    <row r="79" spans="1:25" s="68" customFormat="1" ht="22.5" customHeight="1" thickTop="1" thickBot="1" x14ac:dyDescent="0.3">
      <c r="A79" s="76">
        <v>1</v>
      </c>
      <c r="B79" s="76" t="s">
        <v>92</v>
      </c>
      <c r="C79" s="76" t="s">
        <v>92</v>
      </c>
      <c r="D79" s="77" t="s">
        <v>105</v>
      </c>
      <c r="E79" s="77" t="s">
        <v>115</v>
      </c>
      <c r="F79" s="77" t="s">
        <v>167</v>
      </c>
      <c r="G79" s="80"/>
      <c r="H79" s="77"/>
      <c r="I79" s="77"/>
      <c r="J79" s="77"/>
      <c r="K79" s="78" t="s">
        <v>190</v>
      </c>
      <c r="L79" s="79">
        <f>+L80+L83+L86+L89+L92+L95+L98+L101+L104+L107+L110</f>
        <v>0</v>
      </c>
      <c r="M79" s="79">
        <f>+M80+M83+M86+M89+M92+M95+M98+M101+M104+M107+M110</f>
        <v>468590037</v>
      </c>
      <c r="N79" s="79">
        <f>+N80+N83+N86+N89+N92+N95+N98+N101+N104+N107+N110</f>
        <v>0</v>
      </c>
      <c r="O79" s="79">
        <f t="shared" si="33"/>
        <v>468590037</v>
      </c>
      <c r="P79" s="79">
        <f t="shared" ref="P79:U79" si="38">+P80+P83+P86+P89+P92+P95+P98+P101+P104+P107+P110</f>
        <v>0</v>
      </c>
      <c r="Q79" s="79">
        <f t="shared" si="38"/>
        <v>450731033</v>
      </c>
      <c r="R79" s="79">
        <f t="shared" si="38"/>
        <v>17859004</v>
      </c>
      <c r="S79" s="79">
        <f t="shared" si="38"/>
        <v>0</v>
      </c>
      <c r="T79" s="79">
        <f t="shared" si="38"/>
        <v>450731033</v>
      </c>
      <c r="U79" s="79">
        <f t="shared" si="38"/>
        <v>335190037</v>
      </c>
      <c r="V79" s="246">
        <f t="shared" si="32"/>
        <v>0.74365866217159271</v>
      </c>
      <c r="W79" s="15"/>
      <c r="X79" s="13"/>
      <c r="Y79" s="76"/>
    </row>
    <row r="80" spans="1:25" ht="22.5" hidden="1" customHeight="1" thickTop="1" thickBot="1" x14ac:dyDescent="0.3">
      <c r="A80" s="13">
        <v>1</v>
      </c>
      <c r="B80" s="61" t="s">
        <v>92</v>
      </c>
      <c r="C80" s="61" t="s">
        <v>92</v>
      </c>
      <c r="D80" s="61" t="s">
        <v>105</v>
      </c>
      <c r="E80" s="61" t="s">
        <v>115</v>
      </c>
      <c r="F80" s="61" t="s">
        <v>167</v>
      </c>
      <c r="G80" s="61" t="s">
        <v>191</v>
      </c>
      <c r="H80" s="61"/>
      <c r="I80" s="61"/>
      <c r="J80" s="61"/>
      <c r="K80" s="51" t="s">
        <v>192</v>
      </c>
      <c r="L80" s="15">
        <f>SUM(L81:L82)</f>
        <v>0</v>
      </c>
      <c r="M80" s="15">
        <f>SUM(M81:M82)</f>
        <v>0</v>
      </c>
      <c r="N80" s="15">
        <f>SUM(N81:N82)</f>
        <v>0</v>
      </c>
      <c r="O80" s="15">
        <f t="shared" si="33"/>
        <v>0</v>
      </c>
      <c r="P80" s="15">
        <f t="shared" ref="P80:U80" si="39">SUM(P81:P82)</f>
        <v>0</v>
      </c>
      <c r="Q80" s="15">
        <f t="shared" si="39"/>
        <v>0</v>
      </c>
      <c r="R80" s="15">
        <f t="shared" si="39"/>
        <v>0</v>
      </c>
      <c r="S80" s="15">
        <f t="shared" si="39"/>
        <v>0</v>
      </c>
      <c r="T80" s="15">
        <f t="shared" si="39"/>
        <v>0</v>
      </c>
      <c r="U80" s="15">
        <f t="shared" si="39"/>
        <v>0</v>
      </c>
      <c r="V80" s="247" t="e">
        <f t="shared" si="32"/>
        <v>#DIV/0!</v>
      </c>
      <c r="W80" s="15"/>
      <c r="X80" s="63"/>
      <c r="Y80" s="63"/>
    </row>
    <row r="81" spans="1:25" ht="22.5" hidden="1" customHeight="1" thickTop="1" thickBot="1" x14ac:dyDescent="0.3">
      <c r="A81" s="14">
        <v>1</v>
      </c>
      <c r="B81" s="54" t="s">
        <v>92</v>
      </c>
      <c r="C81" s="54" t="s">
        <v>92</v>
      </c>
      <c r="D81" s="54" t="s">
        <v>105</v>
      </c>
      <c r="E81" s="54" t="s">
        <v>115</v>
      </c>
      <c r="F81" s="54" t="s">
        <v>167</v>
      </c>
      <c r="G81" s="54" t="s">
        <v>191</v>
      </c>
      <c r="H81" s="54" t="s">
        <v>92</v>
      </c>
      <c r="I81" s="54"/>
      <c r="J81" s="54"/>
      <c r="K81" s="52" t="s">
        <v>193</v>
      </c>
      <c r="L81" s="16"/>
      <c r="M81" s="16"/>
      <c r="N81" s="16"/>
      <c r="O81" s="15">
        <f t="shared" si="33"/>
        <v>0</v>
      </c>
      <c r="P81" s="16"/>
      <c r="Q81" s="16"/>
      <c r="R81" s="16"/>
      <c r="S81" s="16"/>
      <c r="T81" s="16"/>
      <c r="U81" s="16"/>
      <c r="V81" s="248" t="e">
        <f t="shared" si="32"/>
        <v>#DIV/0!</v>
      </c>
      <c r="W81" s="16"/>
      <c r="X81" s="63"/>
      <c r="Y81" s="63"/>
    </row>
    <row r="82" spans="1:25" ht="22.5" hidden="1" customHeight="1" thickTop="1" thickBot="1" x14ac:dyDescent="0.3">
      <c r="A82" s="14">
        <v>1</v>
      </c>
      <c r="B82" s="54" t="s">
        <v>92</v>
      </c>
      <c r="C82" s="54" t="s">
        <v>92</v>
      </c>
      <c r="D82" s="54" t="s">
        <v>105</v>
      </c>
      <c r="E82" s="54" t="s">
        <v>115</v>
      </c>
      <c r="F82" s="54" t="s">
        <v>167</v>
      </c>
      <c r="G82" s="54" t="s">
        <v>191</v>
      </c>
      <c r="H82" s="54" t="s">
        <v>103</v>
      </c>
      <c r="I82" s="54"/>
      <c r="J82" s="54"/>
      <c r="K82" s="52" t="s">
        <v>194</v>
      </c>
      <c r="L82" s="16"/>
      <c r="M82" s="16"/>
      <c r="N82" s="16"/>
      <c r="O82" s="15">
        <f t="shared" si="33"/>
        <v>0</v>
      </c>
      <c r="P82" s="16"/>
      <c r="Q82" s="16"/>
      <c r="R82" s="16"/>
      <c r="S82" s="16"/>
      <c r="T82" s="16"/>
      <c r="U82" s="16"/>
      <c r="V82" s="248" t="e">
        <f t="shared" si="32"/>
        <v>#DIV/0!</v>
      </c>
      <c r="W82" s="16"/>
      <c r="X82" s="63"/>
      <c r="Y82" s="63"/>
    </row>
    <row r="83" spans="1:25" ht="22.5" hidden="1" customHeight="1" thickTop="1" thickBot="1" x14ac:dyDescent="0.3">
      <c r="A83" s="13">
        <v>1</v>
      </c>
      <c r="B83" s="61" t="s">
        <v>92</v>
      </c>
      <c r="C83" s="61" t="s">
        <v>92</v>
      </c>
      <c r="D83" s="61" t="s">
        <v>105</v>
      </c>
      <c r="E83" s="61" t="s">
        <v>115</v>
      </c>
      <c r="F83" s="61" t="s">
        <v>167</v>
      </c>
      <c r="G83" s="61" t="s">
        <v>96</v>
      </c>
      <c r="H83" s="61"/>
      <c r="I83" s="61"/>
      <c r="J83" s="61"/>
      <c r="K83" s="51" t="s">
        <v>195</v>
      </c>
      <c r="L83" s="15">
        <f>SUM(L84:L85)</f>
        <v>0</v>
      </c>
      <c r="M83" s="15">
        <f>SUM(M84:M85)</f>
        <v>0</v>
      </c>
      <c r="N83" s="15">
        <f>SUM(N84:N85)</f>
        <v>0</v>
      </c>
      <c r="O83" s="15">
        <f t="shared" si="33"/>
        <v>0</v>
      </c>
      <c r="P83" s="15">
        <f t="shared" ref="P83:U83" si="40">SUM(P84:P85)</f>
        <v>0</v>
      </c>
      <c r="Q83" s="15">
        <f t="shared" si="40"/>
        <v>0</v>
      </c>
      <c r="R83" s="15">
        <f t="shared" si="40"/>
        <v>0</v>
      </c>
      <c r="S83" s="15">
        <f t="shared" si="40"/>
        <v>0</v>
      </c>
      <c r="T83" s="15">
        <f t="shared" si="40"/>
        <v>0</v>
      </c>
      <c r="U83" s="15">
        <f t="shared" si="40"/>
        <v>0</v>
      </c>
      <c r="V83" s="247" t="e">
        <f t="shared" si="32"/>
        <v>#DIV/0!</v>
      </c>
      <c r="W83" s="15"/>
      <c r="X83" s="63"/>
      <c r="Y83" s="63"/>
    </row>
    <row r="84" spans="1:25" ht="22.5" hidden="1" customHeight="1" thickTop="1" thickBot="1" x14ac:dyDescent="0.3">
      <c r="A84" s="14">
        <v>1</v>
      </c>
      <c r="B84" s="54" t="s">
        <v>92</v>
      </c>
      <c r="C84" s="54" t="s">
        <v>92</v>
      </c>
      <c r="D84" s="54" t="s">
        <v>105</v>
      </c>
      <c r="E84" s="54" t="s">
        <v>115</v>
      </c>
      <c r="F84" s="54" t="s">
        <v>167</v>
      </c>
      <c r="G84" s="54" t="s">
        <v>96</v>
      </c>
      <c r="H84" s="54" t="s">
        <v>92</v>
      </c>
      <c r="I84" s="54"/>
      <c r="J84" s="54"/>
      <c r="K84" s="52" t="s">
        <v>196</v>
      </c>
      <c r="L84" s="16"/>
      <c r="M84" s="16"/>
      <c r="N84" s="16"/>
      <c r="O84" s="15">
        <f t="shared" si="33"/>
        <v>0</v>
      </c>
      <c r="P84" s="16"/>
      <c r="Q84" s="16"/>
      <c r="R84" s="16"/>
      <c r="S84" s="16"/>
      <c r="T84" s="16"/>
      <c r="U84" s="16"/>
      <c r="V84" s="248" t="e">
        <f t="shared" si="32"/>
        <v>#DIV/0!</v>
      </c>
      <c r="W84" s="16"/>
      <c r="X84" s="63"/>
      <c r="Y84" s="63"/>
    </row>
    <row r="85" spans="1:25" ht="22.5" hidden="1" customHeight="1" thickTop="1" thickBot="1" x14ac:dyDescent="0.3">
      <c r="A85" s="14">
        <v>1</v>
      </c>
      <c r="B85" s="54" t="s">
        <v>92</v>
      </c>
      <c r="C85" s="54" t="s">
        <v>92</v>
      </c>
      <c r="D85" s="54" t="s">
        <v>105</v>
      </c>
      <c r="E85" s="54" t="s">
        <v>115</v>
      </c>
      <c r="F85" s="54" t="s">
        <v>167</v>
      </c>
      <c r="G85" s="54" t="s">
        <v>96</v>
      </c>
      <c r="H85" s="54" t="s">
        <v>103</v>
      </c>
      <c r="I85" s="54"/>
      <c r="J85" s="54"/>
      <c r="K85" s="52" t="s">
        <v>197</v>
      </c>
      <c r="L85" s="16"/>
      <c r="M85" s="16"/>
      <c r="N85" s="16"/>
      <c r="O85" s="15">
        <f t="shared" si="33"/>
        <v>0</v>
      </c>
      <c r="P85" s="16"/>
      <c r="Q85" s="16"/>
      <c r="R85" s="16"/>
      <c r="S85" s="16"/>
      <c r="T85" s="16"/>
      <c r="U85" s="16"/>
      <c r="V85" s="248" t="e">
        <f t="shared" si="32"/>
        <v>#DIV/0!</v>
      </c>
      <c r="W85" s="16"/>
      <c r="X85" s="63"/>
      <c r="Y85" s="63"/>
    </row>
    <row r="86" spans="1:25" ht="22.5" hidden="1" customHeight="1" thickTop="1" thickBot="1" x14ac:dyDescent="0.3">
      <c r="A86" s="13">
        <v>1</v>
      </c>
      <c r="B86" s="61" t="s">
        <v>92</v>
      </c>
      <c r="C86" s="61" t="s">
        <v>92</v>
      </c>
      <c r="D86" s="61" t="s">
        <v>105</v>
      </c>
      <c r="E86" s="61" t="s">
        <v>115</v>
      </c>
      <c r="F86" s="61" t="s">
        <v>167</v>
      </c>
      <c r="G86" s="61" t="s">
        <v>105</v>
      </c>
      <c r="H86" s="61"/>
      <c r="I86" s="61"/>
      <c r="J86" s="61"/>
      <c r="K86" s="51" t="s">
        <v>198</v>
      </c>
      <c r="L86" s="15">
        <f>SUM(L87:L88)</f>
        <v>0</v>
      </c>
      <c r="M86" s="15">
        <f>SUM(M87:M88)</f>
        <v>0</v>
      </c>
      <c r="N86" s="15">
        <f>SUM(N87:N88)</f>
        <v>0</v>
      </c>
      <c r="O86" s="15">
        <f t="shared" si="33"/>
        <v>0</v>
      </c>
      <c r="P86" s="15">
        <f t="shared" ref="P86:U86" si="41">SUM(P87:P88)</f>
        <v>0</v>
      </c>
      <c r="Q86" s="15">
        <f t="shared" si="41"/>
        <v>0</v>
      </c>
      <c r="R86" s="15">
        <f t="shared" si="41"/>
        <v>0</v>
      </c>
      <c r="S86" s="15">
        <f t="shared" si="41"/>
        <v>0</v>
      </c>
      <c r="T86" s="15">
        <f t="shared" si="41"/>
        <v>0</v>
      </c>
      <c r="U86" s="15">
        <f t="shared" si="41"/>
        <v>0</v>
      </c>
      <c r="V86" s="247" t="e">
        <f t="shared" si="32"/>
        <v>#DIV/0!</v>
      </c>
      <c r="W86" s="15"/>
      <c r="X86" s="63"/>
      <c r="Y86" s="63"/>
    </row>
    <row r="87" spans="1:25" ht="22.5" hidden="1" customHeight="1" thickTop="1" thickBot="1" x14ac:dyDescent="0.3">
      <c r="A87" s="14">
        <v>1</v>
      </c>
      <c r="B87" s="54" t="s">
        <v>92</v>
      </c>
      <c r="C87" s="54" t="s">
        <v>92</v>
      </c>
      <c r="D87" s="54" t="s">
        <v>105</v>
      </c>
      <c r="E87" s="54" t="s">
        <v>115</v>
      </c>
      <c r="F87" s="54" t="s">
        <v>167</v>
      </c>
      <c r="G87" s="54" t="s">
        <v>105</v>
      </c>
      <c r="H87" s="54" t="s">
        <v>92</v>
      </c>
      <c r="I87" s="54"/>
      <c r="J87" s="54"/>
      <c r="K87" s="52" t="s">
        <v>199</v>
      </c>
      <c r="L87" s="16"/>
      <c r="M87" s="16"/>
      <c r="N87" s="16"/>
      <c r="O87" s="15">
        <f t="shared" si="33"/>
        <v>0</v>
      </c>
      <c r="P87" s="16"/>
      <c r="Q87" s="16"/>
      <c r="R87" s="16"/>
      <c r="S87" s="16"/>
      <c r="T87" s="16"/>
      <c r="U87" s="16"/>
      <c r="V87" s="248" t="e">
        <f t="shared" si="32"/>
        <v>#DIV/0!</v>
      </c>
      <c r="W87" s="16"/>
      <c r="X87" s="63"/>
      <c r="Y87" s="63"/>
    </row>
    <row r="88" spans="1:25" ht="22.5" hidden="1" customHeight="1" thickTop="1" thickBot="1" x14ac:dyDescent="0.3">
      <c r="A88" s="14">
        <v>1</v>
      </c>
      <c r="B88" s="54" t="s">
        <v>92</v>
      </c>
      <c r="C88" s="54" t="s">
        <v>92</v>
      </c>
      <c r="D88" s="54" t="s">
        <v>105</v>
      </c>
      <c r="E88" s="54" t="s">
        <v>115</v>
      </c>
      <c r="F88" s="54" t="s">
        <v>167</v>
      </c>
      <c r="G88" s="54" t="s">
        <v>105</v>
      </c>
      <c r="H88" s="54" t="s">
        <v>103</v>
      </c>
      <c r="I88" s="54"/>
      <c r="J88" s="54"/>
      <c r="K88" s="52" t="s">
        <v>200</v>
      </c>
      <c r="L88" s="16"/>
      <c r="M88" s="16"/>
      <c r="N88" s="16"/>
      <c r="O88" s="15">
        <f t="shared" si="33"/>
        <v>0</v>
      </c>
      <c r="P88" s="16"/>
      <c r="Q88" s="16"/>
      <c r="R88" s="16"/>
      <c r="S88" s="16"/>
      <c r="T88" s="16"/>
      <c r="U88" s="16"/>
      <c r="V88" s="248" t="e">
        <f t="shared" si="32"/>
        <v>#DIV/0!</v>
      </c>
      <c r="W88" s="16"/>
      <c r="X88" s="63"/>
      <c r="Y88" s="63"/>
    </row>
    <row r="89" spans="1:25" ht="22.5" hidden="1" customHeight="1" thickTop="1" thickBot="1" x14ac:dyDescent="0.3">
      <c r="A89" s="13">
        <v>1</v>
      </c>
      <c r="B89" s="61" t="s">
        <v>92</v>
      </c>
      <c r="C89" s="61" t="s">
        <v>92</v>
      </c>
      <c r="D89" s="61" t="s">
        <v>105</v>
      </c>
      <c r="E89" s="61" t="s">
        <v>115</v>
      </c>
      <c r="F89" s="61" t="s">
        <v>167</v>
      </c>
      <c r="G89" s="61" t="s">
        <v>165</v>
      </c>
      <c r="H89" s="61"/>
      <c r="I89" s="61"/>
      <c r="J89" s="61"/>
      <c r="K89" s="51" t="s">
        <v>201</v>
      </c>
      <c r="L89" s="15">
        <f>SUM(L90:L91)</f>
        <v>0</v>
      </c>
      <c r="M89" s="15">
        <f>SUM(M90:M91)</f>
        <v>0</v>
      </c>
      <c r="N89" s="15">
        <f>SUM(N90:N91)</f>
        <v>0</v>
      </c>
      <c r="O89" s="15">
        <f t="shared" si="33"/>
        <v>0</v>
      </c>
      <c r="P89" s="15">
        <f t="shared" ref="P89:U89" si="42">SUM(P90:P91)</f>
        <v>0</v>
      </c>
      <c r="Q89" s="15">
        <f t="shared" si="42"/>
        <v>0</v>
      </c>
      <c r="R89" s="15">
        <f t="shared" si="42"/>
        <v>0</v>
      </c>
      <c r="S89" s="15">
        <f t="shared" si="42"/>
        <v>0</v>
      </c>
      <c r="T89" s="15">
        <f t="shared" si="42"/>
        <v>0</v>
      </c>
      <c r="U89" s="15">
        <f t="shared" si="42"/>
        <v>0</v>
      </c>
      <c r="V89" s="247" t="e">
        <f t="shared" si="32"/>
        <v>#DIV/0!</v>
      </c>
      <c r="W89" s="15"/>
      <c r="X89" s="63"/>
      <c r="Y89" s="63"/>
    </row>
    <row r="90" spans="1:25" ht="22.5" hidden="1" customHeight="1" thickTop="1" thickBot="1" x14ac:dyDescent="0.3">
      <c r="A90" s="14">
        <v>1</v>
      </c>
      <c r="B90" s="54" t="s">
        <v>92</v>
      </c>
      <c r="C90" s="54" t="s">
        <v>92</v>
      </c>
      <c r="D90" s="54" t="s">
        <v>105</v>
      </c>
      <c r="E90" s="54" t="s">
        <v>115</v>
      </c>
      <c r="F90" s="54" t="s">
        <v>167</v>
      </c>
      <c r="G90" s="54" t="s">
        <v>165</v>
      </c>
      <c r="H90" s="54" t="s">
        <v>92</v>
      </c>
      <c r="I90" s="54"/>
      <c r="J90" s="54"/>
      <c r="K90" s="52" t="s">
        <v>202</v>
      </c>
      <c r="L90" s="16"/>
      <c r="M90" s="16"/>
      <c r="N90" s="16"/>
      <c r="O90" s="15">
        <f t="shared" si="33"/>
        <v>0</v>
      </c>
      <c r="P90" s="16"/>
      <c r="Q90" s="16"/>
      <c r="R90" s="16"/>
      <c r="S90" s="16"/>
      <c r="T90" s="16"/>
      <c r="U90" s="16"/>
      <c r="V90" s="248" t="e">
        <f t="shared" si="32"/>
        <v>#DIV/0!</v>
      </c>
      <c r="W90" s="16"/>
      <c r="X90" s="63"/>
      <c r="Y90" s="63"/>
    </row>
    <row r="91" spans="1:25" ht="22.5" hidden="1" customHeight="1" thickTop="1" thickBot="1" x14ac:dyDescent="0.3">
      <c r="A91" s="14">
        <v>1</v>
      </c>
      <c r="B91" s="54" t="s">
        <v>92</v>
      </c>
      <c r="C91" s="54" t="s">
        <v>92</v>
      </c>
      <c r="D91" s="54" t="s">
        <v>105</v>
      </c>
      <c r="E91" s="54" t="s">
        <v>115</v>
      </c>
      <c r="F91" s="54" t="s">
        <v>167</v>
      </c>
      <c r="G91" s="54" t="s">
        <v>165</v>
      </c>
      <c r="H91" s="54" t="s">
        <v>103</v>
      </c>
      <c r="I91" s="54"/>
      <c r="J91" s="54"/>
      <c r="K91" s="52" t="s">
        <v>203</v>
      </c>
      <c r="L91" s="16"/>
      <c r="M91" s="16"/>
      <c r="N91" s="16"/>
      <c r="O91" s="15">
        <f t="shared" si="33"/>
        <v>0</v>
      </c>
      <c r="P91" s="16"/>
      <c r="Q91" s="16"/>
      <c r="R91" s="16"/>
      <c r="S91" s="16"/>
      <c r="T91" s="16"/>
      <c r="U91" s="16"/>
      <c r="V91" s="248" t="e">
        <f t="shared" si="32"/>
        <v>#DIV/0!</v>
      </c>
      <c r="W91" s="16"/>
      <c r="X91" s="63"/>
      <c r="Y91" s="63"/>
    </row>
    <row r="92" spans="1:25" ht="22.5" hidden="1" customHeight="1" thickTop="1" thickBot="1" x14ac:dyDescent="0.3">
      <c r="A92" s="13">
        <v>1</v>
      </c>
      <c r="B92" s="61" t="s">
        <v>92</v>
      </c>
      <c r="C92" s="61" t="s">
        <v>92</v>
      </c>
      <c r="D92" s="61" t="s">
        <v>105</v>
      </c>
      <c r="E92" s="61" t="s">
        <v>115</v>
      </c>
      <c r="F92" s="61" t="s">
        <v>167</v>
      </c>
      <c r="G92" s="61" t="s">
        <v>172</v>
      </c>
      <c r="H92" s="61"/>
      <c r="I92" s="61"/>
      <c r="J92" s="61"/>
      <c r="K92" s="51" t="s">
        <v>204</v>
      </c>
      <c r="L92" s="15">
        <f>SUM(L93)</f>
        <v>0</v>
      </c>
      <c r="M92" s="15">
        <f>SUM(M93)</f>
        <v>0</v>
      </c>
      <c r="N92" s="15">
        <f>SUM(N93)</f>
        <v>0</v>
      </c>
      <c r="O92" s="15">
        <f t="shared" si="33"/>
        <v>0</v>
      </c>
      <c r="P92" s="15">
        <f t="shared" ref="P92:U92" si="43">SUM(P93)</f>
        <v>0</v>
      </c>
      <c r="Q92" s="15">
        <f t="shared" si="43"/>
        <v>0</v>
      </c>
      <c r="R92" s="15">
        <f t="shared" si="43"/>
        <v>0</v>
      </c>
      <c r="S92" s="15">
        <f t="shared" si="43"/>
        <v>0</v>
      </c>
      <c r="T92" s="15">
        <f t="shared" si="43"/>
        <v>0</v>
      </c>
      <c r="U92" s="15">
        <f t="shared" si="43"/>
        <v>0</v>
      </c>
      <c r="V92" s="247" t="e">
        <f t="shared" si="32"/>
        <v>#DIV/0!</v>
      </c>
      <c r="W92" s="15"/>
      <c r="X92" s="63"/>
      <c r="Y92" s="63"/>
    </row>
    <row r="93" spans="1:25" ht="22.5" hidden="1" customHeight="1" thickTop="1" thickBot="1" x14ac:dyDescent="0.3">
      <c r="A93" s="14">
        <v>1</v>
      </c>
      <c r="B93" s="54" t="s">
        <v>92</v>
      </c>
      <c r="C93" s="54" t="s">
        <v>92</v>
      </c>
      <c r="D93" s="54" t="s">
        <v>105</v>
      </c>
      <c r="E93" s="54" t="s">
        <v>115</v>
      </c>
      <c r="F93" s="54" t="s">
        <v>167</v>
      </c>
      <c r="G93" s="54" t="s">
        <v>172</v>
      </c>
      <c r="H93" s="54" t="s">
        <v>92</v>
      </c>
      <c r="I93" s="54"/>
      <c r="J93" s="54"/>
      <c r="K93" s="52" t="s">
        <v>205</v>
      </c>
      <c r="L93" s="16"/>
      <c r="M93" s="16"/>
      <c r="N93" s="16"/>
      <c r="O93" s="15">
        <f t="shared" si="33"/>
        <v>0</v>
      </c>
      <c r="P93" s="16"/>
      <c r="Q93" s="16"/>
      <c r="R93" s="16"/>
      <c r="S93" s="16"/>
      <c r="T93" s="16"/>
      <c r="U93" s="16"/>
      <c r="V93" s="248" t="e">
        <f t="shared" si="32"/>
        <v>#DIV/0!</v>
      </c>
      <c r="W93" s="16"/>
      <c r="X93" s="63"/>
      <c r="Y93" s="63"/>
    </row>
    <row r="94" spans="1:25" ht="22.5" hidden="1" customHeight="1" thickTop="1" thickBot="1" x14ac:dyDescent="0.3">
      <c r="A94" s="14">
        <v>1</v>
      </c>
      <c r="B94" s="54" t="s">
        <v>92</v>
      </c>
      <c r="C94" s="54" t="s">
        <v>92</v>
      </c>
      <c r="D94" s="54" t="s">
        <v>105</v>
      </c>
      <c r="E94" s="54" t="s">
        <v>115</v>
      </c>
      <c r="F94" s="54" t="s">
        <v>167</v>
      </c>
      <c r="G94" s="54" t="s">
        <v>172</v>
      </c>
      <c r="H94" s="54" t="s">
        <v>103</v>
      </c>
      <c r="I94" s="54"/>
      <c r="J94" s="54"/>
      <c r="K94" s="52" t="s">
        <v>206</v>
      </c>
      <c r="L94" s="16"/>
      <c r="M94" s="16"/>
      <c r="N94" s="16"/>
      <c r="O94" s="15">
        <f t="shared" si="33"/>
        <v>0</v>
      </c>
      <c r="P94" s="16"/>
      <c r="Q94" s="16"/>
      <c r="R94" s="16"/>
      <c r="S94" s="16"/>
      <c r="T94" s="16"/>
      <c r="U94" s="16"/>
      <c r="V94" s="248" t="e">
        <f t="shared" si="32"/>
        <v>#DIV/0!</v>
      </c>
      <c r="W94" s="16"/>
      <c r="X94" s="63"/>
      <c r="Y94" s="63"/>
    </row>
    <row r="95" spans="1:25" ht="22.5" hidden="1" customHeight="1" thickTop="1" thickBot="1" x14ac:dyDescent="0.3">
      <c r="A95" s="13">
        <v>1</v>
      </c>
      <c r="B95" s="61" t="s">
        <v>92</v>
      </c>
      <c r="C95" s="61" t="s">
        <v>92</v>
      </c>
      <c r="D95" s="61" t="s">
        <v>105</v>
      </c>
      <c r="E95" s="61" t="s">
        <v>115</v>
      </c>
      <c r="F95" s="61" t="s">
        <v>167</v>
      </c>
      <c r="G95" s="61" t="s">
        <v>115</v>
      </c>
      <c r="H95" s="61"/>
      <c r="I95" s="61"/>
      <c r="J95" s="61"/>
      <c r="K95" s="51" t="s">
        <v>207</v>
      </c>
      <c r="L95" s="15">
        <f>SUM(L96:L97)</f>
        <v>0</v>
      </c>
      <c r="M95" s="15">
        <f>SUM(M96:M97)</f>
        <v>0</v>
      </c>
      <c r="N95" s="15">
        <f>SUM(N96:N97)</f>
        <v>0</v>
      </c>
      <c r="O95" s="15">
        <f t="shared" si="33"/>
        <v>0</v>
      </c>
      <c r="P95" s="15">
        <f t="shared" ref="P95:U95" si="44">SUM(P96:P97)</f>
        <v>0</v>
      </c>
      <c r="Q95" s="15">
        <f t="shared" si="44"/>
        <v>0</v>
      </c>
      <c r="R95" s="15">
        <f t="shared" si="44"/>
        <v>0</v>
      </c>
      <c r="S95" s="15">
        <f t="shared" si="44"/>
        <v>0</v>
      </c>
      <c r="T95" s="15">
        <f t="shared" si="44"/>
        <v>0</v>
      </c>
      <c r="U95" s="15">
        <f t="shared" si="44"/>
        <v>0</v>
      </c>
      <c r="V95" s="247" t="e">
        <f t="shared" si="32"/>
        <v>#DIV/0!</v>
      </c>
      <c r="W95" s="15"/>
      <c r="X95" s="63"/>
      <c r="Y95" s="63"/>
    </row>
    <row r="96" spans="1:25" ht="22.5" hidden="1" customHeight="1" thickTop="1" thickBot="1" x14ac:dyDescent="0.3">
      <c r="A96" s="14">
        <v>1</v>
      </c>
      <c r="B96" s="54" t="s">
        <v>92</v>
      </c>
      <c r="C96" s="54" t="s">
        <v>92</v>
      </c>
      <c r="D96" s="54" t="s">
        <v>105</v>
      </c>
      <c r="E96" s="54" t="s">
        <v>115</v>
      </c>
      <c r="F96" s="54" t="s">
        <v>167</v>
      </c>
      <c r="G96" s="54" t="s">
        <v>115</v>
      </c>
      <c r="H96" s="54" t="s">
        <v>92</v>
      </c>
      <c r="I96" s="54"/>
      <c r="J96" s="54"/>
      <c r="K96" s="52" t="s">
        <v>208</v>
      </c>
      <c r="L96" s="16"/>
      <c r="M96" s="16"/>
      <c r="N96" s="16"/>
      <c r="O96" s="15">
        <f t="shared" si="33"/>
        <v>0</v>
      </c>
      <c r="P96" s="16"/>
      <c r="Q96" s="16"/>
      <c r="R96" s="16"/>
      <c r="S96" s="16"/>
      <c r="T96" s="16"/>
      <c r="U96" s="16"/>
      <c r="V96" s="248" t="e">
        <f t="shared" si="32"/>
        <v>#DIV/0!</v>
      </c>
      <c r="W96" s="16"/>
      <c r="X96" s="63"/>
      <c r="Y96" s="63"/>
    </row>
    <row r="97" spans="1:25" ht="22.5" hidden="1" customHeight="1" thickTop="1" thickBot="1" x14ac:dyDescent="0.3">
      <c r="A97" s="14">
        <v>1</v>
      </c>
      <c r="B97" s="54" t="s">
        <v>92</v>
      </c>
      <c r="C97" s="54" t="s">
        <v>92</v>
      </c>
      <c r="D97" s="54" t="s">
        <v>105</v>
      </c>
      <c r="E97" s="54" t="s">
        <v>115</v>
      </c>
      <c r="F97" s="54" t="s">
        <v>167</v>
      </c>
      <c r="G97" s="54" t="s">
        <v>115</v>
      </c>
      <c r="H97" s="54" t="s">
        <v>103</v>
      </c>
      <c r="I97" s="54"/>
      <c r="J97" s="54"/>
      <c r="K97" s="52" t="s">
        <v>209</v>
      </c>
      <c r="L97" s="16"/>
      <c r="M97" s="16"/>
      <c r="N97" s="16"/>
      <c r="O97" s="15">
        <f t="shared" si="33"/>
        <v>0</v>
      </c>
      <c r="P97" s="16"/>
      <c r="Q97" s="16"/>
      <c r="R97" s="16"/>
      <c r="S97" s="16"/>
      <c r="T97" s="16"/>
      <c r="U97" s="16"/>
      <c r="V97" s="248" t="e">
        <f t="shared" si="32"/>
        <v>#DIV/0!</v>
      </c>
      <c r="W97" s="16"/>
      <c r="X97" s="63"/>
      <c r="Y97" s="63"/>
    </row>
    <row r="98" spans="1:25" ht="22.5" hidden="1" customHeight="1" thickTop="1" thickBot="1" x14ac:dyDescent="0.3">
      <c r="A98" s="13">
        <v>1</v>
      </c>
      <c r="B98" s="61" t="s">
        <v>92</v>
      </c>
      <c r="C98" s="61" t="s">
        <v>92</v>
      </c>
      <c r="D98" s="61" t="s">
        <v>105</v>
      </c>
      <c r="E98" s="61" t="s">
        <v>115</v>
      </c>
      <c r="F98" s="61" t="s">
        <v>167</v>
      </c>
      <c r="G98" s="61" t="s">
        <v>210</v>
      </c>
      <c r="H98" s="61"/>
      <c r="I98" s="61"/>
      <c r="J98" s="61"/>
      <c r="K98" s="51" t="s">
        <v>211</v>
      </c>
      <c r="L98" s="15">
        <f>SUM(L99:L100)</f>
        <v>0</v>
      </c>
      <c r="M98" s="15">
        <f>SUM(M99:M100)</f>
        <v>0</v>
      </c>
      <c r="N98" s="15">
        <f>SUM(N99:N100)</f>
        <v>0</v>
      </c>
      <c r="O98" s="15">
        <f t="shared" si="33"/>
        <v>0</v>
      </c>
      <c r="P98" s="15">
        <f t="shared" ref="P98:U98" si="45">SUM(P99:P100)</f>
        <v>0</v>
      </c>
      <c r="Q98" s="15">
        <f t="shared" si="45"/>
        <v>0</v>
      </c>
      <c r="R98" s="15">
        <f t="shared" si="45"/>
        <v>0</v>
      </c>
      <c r="S98" s="15">
        <f t="shared" si="45"/>
        <v>0</v>
      </c>
      <c r="T98" s="15">
        <f t="shared" si="45"/>
        <v>0</v>
      </c>
      <c r="U98" s="15">
        <f t="shared" si="45"/>
        <v>0</v>
      </c>
      <c r="V98" s="247" t="e">
        <f t="shared" si="32"/>
        <v>#DIV/0!</v>
      </c>
      <c r="W98" s="15"/>
      <c r="X98" s="63"/>
      <c r="Y98" s="63"/>
    </row>
    <row r="99" spans="1:25" ht="22.5" hidden="1" customHeight="1" thickTop="1" thickBot="1" x14ac:dyDescent="0.3">
      <c r="A99" s="14">
        <v>1</v>
      </c>
      <c r="B99" s="54" t="s">
        <v>92</v>
      </c>
      <c r="C99" s="54" t="s">
        <v>92</v>
      </c>
      <c r="D99" s="54" t="s">
        <v>105</v>
      </c>
      <c r="E99" s="54" t="s">
        <v>115</v>
      </c>
      <c r="F99" s="54" t="s">
        <v>167</v>
      </c>
      <c r="G99" s="54" t="s">
        <v>210</v>
      </c>
      <c r="H99" s="54" t="s">
        <v>92</v>
      </c>
      <c r="I99" s="54"/>
      <c r="J99" s="54"/>
      <c r="K99" s="198" t="s">
        <v>212</v>
      </c>
      <c r="L99" s="16"/>
      <c r="M99" s="16"/>
      <c r="N99" s="16"/>
      <c r="O99" s="15">
        <f t="shared" si="33"/>
        <v>0</v>
      </c>
      <c r="P99" s="16"/>
      <c r="Q99" s="16"/>
      <c r="R99" s="16"/>
      <c r="S99" s="16"/>
      <c r="T99" s="16"/>
      <c r="U99" s="16"/>
      <c r="V99" s="248" t="e">
        <f t="shared" si="32"/>
        <v>#DIV/0!</v>
      </c>
      <c r="W99" s="16"/>
      <c r="X99" s="63"/>
      <c r="Y99" s="63"/>
    </row>
    <row r="100" spans="1:25" ht="22.5" hidden="1" customHeight="1" thickTop="1" thickBot="1" x14ac:dyDescent="0.3">
      <c r="A100" s="14">
        <v>1</v>
      </c>
      <c r="B100" s="54" t="s">
        <v>92</v>
      </c>
      <c r="C100" s="54" t="s">
        <v>92</v>
      </c>
      <c r="D100" s="54" t="s">
        <v>105</v>
      </c>
      <c r="E100" s="54" t="s">
        <v>115</v>
      </c>
      <c r="F100" s="54" t="s">
        <v>167</v>
      </c>
      <c r="G100" s="54" t="s">
        <v>210</v>
      </c>
      <c r="H100" s="54" t="s">
        <v>103</v>
      </c>
      <c r="I100" s="54"/>
      <c r="J100" s="54"/>
      <c r="K100" s="198" t="s">
        <v>213</v>
      </c>
      <c r="L100" s="16"/>
      <c r="M100" s="16"/>
      <c r="N100" s="16"/>
      <c r="O100" s="15">
        <f t="shared" si="33"/>
        <v>0</v>
      </c>
      <c r="P100" s="16"/>
      <c r="Q100" s="16"/>
      <c r="R100" s="16"/>
      <c r="S100" s="16"/>
      <c r="T100" s="16"/>
      <c r="U100" s="16"/>
      <c r="V100" s="248" t="e">
        <f t="shared" si="32"/>
        <v>#DIV/0!</v>
      </c>
      <c r="W100" s="16"/>
      <c r="X100" s="63"/>
      <c r="Y100" s="63"/>
    </row>
    <row r="101" spans="1:25" ht="22.5" hidden="1" customHeight="1" thickTop="1" thickBot="1" x14ac:dyDescent="0.3">
      <c r="A101" s="13">
        <v>1</v>
      </c>
      <c r="B101" s="61" t="s">
        <v>92</v>
      </c>
      <c r="C101" s="61" t="s">
        <v>92</v>
      </c>
      <c r="D101" s="61" t="s">
        <v>105</v>
      </c>
      <c r="E101" s="61" t="s">
        <v>115</v>
      </c>
      <c r="F101" s="61" t="s">
        <v>167</v>
      </c>
      <c r="G101" s="61" t="s">
        <v>214</v>
      </c>
      <c r="H101" s="61"/>
      <c r="I101" s="61"/>
      <c r="J101" s="61"/>
      <c r="K101" s="51" t="s">
        <v>215</v>
      </c>
      <c r="L101" s="15">
        <f>SUM(L102:L103)</f>
        <v>0</v>
      </c>
      <c r="M101" s="15">
        <f>SUM(M102:M103)</f>
        <v>0</v>
      </c>
      <c r="N101" s="15">
        <f>SUM(N102:N103)</f>
        <v>0</v>
      </c>
      <c r="O101" s="15">
        <f t="shared" si="33"/>
        <v>0</v>
      </c>
      <c r="P101" s="15">
        <f t="shared" ref="P101:U101" si="46">SUM(P102:P103)</f>
        <v>0</v>
      </c>
      <c r="Q101" s="15">
        <f t="shared" si="46"/>
        <v>0</v>
      </c>
      <c r="R101" s="15">
        <f t="shared" si="46"/>
        <v>0</v>
      </c>
      <c r="S101" s="15">
        <f t="shared" si="46"/>
        <v>0</v>
      </c>
      <c r="T101" s="15">
        <f t="shared" si="46"/>
        <v>0</v>
      </c>
      <c r="U101" s="15">
        <f t="shared" si="46"/>
        <v>0</v>
      </c>
      <c r="V101" s="247" t="e">
        <f t="shared" si="32"/>
        <v>#DIV/0!</v>
      </c>
      <c r="W101" s="15"/>
      <c r="X101" s="63"/>
      <c r="Y101" s="63"/>
    </row>
    <row r="102" spans="1:25" ht="22.5" hidden="1" customHeight="1" thickTop="1" thickBot="1" x14ac:dyDescent="0.3">
      <c r="A102" s="14">
        <v>1</v>
      </c>
      <c r="B102" s="54" t="s">
        <v>92</v>
      </c>
      <c r="C102" s="54" t="s">
        <v>92</v>
      </c>
      <c r="D102" s="54" t="s">
        <v>105</v>
      </c>
      <c r="E102" s="54" t="s">
        <v>115</v>
      </c>
      <c r="F102" s="54" t="s">
        <v>167</v>
      </c>
      <c r="G102" s="54" t="s">
        <v>214</v>
      </c>
      <c r="H102" s="54" t="s">
        <v>92</v>
      </c>
      <c r="I102" s="54"/>
      <c r="J102" s="54"/>
      <c r="K102" s="52" t="s">
        <v>216</v>
      </c>
      <c r="L102" s="16"/>
      <c r="M102" s="16"/>
      <c r="N102" s="16"/>
      <c r="O102" s="15">
        <f t="shared" si="33"/>
        <v>0</v>
      </c>
      <c r="P102" s="16"/>
      <c r="Q102" s="16"/>
      <c r="R102" s="16"/>
      <c r="S102" s="16"/>
      <c r="T102" s="16"/>
      <c r="U102" s="16"/>
      <c r="V102" s="248" t="e">
        <f t="shared" si="32"/>
        <v>#DIV/0!</v>
      </c>
      <c r="W102" s="16"/>
      <c r="X102" s="63"/>
      <c r="Y102" s="63"/>
    </row>
    <row r="103" spans="1:25" ht="22.5" hidden="1" customHeight="1" thickTop="1" thickBot="1" x14ac:dyDescent="0.3">
      <c r="A103" s="14">
        <v>1</v>
      </c>
      <c r="B103" s="54" t="s">
        <v>92</v>
      </c>
      <c r="C103" s="54" t="s">
        <v>92</v>
      </c>
      <c r="D103" s="54" t="s">
        <v>105</v>
      </c>
      <c r="E103" s="54" t="s">
        <v>115</v>
      </c>
      <c r="F103" s="54" t="s">
        <v>167</v>
      </c>
      <c r="G103" s="54" t="s">
        <v>214</v>
      </c>
      <c r="H103" s="54" t="s">
        <v>103</v>
      </c>
      <c r="I103" s="54"/>
      <c r="J103" s="54"/>
      <c r="K103" s="52" t="s">
        <v>217</v>
      </c>
      <c r="L103" s="16"/>
      <c r="M103" s="16"/>
      <c r="N103" s="16"/>
      <c r="O103" s="15">
        <f t="shared" si="33"/>
        <v>0</v>
      </c>
      <c r="P103" s="16"/>
      <c r="Q103" s="16"/>
      <c r="R103" s="16"/>
      <c r="S103" s="16"/>
      <c r="T103" s="16"/>
      <c r="U103" s="16"/>
      <c r="V103" s="248" t="e">
        <f t="shared" si="32"/>
        <v>#DIV/0!</v>
      </c>
      <c r="W103" s="16"/>
      <c r="X103" s="63"/>
      <c r="Y103" s="63"/>
    </row>
    <row r="104" spans="1:25" ht="22.5" customHeight="1" thickTop="1" thickBot="1" x14ac:dyDescent="0.3">
      <c r="A104" s="13">
        <v>1</v>
      </c>
      <c r="B104" s="61" t="s">
        <v>92</v>
      </c>
      <c r="C104" s="61" t="s">
        <v>92</v>
      </c>
      <c r="D104" s="61" t="s">
        <v>105</v>
      </c>
      <c r="E104" s="61" t="s">
        <v>115</v>
      </c>
      <c r="F104" s="61" t="s">
        <v>167</v>
      </c>
      <c r="G104" s="61" t="s">
        <v>218</v>
      </c>
      <c r="H104" s="61"/>
      <c r="I104" s="61"/>
      <c r="J104" s="61"/>
      <c r="K104" s="51" t="s">
        <v>219</v>
      </c>
      <c r="L104" s="15">
        <f>SUM(L105:L106)</f>
        <v>0</v>
      </c>
      <c r="M104" s="15">
        <f>SUM(M105:M106)</f>
        <v>468590037</v>
      </c>
      <c r="N104" s="15">
        <f>SUM(N105:N106)</f>
        <v>0</v>
      </c>
      <c r="O104" s="15">
        <f t="shared" si="33"/>
        <v>468590037</v>
      </c>
      <c r="P104" s="15">
        <f t="shared" ref="P104:U104" si="47">SUM(P105:P106)</f>
        <v>0</v>
      </c>
      <c r="Q104" s="15">
        <f t="shared" si="47"/>
        <v>450731033</v>
      </c>
      <c r="R104" s="15">
        <f t="shared" si="47"/>
        <v>17859004</v>
      </c>
      <c r="S104" s="15">
        <f t="shared" si="47"/>
        <v>0</v>
      </c>
      <c r="T104" s="15">
        <f t="shared" si="47"/>
        <v>450731033</v>
      </c>
      <c r="U104" s="15">
        <f t="shared" si="47"/>
        <v>335190037</v>
      </c>
      <c r="V104" s="247">
        <f t="shared" si="32"/>
        <v>0.74365866217159271</v>
      </c>
      <c r="W104" s="15"/>
      <c r="X104" s="63"/>
      <c r="Y104" s="63"/>
    </row>
    <row r="105" spans="1:25" ht="22.5" customHeight="1" thickTop="1" thickBot="1" x14ac:dyDescent="0.3">
      <c r="A105" s="14">
        <v>1</v>
      </c>
      <c r="B105" s="54" t="s">
        <v>92</v>
      </c>
      <c r="C105" s="54" t="s">
        <v>92</v>
      </c>
      <c r="D105" s="54" t="s">
        <v>105</v>
      </c>
      <c r="E105" s="54" t="s">
        <v>115</v>
      </c>
      <c r="F105" s="54" t="s">
        <v>167</v>
      </c>
      <c r="G105" s="54" t="s">
        <v>218</v>
      </c>
      <c r="H105" s="54" t="s">
        <v>92</v>
      </c>
      <c r="I105" s="54"/>
      <c r="J105" s="54"/>
      <c r="K105" s="52" t="s">
        <v>220</v>
      </c>
      <c r="L105" s="16"/>
      <c r="M105" s="16">
        <v>468590037</v>
      </c>
      <c r="N105" s="16"/>
      <c r="O105" s="15">
        <f t="shared" si="33"/>
        <v>468590037</v>
      </c>
      <c r="P105" s="16"/>
      <c r="Q105" s="16">
        <f>450731033</f>
        <v>450731033</v>
      </c>
      <c r="R105" s="16">
        <v>17859004</v>
      </c>
      <c r="S105" s="16"/>
      <c r="T105" s="16">
        <v>450731033</v>
      </c>
      <c r="U105" s="16">
        <v>335190037</v>
      </c>
      <c r="V105" s="248">
        <f t="shared" si="32"/>
        <v>0.74365866217159271</v>
      </c>
      <c r="W105" s="16"/>
      <c r="X105" s="63"/>
      <c r="Y105" s="63"/>
    </row>
    <row r="106" spans="1:25" ht="22.5" customHeight="1" thickTop="1" thickBot="1" x14ac:dyDescent="0.3">
      <c r="A106" s="14">
        <v>1</v>
      </c>
      <c r="B106" s="54" t="s">
        <v>92</v>
      </c>
      <c r="C106" s="54" t="s">
        <v>92</v>
      </c>
      <c r="D106" s="54" t="s">
        <v>105</v>
      </c>
      <c r="E106" s="54" t="s">
        <v>115</v>
      </c>
      <c r="F106" s="54" t="s">
        <v>167</v>
      </c>
      <c r="G106" s="54" t="s">
        <v>218</v>
      </c>
      <c r="H106" s="54" t="s">
        <v>103</v>
      </c>
      <c r="I106" s="54"/>
      <c r="J106" s="54"/>
      <c r="K106" s="52" t="s">
        <v>221</v>
      </c>
      <c r="L106" s="16"/>
      <c r="M106" s="16"/>
      <c r="N106" s="16"/>
      <c r="O106" s="15">
        <f t="shared" si="33"/>
        <v>0</v>
      </c>
      <c r="P106" s="16"/>
      <c r="Q106" s="16"/>
      <c r="R106" s="16"/>
      <c r="S106" s="16"/>
      <c r="T106" s="16"/>
      <c r="U106" s="16"/>
      <c r="V106" s="248" t="e">
        <f t="shared" si="32"/>
        <v>#DIV/0!</v>
      </c>
      <c r="W106" s="16"/>
      <c r="X106" s="63"/>
      <c r="Y106" s="63"/>
    </row>
    <row r="107" spans="1:25" ht="22.5" hidden="1" customHeight="1" thickTop="1" thickBot="1" x14ac:dyDescent="0.3">
      <c r="A107" s="13">
        <v>1</v>
      </c>
      <c r="B107" s="61" t="s">
        <v>92</v>
      </c>
      <c r="C107" s="61" t="s">
        <v>92</v>
      </c>
      <c r="D107" s="61" t="s">
        <v>105</v>
      </c>
      <c r="E107" s="61" t="s">
        <v>115</v>
      </c>
      <c r="F107" s="61" t="s">
        <v>167</v>
      </c>
      <c r="G107" s="61" t="s">
        <v>222</v>
      </c>
      <c r="H107" s="61"/>
      <c r="I107" s="61"/>
      <c r="J107" s="61"/>
      <c r="K107" s="51" t="s">
        <v>223</v>
      </c>
      <c r="L107" s="15">
        <f>SUM(L108:L109)</f>
        <v>0</v>
      </c>
      <c r="M107" s="15">
        <f>SUM(M108:M109)</f>
        <v>0</v>
      </c>
      <c r="N107" s="15">
        <f>SUM(N108:N109)</f>
        <v>0</v>
      </c>
      <c r="O107" s="15">
        <f t="shared" si="33"/>
        <v>0</v>
      </c>
      <c r="P107" s="15">
        <f t="shared" ref="P107:U107" si="48">SUM(P108:P109)</f>
        <v>0</v>
      </c>
      <c r="Q107" s="15">
        <f t="shared" si="48"/>
        <v>0</v>
      </c>
      <c r="R107" s="15">
        <f t="shared" si="48"/>
        <v>0</v>
      </c>
      <c r="S107" s="15">
        <f t="shared" si="48"/>
        <v>0</v>
      </c>
      <c r="T107" s="15">
        <f t="shared" si="48"/>
        <v>0</v>
      </c>
      <c r="U107" s="15">
        <f t="shared" si="48"/>
        <v>0</v>
      </c>
      <c r="V107" s="247" t="e">
        <f t="shared" si="32"/>
        <v>#DIV/0!</v>
      </c>
      <c r="W107" s="15"/>
      <c r="X107" s="63"/>
      <c r="Y107" s="63"/>
    </row>
    <row r="108" spans="1:25" ht="22.5" hidden="1" customHeight="1" thickTop="1" thickBot="1" x14ac:dyDescent="0.3">
      <c r="A108" s="14">
        <v>1</v>
      </c>
      <c r="B108" s="54" t="s">
        <v>92</v>
      </c>
      <c r="C108" s="54" t="s">
        <v>92</v>
      </c>
      <c r="D108" s="54" t="s">
        <v>105</v>
      </c>
      <c r="E108" s="54" t="s">
        <v>115</v>
      </c>
      <c r="F108" s="54" t="s">
        <v>167</v>
      </c>
      <c r="G108" s="54" t="s">
        <v>222</v>
      </c>
      <c r="H108" s="54" t="s">
        <v>92</v>
      </c>
      <c r="I108" s="54"/>
      <c r="J108" s="54"/>
      <c r="K108" s="52" t="s">
        <v>224</v>
      </c>
      <c r="L108" s="16"/>
      <c r="M108" s="16"/>
      <c r="N108" s="16"/>
      <c r="O108" s="15">
        <f t="shared" si="33"/>
        <v>0</v>
      </c>
      <c r="P108" s="16"/>
      <c r="Q108" s="16"/>
      <c r="R108" s="16"/>
      <c r="S108" s="16"/>
      <c r="T108" s="16"/>
      <c r="U108" s="16"/>
      <c r="V108" s="248" t="e">
        <f t="shared" si="32"/>
        <v>#DIV/0!</v>
      </c>
      <c r="W108" s="16"/>
      <c r="X108" s="63"/>
      <c r="Y108" s="63"/>
    </row>
    <row r="109" spans="1:25" ht="22.5" hidden="1" customHeight="1" thickTop="1" thickBot="1" x14ac:dyDescent="0.3">
      <c r="A109" s="14">
        <v>1</v>
      </c>
      <c r="B109" s="54" t="s">
        <v>92</v>
      </c>
      <c r="C109" s="54" t="s">
        <v>92</v>
      </c>
      <c r="D109" s="54" t="s">
        <v>105</v>
      </c>
      <c r="E109" s="54" t="s">
        <v>115</v>
      </c>
      <c r="F109" s="54" t="s">
        <v>167</v>
      </c>
      <c r="G109" s="54" t="s">
        <v>222</v>
      </c>
      <c r="H109" s="54" t="s">
        <v>103</v>
      </c>
      <c r="I109" s="54"/>
      <c r="J109" s="54"/>
      <c r="K109" s="52" t="s">
        <v>225</v>
      </c>
      <c r="L109" s="16"/>
      <c r="M109" s="16"/>
      <c r="N109" s="16"/>
      <c r="O109" s="15">
        <f t="shared" si="33"/>
        <v>0</v>
      </c>
      <c r="P109" s="16"/>
      <c r="Q109" s="16"/>
      <c r="R109" s="16"/>
      <c r="S109" s="16"/>
      <c r="T109" s="16"/>
      <c r="U109" s="16"/>
      <c r="V109" s="248" t="e">
        <f t="shared" si="32"/>
        <v>#DIV/0!</v>
      </c>
      <c r="W109" s="16"/>
      <c r="X109" s="63"/>
      <c r="Y109" s="63"/>
    </row>
    <row r="110" spans="1:25" ht="22.5" hidden="1" customHeight="1" thickTop="1" thickBot="1" x14ac:dyDescent="0.3">
      <c r="A110" s="13">
        <v>1</v>
      </c>
      <c r="B110" s="61" t="s">
        <v>92</v>
      </c>
      <c r="C110" s="61" t="s">
        <v>92</v>
      </c>
      <c r="D110" s="61" t="s">
        <v>105</v>
      </c>
      <c r="E110" s="61" t="s">
        <v>115</v>
      </c>
      <c r="F110" s="61" t="s">
        <v>167</v>
      </c>
      <c r="G110" s="61" t="s">
        <v>226</v>
      </c>
      <c r="H110" s="61"/>
      <c r="I110" s="61"/>
      <c r="J110" s="61"/>
      <c r="K110" s="51" t="s">
        <v>227</v>
      </c>
      <c r="L110" s="15">
        <f>SUM(L111:L112)</f>
        <v>0</v>
      </c>
      <c r="M110" s="15">
        <f>SUM(M111:M112)</f>
        <v>0</v>
      </c>
      <c r="N110" s="15">
        <f>SUM(N111:N112)</f>
        <v>0</v>
      </c>
      <c r="O110" s="15">
        <f t="shared" si="33"/>
        <v>0</v>
      </c>
      <c r="P110" s="15">
        <f t="shared" ref="P110:U110" si="49">SUM(P111:P112)</f>
        <v>0</v>
      </c>
      <c r="Q110" s="15">
        <f t="shared" si="49"/>
        <v>0</v>
      </c>
      <c r="R110" s="15">
        <f t="shared" si="49"/>
        <v>0</v>
      </c>
      <c r="S110" s="15">
        <f t="shared" si="49"/>
        <v>0</v>
      </c>
      <c r="T110" s="15">
        <f t="shared" si="49"/>
        <v>0</v>
      </c>
      <c r="U110" s="15">
        <f t="shared" si="49"/>
        <v>0</v>
      </c>
      <c r="V110" s="247" t="e">
        <f t="shared" si="32"/>
        <v>#DIV/0!</v>
      </c>
      <c r="W110" s="15"/>
      <c r="X110" s="63"/>
      <c r="Y110" s="63"/>
    </row>
    <row r="111" spans="1:25" ht="22.5" hidden="1" customHeight="1" thickTop="1" thickBot="1" x14ac:dyDescent="0.3">
      <c r="A111" s="14">
        <v>1</v>
      </c>
      <c r="B111" s="54" t="s">
        <v>92</v>
      </c>
      <c r="C111" s="54" t="s">
        <v>92</v>
      </c>
      <c r="D111" s="54" t="s">
        <v>105</v>
      </c>
      <c r="E111" s="54" t="s">
        <v>115</v>
      </c>
      <c r="F111" s="54" t="s">
        <v>167</v>
      </c>
      <c r="G111" s="54" t="s">
        <v>226</v>
      </c>
      <c r="H111" s="54" t="s">
        <v>92</v>
      </c>
      <c r="I111" s="54"/>
      <c r="J111" s="54"/>
      <c r="K111" s="52" t="s">
        <v>228</v>
      </c>
      <c r="L111" s="16"/>
      <c r="M111" s="16"/>
      <c r="N111" s="16"/>
      <c r="O111" s="15">
        <f t="shared" si="33"/>
        <v>0</v>
      </c>
      <c r="P111" s="16"/>
      <c r="Q111" s="16"/>
      <c r="R111" s="16"/>
      <c r="S111" s="16"/>
      <c r="T111" s="16"/>
      <c r="U111" s="16"/>
      <c r="V111" s="248" t="e">
        <f t="shared" si="32"/>
        <v>#DIV/0!</v>
      </c>
      <c r="W111" s="16"/>
      <c r="X111" s="63"/>
      <c r="Y111" s="63"/>
    </row>
    <row r="112" spans="1:25" ht="22.5" hidden="1" customHeight="1" thickTop="1" thickBot="1" x14ac:dyDescent="0.3">
      <c r="A112" s="14">
        <v>1</v>
      </c>
      <c r="B112" s="54" t="s">
        <v>92</v>
      </c>
      <c r="C112" s="54" t="s">
        <v>92</v>
      </c>
      <c r="D112" s="54" t="s">
        <v>105</v>
      </c>
      <c r="E112" s="54" t="s">
        <v>115</v>
      </c>
      <c r="F112" s="54" t="s">
        <v>167</v>
      </c>
      <c r="G112" s="54" t="s">
        <v>226</v>
      </c>
      <c r="H112" s="54" t="s">
        <v>103</v>
      </c>
      <c r="I112" s="54"/>
      <c r="J112" s="54"/>
      <c r="K112" s="52" t="s">
        <v>229</v>
      </c>
      <c r="L112" s="16"/>
      <c r="M112" s="16"/>
      <c r="N112" s="16"/>
      <c r="O112" s="15">
        <f t="shared" si="33"/>
        <v>0</v>
      </c>
      <c r="P112" s="16"/>
      <c r="Q112" s="16"/>
      <c r="R112" s="16"/>
      <c r="S112" s="16"/>
      <c r="T112" s="16"/>
      <c r="U112" s="16"/>
      <c r="V112" s="248" t="e">
        <f t="shared" si="32"/>
        <v>#DIV/0!</v>
      </c>
      <c r="W112" s="16"/>
      <c r="X112" s="63"/>
      <c r="Y112" s="63"/>
    </row>
    <row r="113" spans="1:25" s="68" customFormat="1" ht="22.5" hidden="1" customHeight="1" thickTop="1" thickBot="1" x14ac:dyDescent="0.3">
      <c r="A113" s="76">
        <v>1</v>
      </c>
      <c r="B113" s="76" t="s">
        <v>92</v>
      </c>
      <c r="C113" s="76" t="s">
        <v>92</v>
      </c>
      <c r="D113" s="77" t="s">
        <v>105</v>
      </c>
      <c r="E113" s="77" t="s">
        <v>115</v>
      </c>
      <c r="F113" s="77" t="s">
        <v>187</v>
      </c>
      <c r="G113" s="80"/>
      <c r="H113" s="77"/>
      <c r="I113" s="77"/>
      <c r="J113" s="77"/>
      <c r="K113" s="78" t="s">
        <v>230</v>
      </c>
      <c r="L113" s="79">
        <f>+L114+L117+L120+L123+L126+L129+L132+L135+L138+L141</f>
        <v>0</v>
      </c>
      <c r="M113" s="79">
        <f>+M114+M117+M120+M123+M126+M129+M132+M135+M138+M141</f>
        <v>0</v>
      </c>
      <c r="N113" s="79">
        <f>+N114+N117+N120+N123+N126+N129+N132+N135+N138+N141</f>
        <v>0</v>
      </c>
      <c r="O113" s="79">
        <f t="shared" si="33"/>
        <v>0</v>
      </c>
      <c r="P113" s="79">
        <f t="shared" ref="P113:U113" si="50">+P114+P117+P120+P123+P126+P129+P132+P135+P138+P141</f>
        <v>0</v>
      </c>
      <c r="Q113" s="79">
        <f t="shared" si="50"/>
        <v>0</v>
      </c>
      <c r="R113" s="79">
        <f t="shared" si="50"/>
        <v>0</v>
      </c>
      <c r="S113" s="79">
        <f t="shared" si="50"/>
        <v>0</v>
      </c>
      <c r="T113" s="79">
        <f t="shared" si="50"/>
        <v>0</v>
      </c>
      <c r="U113" s="79">
        <f t="shared" si="50"/>
        <v>0</v>
      </c>
      <c r="V113" s="246" t="e">
        <f t="shared" si="32"/>
        <v>#DIV/0!</v>
      </c>
      <c r="W113" s="15"/>
      <c r="X113" s="13"/>
      <c r="Y113" s="76"/>
    </row>
    <row r="114" spans="1:25" ht="22.5" hidden="1" customHeight="1" thickTop="1" thickBot="1" x14ac:dyDescent="0.3">
      <c r="A114" s="13">
        <v>1</v>
      </c>
      <c r="B114" s="61" t="s">
        <v>92</v>
      </c>
      <c r="C114" s="61" t="s">
        <v>92</v>
      </c>
      <c r="D114" s="61" t="s">
        <v>105</v>
      </c>
      <c r="E114" s="61" t="s">
        <v>115</v>
      </c>
      <c r="F114" s="61" t="s">
        <v>187</v>
      </c>
      <c r="G114" s="61" t="s">
        <v>191</v>
      </c>
      <c r="H114" s="61"/>
      <c r="I114" s="61"/>
      <c r="J114" s="61"/>
      <c r="K114" s="51" t="s">
        <v>192</v>
      </c>
      <c r="L114" s="15">
        <f>SUM(L115:L116)</f>
        <v>0</v>
      </c>
      <c r="M114" s="15">
        <f>SUM(M115:M116)</f>
        <v>0</v>
      </c>
      <c r="N114" s="15">
        <f>SUM(N115:N116)</f>
        <v>0</v>
      </c>
      <c r="O114" s="15">
        <f t="shared" si="33"/>
        <v>0</v>
      </c>
      <c r="P114" s="15">
        <f t="shared" ref="P114:U114" si="51">SUM(P115:P116)</f>
        <v>0</v>
      </c>
      <c r="Q114" s="15">
        <f t="shared" si="51"/>
        <v>0</v>
      </c>
      <c r="R114" s="15">
        <f t="shared" si="51"/>
        <v>0</v>
      </c>
      <c r="S114" s="15">
        <f t="shared" si="51"/>
        <v>0</v>
      </c>
      <c r="T114" s="15">
        <f t="shared" si="51"/>
        <v>0</v>
      </c>
      <c r="U114" s="15">
        <f t="shared" si="51"/>
        <v>0</v>
      </c>
      <c r="V114" s="247" t="e">
        <f t="shared" si="32"/>
        <v>#DIV/0!</v>
      </c>
      <c r="W114" s="15"/>
      <c r="X114" s="63"/>
      <c r="Y114" s="63"/>
    </row>
    <row r="115" spans="1:25" ht="22.5" hidden="1" customHeight="1" thickTop="1" thickBot="1" x14ac:dyDescent="0.3">
      <c r="A115" s="14">
        <v>1</v>
      </c>
      <c r="B115" s="54" t="s">
        <v>92</v>
      </c>
      <c r="C115" s="54" t="s">
        <v>92</v>
      </c>
      <c r="D115" s="54" t="s">
        <v>105</v>
      </c>
      <c r="E115" s="54" t="s">
        <v>115</v>
      </c>
      <c r="F115" s="54" t="s">
        <v>187</v>
      </c>
      <c r="G115" s="54" t="s">
        <v>191</v>
      </c>
      <c r="H115" s="54" t="s">
        <v>92</v>
      </c>
      <c r="I115" s="54"/>
      <c r="J115" s="54"/>
      <c r="K115" s="52" t="s">
        <v>193</v>
      </c>
      <c r="L115" s="16"/>
      <c r="M115" s="16"/>
      <c r="N115" s="16"/>
      <c r="O115" s="15">
        <f t="shared" si="33"/>
        <v>0</v>
      </c>
      <c r="P115" s="16"/>
      <c r="Q115" s="16"/>
      <c r="R115" s="16"/>
      <c r="S115" s="16"/>
      <c r="T115" s="16"/>
      <c r="U115" s="16"/>
      <c r="V115" s="248" t="e">
        <f t="shared" si="32"/>
        <v>#DIV/0!</v>
      </c>
      <c r="W115" s="16"/>
      <c r="X115" s="63"/>
      <c r="Y115" s="63"/>
    </row>
    <row r="116" spans="1:25" ht="22.5" hidden="1" customHeight="1" thickTop="1" thickBot="1" x14ac:dyDescent="0.3">
      <c r="A116" s="14">
        <v>1</v>
      </c>
      <c r="B116" s="54" t="s">
        <v>92</v>
      </c>
      <c r="C116" s="54" t="s">
        <v>92</v>
      </c>
      <c r="D116" s="54" t="s">
        <v>105</v>
      </c>
      <c r="E116" s="54" t="s">
        <v>115</v>
      </c>
      <c r="F116" s="54" t="s">
        <v>187</v>
      </c>
      <c r="G116" s="54" t="s">
        <v>191</v>
      </c>
      <c r="H116" s="54" t="s">
        <v>103</v>
      </c>
      <c r="I116" s="54"/>
      <c r="J116" s="54"/>
      <c r="K116" s="52" t="s">
        <v>231</v>
      </c>
      <c r="L116" s="16"/>
      <c r="M116" s="16"/>
      <c r="N116" s="16"/>
      <c r="O116" s="15">
        <f t="shared" si="33"/>
        <v>0</v>
      </c>
      <c r="P116" s="16"/>
      <c r="Q116" s="16"/>
      <c r="R116" s="16"/>
      <c r="S116" s="16"/>
      <c r="T116" s="16"/>
      <c r="U116" s="16"/>
      <c r="V116" s="248" t="e">
        <f t="shared" si="32"/>
        <v>#DIV/0!</v>
      </c>
      <c r="W116" s="16"/>
      <c r="X116" s="63"/>
      <c r="Y116" s="63"/>
    </row>
    <row r="117" spans="1:25" ht="22.5" hidden="1" customHeight="1" thickTop="1" thickBot="1" x14ac:dyDescent="0.3">
      <c r="A117" s="13">
        <v>1</v>
      </c>
      <c r="B117" s="61" t="s">
        <v>92</v>
      </c>
      <c r="C117" s="61" t="s">
        <v>92</v>
      </c>
      <c r="D117" s="61" t="s">
        <v>105</v>
      </c>
      <c r="E117" s="61" t="s">
        <v>115</v>
      </c>
      <c r="F117" s="61" t="s">
        <v>187</v>
      </c>
      <c r="G117" s="61" t="s">
        <v>96</v>
      </c>
      <c r="H117" s="61"/>
      <c r="I117" s="61"/>
      <c r="J117" s="61"/>
      <c r="K117" s="51" t="s">
        <v>195</v>
      </c>
      <c r="L117" s="15">
        <f>SUM(L118:L119)</f>
        <v>0</v>
      </c>
      <c r="M117" s="15">
        <f>SUM(M118:M119)</f>
        <v>0</v>
      </c>
      <c r="N117" s="15">
        <f>SUM(N118:N119)</f>
        <v>0</v>
      </c>
      <c r="O117" s="15">
        <f t="shared" si="33"/>
        <v>0</v>
      </c>
      <c r="P117" s="15">
        <f t="shared" ref="P117:U117" si="52">SUM(P118:P119)</f>
        <v>0</v>
      </c>
      <c r="Q117" s="15">
        <f t="shared" si="52"/>
        <v>0</v>
      </c>
      <c r="R117" s="15">
        <f t="shared" si="52"/>
        <v>0</v>
      </c>
      <c r="S117" s="15">
        <f t="shared" si="52"/>
        <v>0</v>
      </c>
      <c r="T117" s="15">
        <f t="shared" si="52"/>
        <v>0</v>
      </c>
      <c r="U117" s="15">
        <f t="shared" si="52"/>
        <v>0</v>
      </c>
      <c r="V117" s="247" t="e">
        <f t="shared" si="32"/>
        <v>#DIV/0!</v>
      </c>
      <c r="W117" s="15"/>
      <c r="X117" s="63"/>
      <c r="Y117" s="63"/>
    </row>
    <row r="118" spans="1:25" ht="22.5" hidden="1" customHeight="1" thickTop="1" thickBot="1" x14ac:dyDescent="0.3">
      <c r="A118" s="14">
        <v>1</v>
      </c>
      <c r="B118" s="54" t="s">
        <v>92</v>
      </c>
      <c r="C118" s="54" t="s">
        <v>92</v>
      </c>
      <c r="D118" s="54" t="s">
        <v>105</v>
      </c>
      <c r="E118" s="54" t="s">
        <v>115</v>
      </c>
      <c r="F118" s="54" t="s">
        <v>187</v>
      </c>
      <c r="G118" s="54" t="s">
        <v>96</v>
      </c>
      <c r="H118" s="54" t="s">
        <v>92</v>
      </c>
      <c r="I118" s="54"/>
      <c r="J118" s="54"/>
      <c r="K118" s="52" t="s">
        <v>196</v>
      </c>
      <c r="L118" s="16"/>
      <c r="M118" s="16"/>
      <c r="N118" s="16"/>
      <c r="O118" s="15">
        <f t="shared" si="33"/>
        <v>0</v>
      </c>
      <c r="P118" s="16"/>
      <c r="Q118" s="16"/>
      <c r="R118" s="16"/>
      <c r="S118" s="16"/>
      <c r="T118" s="16"/>
      <c r="U118" s="16"/>
      <c r="V118" s="248" t="e">
        <f t="shared" si="32"/>
        <v>#DIV/0!</v>
      </c>
      <c r="W118" s="16"/>
      <c r="X118" s="63"/>
      <c r="Y118" s="63"/>
    </row>
    <row r="119" spans="1:25" ht="22.5" hidden="1" customHeight="1" thickTop="1" thickBot="1" x14ac:dyDescent="0.3">
      <c r="A119" s="14">
        <v>1</v>
      </c>
      <c r="B119" s="54" t="s">
        <v>92</v>
      </c>
      <c r="C119" s="54" t="s">
        <v>92</v>
      </c>
      <c r="D119" s="54" t="s">
        <v>105</v>
      </c>
      <c r="E119" s="54" t="s">
        <v>115</v>
      </c>
      <c r="F119" s="54" t="s">
        <v>187</v>
      </c>
      <c r="G119" s="54" t="s">
        <v>96</v>
      </c>
      <c r="H119" s="54" t="s">
        <v>103</v>
      </c>
      <c r="I119" s="54"/>
      <c r="J119" s="54"/>
      <c r="K119" s="52" t="s">
        <v>197</v>
      </c>
      <c r="L119" s="16"/>
      <c r="M119" s="16"/>
      <c r="N119" s="16"/>
      <c r="O119" s="15">
        <f t="shared" si="33"/>
        <v>0</v>
      </c>
      <c r="P119" s="16"/>
      <c r="Q119" s="16"/>
      <c r="R119" s="16"/>
      <c r="S119" s="16"/>
      <c r="T119" s="16"/>
      <c r="U119" s="16"/>
      <c r="V119" s="248" t="e">
        <f t="shared" si="32"/>
        <v>#DIV/0!</v>
      </c>
      <c r="W119" s="16"/>
      <c r="X119" s="63"/>
      <c r="Y119" s="63"/>
    </row>
    <row r="120" spans="1:25" ht="22.5" hidden="1" customHeight="1" thickTop="1" thickBot="1" x14ac:dyDescent="0.3">
      <c r="A120" s="13">
        <v>1</v>
      </c>
      <c r="B120" s="61" t="s">
        <v>92</v>
      </c>
      <c r="C120" s="61" t="s">
        <v>92</v>
      </c>
      <c r="D120" s="61" t="s">
        <v>105</v>
      </c>
      <c r="E120" s="61" t="s">
        <v>115</v>
      </c>
      <c r="F120" s="61" t="s">
        <v>187</v>
      </c>
      <c r="G120" s="61" t="s">
        <v>105</v>
      </c>
      <c r="H120" s="61"/>
      <c r="I120" s="61"/>
      <c r="J120" s="61"/>
      <c r="K120" s="51" t="s">
        <v>198</v>
      </c>
      <c r="L120" s="15">
        <f>SUM(L121:L122)</f>
        <v>0</v>
      </c>
      <c r="M120" s="15">
        <f>SUM(M121:M122)</f>
        <v>0</v>
      </c>
      <c r="N120" s="15">
        <f>SUM(N121:N122)</f>
        <v>0</v>
      </c>
      <c r="O120" s="15">
        <f t="shared" si="33"/>
        <v>0</v>
      </c>
      <c r="P120" s="15">
        <f t="shared" ref="P120:U120" si="53">SUM(P121:P122)</f>
        <v>0</v>
      </c>
      <c r="Q120" s="15">
        <f t="shared" si="53"/>
        <v>0</v>
      </c>
      <c r="R120" s="15">
        <f t="shared" si="53"/>
        <v>0</v>
      </c>
      <c r="S120" s="15">
        <f t="shared" si="53"/>
        <v>0</v>
      </c>
      <c r="T120" s="15">
        <f t="shared" si="53"/>
        <v>0</v>
      </c>
      <c r="U120" s="15">
        <f t="shared" si="53"/>
        <v>0</v>
      </c>
      <c r="V120" s="247" t="e">
        <f t="shared" si="32"/>
        <v>#DIV/0!</v>
      </c>
      <c r="W120" s="15"/>
      <c r="X120" s="63"/>
      <c r="Y120" s="63"/>
    </row>
    <row r="121" spans="1:25" ht="22.5" hidden="1" customHeight="1" thickTop="1" thickBot="1" x14ac:dyDescent="0.3">
      <c r="A121" s="14">
        <v>1</v>
      </c>
      <c r="B121" s="54" t="s">
        <v>92</v>
      </c>
      <c r="C121" s="54" t="s">
        <v>92</v>
      </c>
      <c r="D121" s="54" t="s">
        <v>105</v>
      </c>
      <c r="E121" s="54" t="s">
        <v>115</v>
      </c>
      <c r="F121" s="54" t="s">
        <v>187</v>
      </c>
      <c r="G121" s="54" t="s">
        <v>105</v>
      </c>
      <c r="H121" s="54" t="s">
        <v>92</v>
      </c>
      <c r="I121" s="54"/>
      <c r="J121" s="54"/>
      <c r="K121" s="52" t="s">
        <v>199</v>
      </c>
      <c r="L121" s="16"/>
      <c r="M121" s="16"/>
      <c r="N121" s="16"/>
      <c r="O121" s="15">
        <f t="shared" si="33"/>
        <v>0</v>
      </c>
      <c r="P121" s="16"/>
      <c r="Q121" s="16"/>
      <c r="R121" s="16"/>
      <c r="S121" s="16"/>
      <c r="T121" s="16"/>
      <c r="U121" s="16"/>
      <c r="V121" s="248" t="e">
        <f t="shared" si="32"/>
        <v>#DIV/0!</v>
      </c>
      <c r="W121" s="16"/>
      <c r="X121" s="63"/>
      <c r="Y121" s="63"/>
    </row>
    <row r="122" spans="1:25" ht="22.5" hidden="1" customHeight="1" thickTop="1" thickBot="1" x14ac:dyDescent="0.3">
      <c r="A122" s="14">
        <v>1</v>
      </c>
      <c r="B122" s="54" t="s">
        <v>92</v>
      </c>
      <c r="C122" s="54" t="s">
        <v>92</v>
      </c>
      <c r="D122" s="54" t="s">
        <v>105</v>
      </c>
      <c r="E122" s="54" t="s">
        <v>115</v>
      </c>
      <c r="F122" s="54" t="s">
        <v>187</v>
      </c>
      <c r="G122" s="54" t="s">
        <v>105</v>
      </c>
      <c r="H122" s="54" t="s">
        <v>103</v>
      </c>
      <c r="I122" s="54"/>
      <c r="J122" s="54"/>
      <c r="K122" s="52" t="s">
        <v>200</v>
      </c>
      <c r="L122" s="16"/>
      <c r="M122" s="16"/>
      <c r="N122" s="16"/>
      <c r="O122" s="15">
        <f t="shared" si="33"/>
        <v>0</v>
      </c>
      <c r="P122" s="16"/>
      <c r="Q122" s="16"/>
      <c r="R122" s="16"/>
      <c r="S122" s="16"/>
      <c r="T122" s="16"/>
      <c r="U122" s="16"/>
      <c r="V122" s="248" t="e">
        <f t="shared" si="32"/>
        <v>#DIV/0!</v>
      </c>
      <c r="W122" s="16"/>
      <c r="X122" s="63"/>
      <c r="Y122" s="63"/>
    </row>
    <row r="123" spans="1:25" ht="22.5" hidden="1" customHeight="1" thickTop="1" thickBot="1" x14ac:dyDescent="0.3">
      <c r="A123" s="13">
        <v>1</v>
      </c>
      <c r="B123" s="61" t="s">
        <v>92</v>
      </c>
      <c r="C123" s="61" t="s">
        <v>92</v>
      </c>
      <c r="D123" s="61" t="s">
        <v>105</v>
      </c>
      <c r="E123" s="61" t="s">
        <v>115</v>
      </c>
      <c r="F123" s="61" t="s">
        <v>187</v>
      </c>
      <c r="G123" s="61" t="s">
        <v>165</v>
      </c>
      <c r="H123" s="61"/>
      <c r="I123" s="61"/>
      <c r="J123" s="61"/>
      <c r="K123" s="51" t="s">
        <v>201</v>
      </c>
      <c r="L123" s="15">
        <f>SUM(L124:L125)</f>
        <v>0</v>
      </c>
      <c r="M123" s="15">
        <f>SUM(M124:M125)</f>
        <v>0</v>
      </c>
      <c r="N123" s="15">
        <f>SUM(N124:N125)</f>
        <v>0</v>
      </c>
      <c r="O123" s="15">
        <f t="shared" si="33"/>
        <v>0</v>
      </c>
      <c r="P123" s="15">
        <f t="shared" ref="P123:U123" si="54">SUM(P124:P125)</f>
        <v>0</v>
      </c>
      <c r="Q123" s="15">
        <f t="shared" si="54"/>
        <v>0</v>
      </c>
      <c r="R123" s="15">
        <f t="shared" si="54"/>
        <v>0</v>
      </c>
      <c r="S123" s="15">
        <f t="shared" si="54"/>
        <v>0</v>
      </c>
      <c r="T123" s="15">
        <f t="shared" si="54"/>
        <v>0</v>
      </c>
      <c r="U123" s="15">
        <f t="shared" si="54"/>
        <v>0</v>
      </c>
      <c r="V123" s="247" t="e">
        <f t="shared" si="32"/>
        <v>#DIV/0!</v>
      </c>
      <c r="W123" s="15"/>
      <c r="X123" s="63"/>
      <c r="Y123" s="63"/>
    </row>
    <row r="124" spans="1:25" ht="22.5" hidden="1" customHeight="1" thickTop="1" thickBot="1" x14ac:dyDescent="0.3">
      <c r="A124" s="14">
        <v>1</v>
      </c>
      <c r="B124" s="54" t="s">
        <v>92</v>
      </c>
      <c r="C124" s="54" t="s">
        <v>92</v>
      </c>
      <c r="D124" s="54" t="s">
        <v>105</v>
      </c>
      <c r="E124" s="54" t="s">
        <v>115</v>
      </c>
      <c r="F124" s="54" t="s">
        <v>187</v>
      </c>
      <c r="G124" s="54" t="s">
        <v>165</v>
      </c>
      <c r="H124" s="54" t="s">
        <v>92</v>
      </c>
      <c r="I124" s="54"/>
      <c r="J124" s="54"/>
      <c r="K124" s="52" t="s">
        <v>202</v>
      </c>
      <c r="L124" s="16"/>
      <c r="M124" s="16"/>
      <c r="N124" s="16"/>
      <c r="O124" s="15">
        <f t="shared" si="33"/>
        <v>0</v>
      </c>
      <c r="P124" s="16"/>
      <c r="Q124" s="16"/>
      <c r="R124" s="16"/>
      <c r="S124" s="16"/>
      <c r="T124" s="16"/>
      <c r="U124" s="16"/>
      <c r="V124" s="248" t="e">
        <f t="shared" si="32"/>
        <v>#DIV/0!</v>
      </c>
      <c r="W124" s="16"/>
      <c r="X124" s="63"/>
      <c r="Y124" s="63"/>
    </row>
    <row r="125" spans="1:25" ht="22.5" hidden="1" customHeight="1" thickTop="1" thickBot="1" x14ac:dyDescent="0.3">
      <c r="A125" s="14">
        <v>1</v>
      </c>
      <c r="B125" s="54" t="s">
        <v>92</v>
      </c>
      <c r="C125" s="54" t="s">
        <v>92</v>
      </c>
      <c r="D125" s="54" t="s">
        <v>105</v>
      </c>
      <c r="E125" s="54" t="s">
        <v>115</v>
      </c>
      <c r="F125" s="54" t="s">
        <v>187</v>
      </c>
      <c r="G125" s="54" t="s">
        <v>165</v>
      </c>
      <c r="H125" s="54" t="s">
        <v>103</v>
      </c>
      <c r="I125" s="54"/>
      <c r="J125" s="54"/>
      <c r="K125" s="52" t="s">
        <v>203</v>
      </c>
      <c r="L125" s="16"/>
      <c r="M125" s="16"/>
      <c r="N125" s="16"/>
      <c r="O125" s="15">
        <f t="shared" si="33"/>
        <v>0</v>
      </c>
      <c r="P125" s="16"/>
      <c r="Q125" s="16"/>
      <c r="R125" s="16"/>
      <c r="S125" s="16"/>
      <c r="T125" s="16"/>
      <c r="U125" s="16"/>
      <c r="V125" s="248" t="e">
        <f t="shared" si="32"/>
        <v>#DIV/0!</v>
      </c>
      <c r="W125" s="16"/>
      <c r="X125" s="63"/>
      <c r="Y125" s="63"/>
    </row>
    <row r="126" spans="1:25" ht="22.5" hidden="1" customHeight="1" thickTop="1" thickBot="1" x14ac:dyDescent="0.3">
      <c r="A126" s="13">
        <v>1</v>
      </c>
      <c r="B126" s="61" t="s">
        <v>92</v>
      </c>
      <c r="C126" s="61" t="s">
        <v>92</v>
      </c>
      <c r="D126" s="61" t="s">
        <v>105</v>
      </c>
      <c r="E126" s="61" t="s">
        <v>115</v>
      </c>
      <c r="F126" s="61" t="s">
        <v>187</v>
      </c>
      <c r="G126" s="61" t="s">
        <v>172</v>
      </c>
      <c r="H126" s="61"/>
      <c r="I126" s="61"/>
      <c r="J126" s="61"/>
      <c r="K126" s="51" t="s">
        <v>204</v>
      </c>
      <c r="L126" s="15">
        <f>SUM(L127:L128)</f>
        <v>0</v>
      </c>
      <c r="M126" s="15">
        <f>SUM(M127:M128)</f>
        <v>0</v>
      </c>
      <c r="N126" s="15">
        <f>SUM(N127:N128)</f>
        <v>0</v>
      </c>
      <c r="O126" s="15">
        <f t="shared" si="33"/>
        <v>0</v>
      </c>
      <c r="P126" s="15">
        <f t="shared" ref="P126:U126" si="55">SUM(P127:P128)</f>
        <v>0</v>
      </c>
      <c r="Q126" s="15">
        <f t="shared" si="55"/>
        <v>0</v>
      </c>
      <c r="R126" s="15">
        <f t="shared" si="55"/>
        <v>0</v>
      </c>
      <c r="S126" s="15">
        <f t="shared" si="55"/>
        <v>0</v>
      </c>
      <c r="T126" s="15">
        <f t="shared" si="55"/>
        <v>0</v>
      </c>
      <c r="U126" s="15">
        <f t="shared" si="55"/>
        <v>0</v>
      </c>
      <c r="V126" s="247" t="e">
        <f t="shared" si="32"/>
        <v>#DIV/0!</v>
      </c>
      <c r="W126" s="15"/>
      <c r="X126" s="63"/>
      <c r="Y126" s="63"/>
    </row>
    <row r="127" spans="1:25" ht="22.5" hidden="1" customHeight="1" thickTop="1" thickBot="1" x14ac:dyDescent="0.3">
      <c r="A127" s="14">
        <v>1</v>
      </c>
      <c r="B127" s="54" t="s">
        <v>92</v>
      </c>
      <c r="C127" s="54" t="s">
        <v>92</v>
      </c>
      <c r="D127" s="54" t="s">
        <v>105</v>
      </c>
      <c r="E127" s="54" t="s">
        <v>115</v>
      </c>
      <c r="F127" s="54" t="s">
        <v>187</v>
      </c>
      <c r="G127" s="54" t="s">
        <v>172</v>
      </c>
      <c r="H127" s="54" t="s">
        <v>92</v>
      </c>
      <c r="I127" s="54"/>
      <c r="J127" s="54"/>
      <c r="K127" s="52" t="s">
        <v>205</v>
      </c>
      <c r="L127" s="16"/>
      <c r="M127" s="16"/>
      <c r="N127" s="16"/>
      <c r="O127" s="15">
        <f t="shared" si="33"/>
        <v>0</v>
      </c>
      <c r="P127" s="16"/>
      <c r="Q127" s="16"/>
      <c r="R127" s="16"/>
      <c r="S127" s="16"/>
      <c r="T127" s="16"/>
      <c r="U127" s="16"/>
      <c r="V127" s="248" t="e">
        <f t="shared" si="32"/>
        <v>#DIV/0!</v>
      </c>
      <c r="W127" s="16"/>
      <c r="X127" s="63"/>
      <c r="Y127" s="63"/>
    </row>
    <row r="128" spans="1:25" ht="22.5" hidden="1" customHeight="1" thickTop="1" thickBot="1" x14ac:dyDescent="0.3">
      <c r="A128" s="14">
        <v>1</v>
      </c>
      <c r="B128" s="54" t="s">
        <v>92</v>
      </c>
      <c r="C128" s="54" t="s">
        <v>92</v>
      </c>
      <c r="D128" s="54" t="s">
        <v>105</v>
      </c>
      <c r="E128" s="54" t="s">
        <v>115</v>
      </c>
      <c r="F128" s="54" t="s">
        <v>187</v>
      </c>
      <c r="G128" s="54" t="s">
        <v>172</v>
      </c>
      <c r="H128" s="54" t="s">
        <v>103</v>
      </c>
      <c r="I128" s="54"/>
      <c r="J128" s="54"/>
      <c r="K128" s="52" t="s">
        <v>206</v>
      </c>
      <c r="L128" s="16"/>
      <c r="M128" s="16"/>
      <c r="N128" s="16"/>
      <c r="O128" s="15">
        <f t="shared" si="33"/>
        <v>0</v>
      </c>
      <c r="P128" s="16"/>
      <c r="Q128" s="16"/>
      <c r="R128" s="16"/>
      <c r="S128" s="16"/>
      <c r="T128" s="16"/>
      <c r="U128" s="16"/>
      <c r="V128" s="248" t="e">
        <f t="shared" si="32"/>
        <v>#DIV/0!</v>
      </c>
      <c r="W128" s="16"/>
      <c r="X128" s="63"/>
      <c r="Y128" s="63"/>
    </row>
    <row r="129" spans="1:25" ht="22.5" hidden="1" customHeight="1" thickTop="1" thickBot="1" x14ac:dyDescent="0.3">
      <c r="A129" s="13">
        <v>1</v>
      </c>
      <c r="B129" s="61" t="s">
        <v>92</v>
      </c>
      <c r="C129" s="61" t="s">
        <v>92</v>
      </c>
      <c r="D129" s="61" t="s">
        <v>105</v>
      </c>
      <c r="E129" s="61" t="s">
        <v>115</v>
      </c>
      <c r="F129" s="61" t="s">
        <v>187</v>
      </c>
      <c r="G129" s="61" t="s">
        <v>115</v>
      </c>
      <c r="H129" s="61"/>
      <c r="I129" s="61"/>
      <c r="J129" s="61"/>
      <c r="K129" s="51" t="s">
        <v>207</v>
      </c>
      <c r="L129" s="15">
        <f>SUM(L130:L131)</f>
        <v>0</v>
      </c>
      <c r="M129" s="15">
        <f>SUM(M130:M131)</f>
        <v>0</v>
      </c>
      <c r="N129" s="15">
        <f>SUM(N130:N131)</f>
        <v>0</v>
      </c>
      <c r="O129" s="15">
        <f t="shared" si="33"/>
        <v>0</v>
      </c>
      <c r="P129" s="15">
        <f t="shared" ref="P129:U129" si="56">SUM(P130:P131)</f>
        <v>0</v>
      </c>
      <c r="Q129" s="15">
        <f t="shared" si="56"/>
        <v>0</v>
      </c>
      <c r="R129" s="15">
        <f t="shared" si="56"/>
        <v>0</v>
      </c>
      <c r="S129" s="15">
        <f t="shared" si="56"/>
        <v>0</v>
      </c>
      <c r="T129" s="15">
        <f t="shared" si="56"/>
        <v>0</v>
      </c>
      <c r="U129" s="15">
        <f t="shared" si="56"/>
        <v>0</v>
      </c>
      <c r="V129" s="247" t="e">
        <f t="shared" si="32"/>
        <v>#DIV/0!</v>
      </c>
      <c r="W129" s="15"/>
      <c r="X129" s="63"/>
      <c r="Y129" s="63"/>
    </row>
    <row r="130" spans="1:25" ht="22.5" hidden="1" customHeight="1" thickTop="1" thickBot="1" x14ac:dyDescent="0.3">
      <c r="A130" s="14">
        <v>1</v>
      </c>
      <c r="B130" s="54" t="s">
        <v>92</v>
      </c>
      <c r="C130" s="54" t="s">
        <v>92</v>
      </c>
      <c r="D130" s="54" t="s">
        <v>105</v>
      </c>
      <c r="E130" s="54" t="s">
        <v>115</v>
      </c>
      <c r="F130" s="54" t="s">
        <v>187</v>
      </c>
      <c r="G130" s="54" t="s">
        <v>115</v>
      </c>
      <c r="H130" s="54" t="s">
        <v>92</v>
      </c>
      <c r="I130" s="54"/>
      <c r="J130" s="54"/>
      <c r="K130" s="52" t="s">
        <v>208</v>
      </c>
      <c r="L130" s="16"/>
      <c r="M130" s="16"/>
      <c r="N130" s="16"/>
      <c r="O130" s="15">
        <f t="shared" si="33"/>
        <v>0</v>
      </c>
      <c r="P130" s="16"/>
      <c r="Q130" s="16"/>
      <c r="R130" s="16"/>
      <c r="S130" s="16"/>
      <c r="T130" s="16"/>
      <c r="U130" s="16"/>
      <c r="V130" s="248" t="e">
        <f t="shared" si="32"/>
        <v>#DIV/0!</v>
      </c>
      <c r="W130" s="16"/>
      <c r="X130" s="63"/>
      <c r="Y130" s="63"/>
    </row>
    <row r="131" spans="1:25" ht="22.5" hidden="1" customHeight="1" thickTop="1" thickBot="1" x14ac:dyDescent="0.3">
      <c r="A131" s="14">
        <v>1</v>
      </c>
      <c r="B131" s="54" t="s">
        <v>92</v>
      </c>
      <c r="C131" s="54" t="s">
        <v>92</v>
      </c>
      <c r="D131" s="54" t="s">
        <v>105</v>
      </c>
      <c r="E131" s="54" t="s">
        <v>115</v>
      </c>
      <c r="F131" s="54" t="s">
        <v>187</v>
      </c>
      <c r="G131" s="54" t="s">
        <v>115</v>
      </c>
      <c r="H131" s="54" t="s">
        <v>103</v>
      </c>
      <c r="I131" s="54"/>
      <c r="J131" s="54"/>
      <c r="K131" s="52" t="s">
        <v>209</v>
      </c>
      <c r="L131" s="16"/>
      <c r="M131" s="16"/>
      <c r="N131" s="16"/>
      <c r="O131" s="15">
        <f t="shared" si="33"/>
        <v>0</v>
      </c>
      <c r="P131" s="16"/>
      <c r="Q131" s="16"/>
      <c r="R131" s="16"/>
      <c r="S131" s="16"/>
      <c r="T131" s="16"/>
      <c r="U131" s="16"/>
      <c r="V131" s="248" t="e">
        <f t="shared" ref="V131:V194" si="57">+U131/T131</f>
        <v>#DIV/0!</v>
      </c>
      <c r="W131" s="16"/>
      <c r="X131" s="63"/>
      <c r="Y131" s="63"/>
    </row>
    <row r="132" spans="1:25" ht="22.5" hidden="1" customHeight="1" thickTop="1" thickBot="1" x14ac:dyDescent="0.3">
      <c r="A132" s="13">
        <v>1</v>
      </c>
      <c r="B132" s="61" t="s">
        <v>92</v>
      </c>
      <c r="C132" s="61" t="s">
        <v>92</v>
      </c>
      <c r="D132" s="61" t="s">
        <v>105</v>
      </c>
      <c r="E132" s="61" t="s">
        <v>115</v>
      </c>
      <c r="F132" s="61" t="s">
        <v>187</v>
      </c>
      <c r="G132" s="61" t="s">
        <v>210</v>
      </c>
      <c r="H132" s="61"/>
      <c r="I132" s="61"/>
      <c r="J132" s="61"/>
      <c r="K132" s="51" t="s">
        <v>211</v>
      </c>
      <c r="L132" s="15">
        <f>SUM(L133:L134)</f>
        <v>0</v>
      </c>
      <c r="M132" s="15">
        <f>SUM(M133:M134)</f>
        <v>0</v>
      </c>
      <c r="N132" s="15">
        <f>SUM(N133:N134)</f>
        <v>0</v>
      </c>
      <c r="O132" s="15">
        <f t="shared" ref="O132:O195" si="58">+L132+M132-N132</f>
        <v>0</v>
      </c>
      <c r="P132" s="15">
        <f t="shared" ref="P132:U132" si="59">SUM(P133:P134)</f>
        <v>0</v>
      </c>
      <c r="Q132" s="15">
        <f t="shared" si="59"/>
        <v>0</v>
      </c>
      <c r="R132" s="15">
        <f t="shared" si="59"/>
        <v>0</v>
      </c>
      <c r="S132" s="15">
        <f t="shared" si="59"/>
        <v>0</v>
      </c>
      <c r="T132" s="15">
        <f t="shared" si="59"/>
        <v>0</v>
      </c>
      <c r="U132" s="15">
        <f t="shared" si="59"/>
        <v>0</v>
      </c>
      <c r="V132" s="247" t="e">
        <f t="shared" si="57"/>
        <v>#DIV/0!</v>
      </c>
      <c r="W132" s="15"/>
      <c r="X132" s="63"/>
      <c r="Y132" s="63"/>
    </row>
    <row r="133" spans="1:25" ht="22.5" hidden="1" customHeight="1" thickTop="1" thickBot="1" x14ac:dyDescent="0.3">
      <c r="A133" s="14">
        <v>1</v>
      </c>
      <c r="B133" s="54" t="s">
        <v>92</v>
      </c>
      <c r="C133" s="54" t="s">
        <v>92</v>
      </c>
      <c r="D133" s="54" t="s">
        <v>105</v>
      </c>
      <c r="E133" s="54" t="s">
        <v>115</v>
      </c>
      <c r="F133" s="54" t="s">
        <v>187</v>
      </c>
      <c r="G133" s="54" t="s">
        <v>210</v>
      </c>
      <c r="H133" s="54" t="s">
        <v>92</v>
      </c>
      <c r="I133" s="54"/>
      <c r="J133" s="54"/>
      <c r="K133" s="52" t="s">
        <v>232</v>
      </c>
      <c r="L133" s="16"/>
      <c r="M133" s="16"/>
      <c r="N133" s="16"/>
      <c r="O133" s="15">
        <f t="shared" si="58"/>
        <v>0</v>
      </c>
      <c r="P133" s="16"/>
      <c r="Q133" s="16"/>
      <c r="R133" s="16"/>
      <c r="S133" s="16"/>
      <c r="T133" s="16"/>
      <c r="U133" s="16"/>
      <c r="V133" s="248" t="e">
        <f t="shared" si="57"/>
        <v>#DIV/0!</v>
      </c>
      <c r="W133" s="16"/>
      <c r="X133" s="63"/>
      <c r="Y133" s="63"/>
    </row>
    <row r="134" spans="1:25" ht="22.5" hidden="1" customHeight="1" thickTop="1" thickBot="1" x14ac:dyDescent="0.3">
      <c r="A134" s="14">
        <v>1</v>
      </c>
      <c r="B134" s="54" t="s">
        <v>92</v>
      </c>
      <c r="C134" s="54" t="s">
        <v>92</v>
      </c>
      <c r="D134" s="54" t="s">
        <v>105</v>
      </c>
      <c r="E134" s="54" t="s">
        <v>115</v>
      </c>
      <c r="F134" s="54" t="s">
        <v>187</v>
      </c>
      <c r="G134" s="54" t="s">
        <v>210</v>
      </c>
      <c r="H134" s="54" t="s">
        <v>103</v>
      </c>
      <c r="I134" s="54"/>
      <c r="J134" s="54"/>
      <c r="K134" s="52" t="s">
        <v>213</v>
      </c>
      <c r="L134" s="16"/>
      <c r="M134" s="16"/>
      <c r="N134" s="16"/>
      <c r="O134" s="15">
        <f t="shared" si="58"/>
        <v>0</v>
      </c>
      <c r="P134" s="16"/>
      <c r="Q134" s="16"/>
      <c r="R134" s="16"/>
      <c r="S134" s="16"/>
      <c r="T134" s="16"/>
      <c r="U134" s="16"/>
      <c r="V134" s="248" t="e">
        <f t="shared" si="57"/>
        <v>#DIV/0!</v>
      </c>
      <c r="W134" s="16"/>
      <c r="X134" s="63"/>
      <c r="Y134" s="63"/>
    </row>
    <row r="135" spans="1:25" ht="22.5" hidden="1" customHeight="1" thickTop="1" thickBot="1" x14ac:dyDescent="0.3">
      <c r="A135" s="13">
        <v>1</v>
      </c>
      <c r="B135" s="61" t="s">
        <v>92</v>
      </c>
      <c r="C135" s="61" t="s">
        <v>92</v>
      </c>
      <c r="D135" s="61" t="s">
        <v>105</v>
      </c>
      <c r="E135" s="61" t="s">
        <v>115</v>
      </c>
      <c r="F135" s="61" t="s">
        <v>187</v>
      </c>
      <c r="G135" s="61" t="s">
        <v>214</v>
      </c>
      <c r="H135" s="61"/>
      <c r="I135" s="61"/>
      <c r="J135" s="61"/>
      <c r="K135" s="51" t="s">
        <v>215</v>
      </c>
      <c r="L135" s="15">
        <f>SUM(L136:L137)</f>
        <v>0</v>
      </c>
      <c r="M135" s="15">
        <f>SUM(M136:M137)</f>
        <v>0</v>
      </c>
      <c r="N135" s="15">
        <f>SUM(N136:N137)</f>
        <v>0</v>
      </c>
      <c r="O135" s="15">
        <f t="shared" si="58"/>
        <v>0</v>
      </c>
      <c r="P135" s="15">
        <f t="shared" ref="P135:U135" si="60">SUM(P136:P137)</f>
        <v>0</v>
      </c>
      <c r="Q135" s="15">
        <f t="shared" si="60"/>
        <v>0</v>
      </c>
      <c r="R135" s="15">
        <f t="shared" si="60"/>
        <v>0</v>
      </c>
      <c r="S135" s="15">
        <f t="shared" si="60"/>
        <v>0</v>
      </c>
      <c r="T135" s="15">
        <f t="shared" si="60"/>
        <v>0</v>
      </c>
      <c r="U135" s="15">
        <f t="shared" si="60"/>
        <v>0</v>
      </c>
      <c r="V135" s="247" t="e">
        <f t="shared" si="57"/>
        <v>#DIV/0!</v>
      </c>
      <c r="W135" s="15"/>
      <c r="X135" s="63"/>
      <c r="Y135" s="63"/>
    </row>
    <row r="136" spans="1:25" ht="22.5" hidden="1" customHeight="1" thickTop="1" thickBot="1" x14ac:dyDescent="0.3">
      <c r="A136" s="14">
        <v>1</v>
      </c>
      <c r="B136" s="54" t="s">
        <v>92</v>
      </c>
      <c r="C136" s="54" t="s">
        <v>92</v>
      </c>
      <c r="D136" s="54" t="s">
        <v>105</v>
      </c>
      <c r="E136" s="54" t="s">
        <v>115</v>
      </c>
      <c r="F136" s="54" t="s">
        <v>187</v>
      </c>
      <c r="G136" s="54" t="s">
        <v>214</v>
      </c>
      <c r="H136" s="54" t="s">
        <v>92</v>
      </c>
      <c r="I136" s="54"/>
      <c r="J136" s="54"/>
      <c r="K136" s="52" t="s">
        <v>217</v>
      </c>
      <c r="L136" s="16"/>
      <c r="M136" s="16"/>
      <c r="N136" s="16"/>
      <c r="O136" s="15">
        <f t="shared" si="58"/>
        <v>0</v>
      </c>
      <c r="P136" s="16"/>
      <c r="Q136" s="16"/>
      <c r="R136" s="16"/>
      <c r="S136" s="16"/>
      <c r="T136" s="16"/>
      <c r="U136" s="16"/>
      <c r="V136" s="248" t="e">
        <f t="shared" si="57"/>
        <v>#DIV/0!</v>
      </c>
      <c r="W136" s="16"/>
      <c r="X136" s="63"/>
      <c r="Y136" s="63"/>
    </row>
    <row r="137" spans="1:25" ht="22.5" hidden="1" customHeight="1" thickTop="1" thickBot="1" x14ac:dyDescent="0.3">
      <c r="A137" s="14">
        <v>1</v>
      </c>
      <c r="B137" s="54" t="s">
        <v>92</v>
      </c>
      <c r="C137" s="54" t="s">
        <v>92</v>
      </c>
      <c r="D137" s="54" t="s">
        <v>105</v>
      </c>
      <c r="E137" s="54" t="s">
        <v>115</v>
      </c>
      <c r="F137" s="54" t="s">
        <v>187</v>
      </c>
      <c r="G137" s="54" t="s">
        <v>214</v>
      </c>
      <c r="H137" s="54" t="s">
        <v>103</v>
      </c>
      <c r="I137" s="54"/>
      <c r="J137" s="54"/>
      <c r="K137" s="52" t="s">
        <v>216</v>
      </c>
      <c r="L137" s="16"/>
      <c r="M137" s="16"/>
      <c r="N137" s="16"/>
      <c r="O137" s="15">
        <f t="shared" si="58"/>
        <v>0</v>
      </c>
      <c r="P137" s="16"/>
      <c r="Q137" s="16"/>
      <c r="R137" s="16"/>
      <c r="S137" s="16"/>
      <c r="T137" s="16"/>
      <c r="U137" s="16"/>
      <c r="V137" s="248" t="e">
        <f t="shared" si="57"/>
        <v>#DIV/0!</v>
      </c>
      <c r="W137" s="16"/>
      <c r="X137" s="63"/>
      <c r="Y137" s="63"/>
    </row>
    <row r="138" spans="1:25" ht="22.5" hidden="1" customHeight="1" thickTop="1" thickBot="1" x14ac:dyDescent="0.3">
      <c r="A138" s="13">
        <v>1</v>
      </c>
      <c r="B138" s="61" t="s">
        <v>92</v>
      </c>
      <c r="C138" s="61" t="s">
        <v>92</v>
      </c>
      <c r="D138" s="61" t="s">
        <v>105</v>
      </c>
      <c r="E138" s="61" t="s">
        <v>115</v>
      </c>
      <c r="F138" s="61" t="s">
        <v>187</v>
      </c>
      <c r="G138" s="61" t="s">
        <v>218</v>
      </c>
      <c r="H138" s="61"/>
      <c r="I138" s="61"/>
      <c r="J138" s="61"/>
      <c r="K138" s="51" t="s">
        <v>219</v>
      </c>
      <c r="L138" s="15">
        <f>SUM(L139:L140)</f>
        <v>0</v>
      </c>
      <c r="M138" s="15">
        <f>SUM(M139:M140)</f>
        <v>0</v>
      </c>
      <c r="N138" s="15">
        <f>SUM(N139:N140)</f>
        <v>0</v>
      </c>
      <c r="O138" s="15">
        <f t="shared" si="58"/>
        <v>0</v>
      </c>
      <c r="P138" s="15">
        <f t="shared" ref="P138:U138" si="61">SUM(P139:P140)</f>
        <v>0</v>
      </c>
      <c r="Q138" s="15">
        <f t="shared" si="61"/>
        <v>0</v>
      </c>
      <c r="R138" s="15">
        <f t="shared" si="61"/>
        <v>0</v>
      </c>
      <c r="S138" s="15">
        <f t="shared" si="61"/>
        <v>0</v>
      </c>
      <c r="T138" s="15">
        <f t="shared" si="61"/>
        <v>0</v>
      </c>
      <c r="U138" s="15">
        <f t="shared" si="61"/>
        <v>0</v>
      </c>
      <c r="V138" s="247" t="e">
        <f t="shared" si="57"/>
        <v>#DIV/0!</v>
      </c>
      <c r="W138" s="15"/>
      <c r="X138" s="63"/>
      <c r="Y138" s="63"/>
    </row>
    <row r="139" spans="1:25" ht="22.5" hidden="1" customHeight="1" thickTop="1" thickBot="1" x14ac:dyDescent="0.3">
      <c r="A139" s="14">
        <v>1</v>
      </c>
      <c r="B139" s="54" t="s">
        <v>92</v>
      </c>
      <c r="C139" s="54" t="s">
        <v>92</v>
      </c>
      <c r="D139" s="54" t="s">
        <v>105</v>
      </c>
      <c r="E139" s="54" t="s">
        <v>115</v>
      </c>
      <c r="F139" s="54" t="s">
        <v>187</v>
      </c>
      <c r="G139" s="54" t="s">
        <v>218</v>
      </c>
      <c r="H139" s="54" t="s">
        <v>92</v>
      </c>
      <c r="I139" s="54"/>
      <c r="J139" s="54"/>
      <c r="K139" s="52" t="s">
        <v>220</v>
      </c>
      <c r="L139" s="16"/>
      <c r="M139" s="16"/>
      <c r="N139" s="16"/>
      <c r="O139" s="15">
        <f t="shared" si="58"/>
        <v>0</v>
      </c>
      <c r="P139" s="16"/>
      <c r="Q139" s="16"/>
      <c r="R139" s="16"/>
      <c r="S139" s="16"/>
      <c r="T139" s="16"/>
      <c r="U139" s="16"/>
      <c r="V139" s="248" t="e">
        <f t="shared" si="57"/>
        <v>#DIV/0!</v>
      </c>
      <c r="W139" s="16"/>
      <c r="X139" s="63"/>
      <c r="Y139" s="63"/>
    </row>
    <row r="140" spans="1:25" ht="22.5" hidden="1" customHeight="1" thickTop="1" thickBot="1" x14ac:dyDescent="0.3">
      <c r="A140" s="14">
        <v>1</v>
      </c>
      <c r="B140" s="54" t="s">
        <v>92</v>
      </c>
      <c r="C140" s="54" t="s">
        <v>92</v>
      </c>
      <c r="D140" s="54" t="s">
        <v>105</v>
      </c>
      <c r="E140" s="54" t="s">
        <v>115</v>
      </c>
      <c r="F140" s="54" t="s">
        <v>187</v>
      </c>
      <c r="G140" s="54" t="s">
        <v>218</v>
      </c>
      <c r="H140" s="54" t="s">
        <v>103</v>
      </c>
      <c r="I140" s="54"/>
      <c r="J140" s="54"/>
      <c r="K140" s="52" t="s">
        <v>221</v>
      </c>
      <c r="L140" s="16"/>
      <c r="M140" s="16"/>
      <c r="N140" s="16"/>
      <c r="O140" s="15">
        <f t="shared" si="58"/>
        <v>0</v>
      </c>
      <c r="P140" s="16"/>
      <c r="Q140" s="16"/>
      <c r="R140" s="16"/>
      <c r="S140" s="16"/>
      <c r="T140" s="16"/>
      <c r="U140" s="16"/>
      <c r="V140" s="248" t="e">
        <f t="shared" si="57"/>
        <v>#DIV/0!</v>
      </c>
      <c r="W140" s="16"/>
      <c r="X140" s="63"/>
      <c r="Y140" s="63"/>
    </row>
    <row r="141" spans="1:25" ht="22.5" hidden="1" customHeight="1" thickTop="1" thickBot="1" x14ac:dyDescent="0.3">
      <c r="A141" s="13">
        <v>1</v>
      </c>
      <c r="B141" s="61" t="s">
        <v>92</v>
      </c>
      <c r="C141" s="61" t="s">
        <v>92</v>
      </c>
      <c r="D141" s="61" t="s">
        <v>105</v>
      </c>
      <c r="E141" s="61" t="s">
        <v>115</v>
      </c>
      <c r="F141" s="61" t="s">
        <v>187</v>
      </c>
      <c r="G141" s="61" t="s">
        <v>222</v>
      </c>
      <c r="H141" s="61"/>
      <c r="I141" s="61"/>
      <c r="J141" s="61"/>
      <c r="K141" s="51" t="s">
        <v>223</v>
      </c>
      <c r="L141" s="15">
        <f>SUM(L142:L143)</f>
        <v>0</v>
      </c>
      <c r="M141" s="15">
        <f>SUM(M142:M143)</f>
        <v>0</v>
      </c>
      <c r="N141" s="15">
        <f>SUM(N142:N143)</f>
        <v>0</v>
      </c>
      <c r="O141" s="15">
        <f t="shared" si="58"/>
        <v>0</v>
      </c>
      <c r="P141" s="15">
        <f t="shared" ref="P141:U141" si="62">SUM(P142:P143)</f>
        <v>0</v>
      </c>
      <c r="Q141" s="15">
        <f t="shared" si="62"/>
        <v>0</v>
      </c>
      <c r="R141" s="15">
        <f t="shared" si="62"/>
        <v>0</v>
      </c>
      <c r="S141" s="15">
        <f t="shared" si="62"/>
        <v>0</v>
      </c>
      <c r="T141" s="15">
        <f t="shared" si="62"/>
        <v>0</v>
      </c>
      <c r="U141" s="15">
        <f t="shared" si="62"/>
        <v>0</v>
      </c>
      <c r="V141" s="247" t="e">
        <f t="shared" si="57"/>
        <v>#DIV/0!</v>
      </c>
      <c r="W141" s="15"/>
      <c r="X141" s="63"/>
      <c r="Y141" s="63"/>
    </row>
    <row r="142" spans="1:25" ht="22.5" hidden="1" customHeight="1" thickTop="1" thickBot="1" x14ac:dyDescent="0.3">
      <c r="A142" s="14">
        <v>1</v>
      </c>
      <c r="B142" s="54" t="s">
        <v>92</v>
      </c>
      <c r="C142" s="54" t="s">
        <v>92</v>
      </c>
      <c r="D142" s="54" t="s">
        <v>105</v>
      </c>
      <c r="E142" s="54" t="s">
        <v>115</v>
      </c>
      <c r="F142" s="54" t="s">
        <v>187</v>
      </c>
      <c r="G142" s="54" t="s">
        <v>222</v>
      </c>
      <c r="H142" s="54" t="s">
        <v>92</v>
      </c>
      <c r="I142" s="54"/>
      <c r="J142" s="54"/>
      <c r="K142" s="52" t="s">
        <v>224</v>
      </c>
      <c r="L142" s="16"/>
      <c r="M142" s="16"/>
      <c r="N142" s="16"/>
      <c r="O142" s="15">
        <f t="shared" si="58"/>
        <v>0</v>
      </c>
      <c r="P142" s="16"/>
      <c r="Q142" s="16"/>
      <c r="R142" s="16"/>
      <c r="S142" s="16"/>
      <c r="T142" s="16"/>
      <c r="U142" s="16"/>
      <c r="V142" s="248" t="e">
        <f t="shared" si="57"/>
        <v>#DIV/0!</v>
      </c>
      <c r="W142" s="16"/>
      <c r="X142" s="63"/>
      <c r="Y142" s="63"/>
    </row>
    <row r="143" spans="1:25" ht="22.5" hidden="1" customHeight="1" thickTop="1" thickBot="1" x14ac:dyDescent="0.3">
      <c r="A143" s="14">
        <v>1</v>
      </c>
      <c r="B143" s="54" t="s">
        <v>92</v>
      </c>
      <c r="C143" s="54" t="s">
        <v>92</v>
      </c>
      <c r="D143" s="54" t="s">
        <v>105</v>
      </c>
      <c r="E143" s="54" t="s">
        <v>115</v>
      </c>
      <c r="F143" s="54" t="s">
        <v>187</v>
      </c>
      <c r="G143" s="54" t="s">
        <v>222</v>
      </c>
      <c r="H143" s="54" t="s">
        <v>103</v>
      </c>
      <c r="I143" s="54"/>
      <c r="J143" s="54"/>
      <c r="K143" s="52" t="s">
        <v>225</v>
      </c>
      <c r="L143" s="16"/>
      <c r="M143" s="16"/>
      <c r="N143" s="16"/>
      <c r="O143" s="15">
        <f t="shared" si="58"/>
        <v>0</v>
      </c>
      <c r="P143" s="16"/>
      <c r="Q143" s="16"/>
      <c r="R143" s="16"/>
      <c r="S143" s="16"/>
      <c r="T143" s="16"/>
      <c r="U143" s="16"/>
      <c r="V143" s="248" t="e">
        <f t="shared" si="57"/>
        <v>#DIV/0!</v>
      </c>
      <c r="W143" s="16"/>
      <c r="X143" s="63"/>
      <c r="Y143" s="63"/>
    </row>
    <row r="144" spans="1:25" ht="22.5" hidden="1" customHeight="1" thickTop="1" thickBot="1" x14ac:dyDescent="0.3">
      <c r="A144" s="71">
        <v>1</v>
      </c>
      <c r="B144" s="72" t="s">
        <v>92</v>
      </c>
      <c r="C144" s="72" t="s">
        <v>92</v>
      </c>
      <c r="D144" s="72" t="s">
        <v>105</v>
      </c>
      <c r="E144" s="72" t="s">
        <v>210</v>
      </c>
      <c r="F144" s="72"/>
      <c r="G144" s="72"/>
      <c r="H144" s="73"/>
      <c r="I144" s="73"/>
      <c r="J144" s="73"/>
      <c r="K144" s="74" t="s">
        <v>233</v>
      </c>
      <c r="L144" s="75">
        <f>+L145+L154+L159+L170+L173</f>
        <v>0</v>
      </c>
      <c r="M144" s="75">
        <f>+M145+M154+M159+M170+M173</f>
        <v>0</v>
      </c>
      <c r="N144" s="75">
        <f>+N145+N154+N159+N170+N173</f>
        <v>0</v>
      </c>
      <c r="O144" s="75">
        <f t="shared" si="58"/>
        <v>0</v>
      </c>
      <c r="P144" s="75">
        <f t="shared" ref="P144:U144" si="63">+P145+P154+P159+P170+P173</f>
        <v>0</v>
      </c>
      <c r="Q144" s="75">
        <f t="shared" si="63"/>
        <v>0</v>
      </c>
      <c r="R144" s="75">
        <f t="shared" si="63"/>
        <v>0</v>
      </c>
      <c r="S144" s="75">
        <f t="shared" si="63"/>
        <v>0</v>
      </c>
      <c r="T144" s="75">
        <f t="shared" si="63"/>
        <v>0</v>
      </c>
      <c r="U144" s="75">
        <f t="shared" si="63"/>
        <v>0</v>
      </c>
      <c r="V144" s="245" t="e">
        <f t="shared" si="57"/>
        <v>#DIV/0!</v>
      </c>
      <c r="W144" s="15"/>
      <c r="X144" s="14"/>
      <c r="Y144" s="72"/>
    </row>
    <row r="145" spans="1:25" s="68" customFormat="1" ht="22.5" hidden="1" customHeight="1" thickTop="1" thickBot="1" x14ac:dyDescent="0.3">
      <c r="A145" s="76">
        <v>1</v>
      </c>
      <c r="B145" s="76" t="s">
        <v>92</v>
      </c>
      <c r="C145" s="76" t="s">
        <v>92</v>
      </c>
      <c r="D145" s="77" t="s">
        <v>105</v>
      </c>
      <c r="E145" s="77" t="s">
        <v>210</v>
      </c>
      <c r="F145" s="77" t="s">
        <v>234</v>
      </c>
      <c r="G145" s="80"/>
      <c r="H145" s="77"/>
      <c r="I145" s="77"/>
      <c r="J145" s="77"/>
      <c r="K145" s="78" t="s">
        <v>235</v>
      </c>
      <c r="L145" s="79">
        <f>+L146+L150</f>
        <v>0</v>
      </c>
      <c r="M145" s="79">
        <f>+M146+M150</f>
        <v>0</v>
      </c>
      <c r="N145" s="79">
        <f>+N146+N150</f>
        <v>0</v>
      </c>
      <c r="O145" s="79">
        <f t="shared" si="58"/>
        <v>0</v>
      </c>
      <c r="P145" s="79">
        <f t="shared" ref="P145:U145" si="64">+P146+P150</f>
        <v>0</v>
      </c>
      <c r="Q145" s="79">
        <f t="shared" si="64"/>
        <v>0</v>
      </c>
      <c r="R145" s="79">
        <f t="shared" si="64"/>
        <v>0</v>
      </c>
      <c r="S145" s="79">
        <f t="shared" si="64"/>
        <v>0</v>
      </c>
      <c r="T145" s="79">
        <f t="shared" si="64"/>
        <v>0</v>
      </c>
      <c r="U145" s="79">
        <f t="shared" si="64"/>
        <v>0</v>
      </c>
      <c r="V145" s="246" t="e">
        <f t="shared" si="57"/>
        <v>#DIV/0!</v>
      </c>
      <c r="W145" s="15"/>
      <c r="X145" s="13"/>
      <c r="Y145" s="76"/>
    </row>
    <row r="146" spans="1:25" ht="22.5" hidden="1" customHeight="1" thickTop="1" thickBot="1" x14ac:dyDescent="0.3">
      <c r="A146" s="13">
        <v>1</v>
      </c>
      <c r="B146" s="61" t="s">
        <v>92</v>
      </c>
      <c r="C146" s="61" t="s">
        <v>92</v>
      </c>
      <c r="D146" s="61" t="s">
        <v>105</v>
      </c>
      <c r="E146" s="61" t="s">
        <v>210</v>
      </c>
      <c r="F146" s="61" t="s">
        <v>234</v>
      </c>
      <c r="G146" s="61" t="s">
        <v>96</v>
      </c>
      <c r="H146" s="61"/>
      <c r="I146" s="61"/>
      <c r="J146" s="61"/>
      <c r="K146" s="51" t="s">
        <v>236</v>
      </c>
      <c r="L146" s="15">
        <f>+L147</f>
        <v>0</v>
      </c>
      <c r="M146" s="15">
        <f>+M147</f>
        <v>0</v>
      </c>
      <c r="N146" s="15">
        <f>+N147</f>
        <v>0</v>
      </c>
      <c r="O146" s="15">
        <f t="shared" si="58"/>
        <v>0</v>
      </c>
      <c r="P146" s="15">
        <f t="shared" ref="P146:U146" si="65">+P147</f>
        <v>0</v>
      </c>
      <c r="Q146" s="15">
        <f t="shared" si="65"/>
        <v>0</v>
      </c>
      <c r="R146" s="15">
        <f t="shared" si="65"/>
        <v>0</v>
      </c>
      <c r="S146" s="15">
        <f t="shared" si="65"/>
        <v>0</v>
      </c>
      <c r="T146" s="15">
        <f t="shared" si="65"/>
        <v>0</v>
      </c>
      <c r="U146" s="15">
        <f t="shared" si="65"/>
        <v>0</v>
      </c>
      <c r="V146" s="247" t="e">
        <f t="shared" si="57"/>
        <v>#DIV/0!</v>
      </c>
      <c r="W146" s="15"/>
      <c r="X146" s="63"/>
      <c r="Y146" s="63"/>
    </row>
    <row r="147" spans="1:25" ht="22.5" hidden="1" customHeight="1" thickTop="1" thickBot="1" x14ac:dyDescent="0.3">
      <c r="A147" s="83">
        <v>1</v>
      </c>
      <c r="B147" s="84" t="s">
        <v>92</v>
      </c>
      <c r="C147" s="84" t="s">
        <v>92</v>
      </c>
      <c r="D147" s="84" t="s">
        <v>105</v>
      </c>
      <c r="E147" s="84" t="s">
        <v>210</v>
      </c>
      <c r="F147" s="84" t="s">
        <v>234</v>
      </c>
      <c r="G147" s="84" t="s">
        <v>96</v>
      </c>
      <c r="H147" s="84" t="s">
        <v>237</v>
      </c>
      <c r="I147" s="84"/>
      <c r="J147" s="84"/>
      <c r="K147" s="86" t="s">
        <v>238</v>
      </c>
      <c r="L147" s="87">
        <f>SUM(L148:L149)</f>
        <v>0</v>
      </c>
      <c r="M147" s="87">
        <f>SUM(M148:M149)</f>
        <v>0</v>
      </c>
      <c r="N147" s="87">
        <f>SUM(N148:N149)</f>
        <v>0</v>
      </c>
      <c r="O147" s="87">
        <f t="shared" si="58"/>
        <v>0</v>
      </c>
      <c r="P147" s="87">
        <f t="shared" ref="P147:U147" si="66">SUM(P148:P149)</f>
        <v>0</v>
      </c>
      <c r="Q147" s="87">
        <f t="shared" si="66"/>
        <v>0</v>
      </c>
      <c r="R147" s="87">
        <f t="shared" si="66"/>
        <v>0</v>
      </c>
      <c r="S147" s="87">
        <f t="shared" si="66"/>
        <v>0</v>
      </c>
      <c r="T147" s="87">
        <f t="shared" si="66"/>
        <v>0</v>
      </c>
      <c r="U147" s="87">
        <f t="shared" si="66"/>
        <v>0</v>
      </c>
      <c r="V147" s="249" t="e">
        <f t="shared" si="57"/>
        <v>#DIV/0!</v>
      </c>
      <c r="W147" s="15"/>
      <c r="X147" s="63"/>
      <c r="Y147" s="82"/>
    </row>
    <row r="148" spans="1:25" ht="22.5" hidden="1" customHeight="1" thickTop="1" thickBot="1" x14ac:dyDescent="0.3">
      <c r="A148" s="14">
        <v>1</v>
      </c>
      <c r="B148" s="54" t="s">
        <v>92</v>
      </c>
      <c r="C148" s="54" t="s">
        <v>92</v>
      </c>
      <c r="D148" s="54" t="s">
        <v>105</v>
      </c>
      <c r="E148" s="54" t="s">
        <v>210</v>
      </c>
      <c r="F148" s="54" t="s">
        <v>234</v>
      </c>
      <c r="G148" s="54" t="s">
        <v>96</v>
      </c>
      <c r="H148" s="54" t="s">
        <v>237</v>
      </c>
      <c r="I148" s="54" t="s">
        <v>92</v>
      </c>
      <c r="J148" s="54"/>
      <c r="K148" s="52" t="s">
        <v>239</v>
      </c>
      <c r="L148" s="16"/>
      <c r="M148" s="16"/>
      <c r="N148" s="16"/>
      <c r="O148" s="15">
        <f t="shared" si="58"/>
        <v>0</v>
      </c>
      <c r="P148" s="16"/>
      <c r="Q148" s="16"/>
      <c r="R148" s="16"/>
      <c r="S148" s="16"/>
      <c r="T148" s="16"/>
      <c r="U148" s="16"/>
      <c r="V148" s="248" t="e">
        <f t="shared" si="57"/>
        <v>#DIV/0!</v>
      </c>
      <c r="W148" s="16"/>
      <c r="X148" s="63"/>
      <c r="Y148" s="63"/>
    </row>
    <row r="149" spans="1:25" ht="22.5" hidden="1" customHeight="1" thickTop="1" thickBot="1" x14ac:dyDescent="0.3">
      <c r="A149" s="14">
        <v>1</v>
      </c>
      <c r="B149" s="54" t="s">
        <v>92</v>
      </c>
      <c r="C149" s="54" t="s">
        <v>92</v>
      </c>
      <c r="D149" s="54" t="s">
        <v>105</v>
      </c>
      <c r="E149" s="54" t="s">
        <v>210</v>
      </c>
      <c r="F149" s="54" t="s">
        <v>234</v>
      </c>
      <c r="G149" s="54" t="s">
        <v>96</v>
      </c>
      <c r="H149" s="54" t="s">
        <v>237</v>
      </c>
      <c r="I149" s="54" t="s">
        <v>103</v>
      </c>
      <c r="J149" s="54"/>
      <c r="K149" s="52" t="s">
        <v>240</v>
      </c>
      <c r="L149" s="16"/>
      <c r="M149" s="16"/>
      <c r="N149" s="16"/>
      <c r="O149" s="15">
        <f t="shared" si="58"/>
        <v>0</v>
      </c>
      <c r="P149" s="16"/>
      <c r="Q149" s="16"/>
      <c r="R149" s="16"/>
      <c r="S149" s="16"/>
      <c r="T149" s="16"/>
      <c r="U149" s="16"/>
      <c r="V149" s="248" t="e">
        <f t="shared" si="57"/>
        <v>#DIV/0!</v>
      </c>
      <c r="W149" s="16"/>
      <c r="X149" s="63"/>
      <c r="Y149" s="63"/>
    </row>
    <row r="150" spans="1:25" ht="22.5" hidden="1" customHeight="1" thickTop="1" thickBot="1" x14ac:dyDescent="0.3">
      <c r="A150" s="13">
        <v>1</v>
      </c>
      <c r="B150" s="61" t="s">
        <v>92</v>
      </c>
      <c r="C150" s="61" t="s">
        <v>92</v>
      </c>
      <c r="D150" s="61" t="s">
        <v>105</v>
      </c>
      <c r="E150" s="61" t="s">
        <v>210</v>
      </c>
      <c r="F150" s="61" t="s">
        <v>234</v>
      </c>
      <c r="G150" s="61" t="s">
        <v>165</v>
      </c>
      <c r="H150" s="61"/>
      <c r="I150" s="61"/>
      <c r="J150" s="61"/>
      <c r="K150" s="51" t="s">
        <v>241</v>
      </c>
      <c r="L150" s="15">
        <f>+L151</f>
        <v>0</v>
      </c>
      <c r="M150" s="15">
        <f>+M151</f>
        <v>0</v>
      </c>
      <c r="N150" s="15">
        <f>+N151</f>
        <v>0</v>
      </c>
      <c r="O150" s="15">
        <f t="shared" si="58"/>
        <v>0</v>
      </c>
      <c r="P150" s="15">
        <f t="shared" ref="P150:U150" si="67">+P151</f>
        <v>0</v>
      </c>
      <c r="Q150" s="15">
        <f t="shared" si="67"/>
        <v>0</v>
      </c>
      <c r="R150" s="15">
        <f t="shared" si="67"/>
        <v>0</v>
      </c>
      <c r="S150" s="15">
        <f t="shared" si="67"/>
        <v>0</v>
      </c>
      <c r="T150" s="15">
        <f t="shared" si="67"/>
        <v>0</v>
      </c>
      <c r="U150" s="15">
        <f t="shared" si="67"/>
        <v>0</v>
      </c>
      <c r="V150" s="247" t="e">
        <f t="shared" si="57"/>
        <v>#DIV/0!</v>
      </c>
      <c r="W150" s="15"/>
      <c r="X150" s="63"/>
      <c r="Y150" s="63"/>
    </row>
    <row r="151" spans="1:25" ht="22.5" hidden="1" customHeight="1" thickTop="1" thickBot="1" x14ac:dyDescent="0.3">
      <c r="A151" s="83">
        <v>1</v>
      </c>
      <c r="B151" s="84" t="s">
        <v>92</v>
      </c>
      <c r="C151" s="84" t="s">
        <v>92</v>
      </c>
      <c r="D151" s="84" t="s">
        <v>105</v>
      </c>
      <c r="E151" s="84" t="s">
        <v>210</v>
      </c>
      <c r="F151" s="84" t="s">
        <v>234</v>
      </c>
      <c r="G151" s="84" t="s">
        <v>165</v>
      </c>
      <c r="H151" s="84" t="s">
        <v>165</v>
      </c>
      <c r="I151" s="84"/>
      <c r="J151" s="84"/>
      <c r="K151" s="86" t="s">
        <v>242</v>
      </c>
      <c r="L151" s="87">
        <f>SUM(L152:L153)</f>
        <v>0</v>
      </c>
      <c r="M151" s="87">
        <f>SUM(M152:M153)</f>
        <v>0</v>
      </c>
      <c r="N151" s="87">
        <f>SUM(N152:N153)</f>
        <v>0</v>
      </c>
      <c r="O151" s="87">
        <f t="shared" si="58"/>
        <v>0</v>
      </c>
      <c r="P151" s="87">
        <f t="shared" ref="P151:U151" si="68">SUM(P152:P153)</f>
        <v>0</v>
      </c>
      <c r="Q151" s="87">
        <f t="shared" si="68"/>
        <v>0</v>
      </c>
      <c r="R151" s="87">
        <f t="shared" si="68"/>
        <v>0</v>
      </c>
      <c r="S151" s="87">
        <f t="shared" si="68"/>
        <v>0</v>
      </c>
      <c r="T151" s="87">
        <f t="shared" si="68"/>
        <v>0</v>
      </c>
      <c r="U151" s="87">
        <f t="shared" si="68"/>
        <v>0</v>
      </c>
      <c r="V151" s="249" t="e">
        <f t="shared" si="57"/>
        <v>#DIV/0!</v>
      </c>
      <c r="W151" s="15"/>
      <c r="X151" s="63"/>
      <c r="Y151" s="82"/>
    </row>
    <row r="152" spans="1:25" ht="22.5" hidden="1" customHeight="1" thickTop="1" thickBot="1" x14ac:dyDescent="0.3">
      <c r="A152" s="14">
        <v>1</v>
      </c>
      <c r="B152" s="54" t="s">
        <v>92</v>
      </c>
      <c r="C152" s="54" t="s">
        <v>92</v>
      </c>
      <c r="D152" s="54" t="s">
        <v>105</v>
      </c>
      <c r="E152" s="54" t="s">
        <v>210</v>
      </c>
      <c r="F152" s="54" t="s">
        <v>234</v>
      </c>
      <c r="G152" s="54" t="s">
        <v>165</v>
      </c>
      <c r="H152" s="54" t="s">
        <v>165</v>
      </c>
      <c r="I152" s="54" t="s">
        <v>92</v>
      </c>
      <c r="J152" s="54"/>
      <c r="K152" s="52" t="s">
        <v>243</v>
      </c>
      <c r="L152" s="16"/>
      <c r="M152" s="16"/>
      <c r="N152" s="16"/>
      <c r="O152" s="15">
        <f t="shared" si="58"/>
        <v>0</v>
      </c>
      <c r="P152" s="16"/>
      <c r="Q152" s="16"/>
      <c r="R152" s="16"/>
      <c r="S152" s="16"/>
      <c r="T152" s="16"/>
      <c r="U152" s="16"/>
      <c r="V152" s="248" t="e">
        <f t="shared" si="57"/>
        <v>#DIV/0!</v>
      </c>
      <c r="W152" s="16"/>
      <c r="X152" s="63"/>
      <c r="Y152" s="63"/>
    </row>
    <row r="153" spans="1:25" ht="22.5" hidden="1" customHeight="1" thickTop="1" thickBot="1" x14ac:dyDescent="0.3">
      <c r="A153" s="14">
        <v>1</v>
      </c>
      <c r="B153" s="54" t="s">
        <v>92</v>
      </c>
      <c r="C153" s="54" t="s">
        <v>92</v>
      </c>
      <c r="D153" s="54" t="s">
        <v>105</v>
      </c>
      <c r="E153" s="54" t="s">
        <v>210</v>
      </c>
      <c r="F153" s="54" t="s">
        <v>234</v>
      </c>
      <c r="G153" s="54" t="s">
        <v>165</v>
      </c>
      <c r="H153" s="54" t="s">
        <v>165</v>
      </c>
      <c r="I153" s="54" t="s">
        <v>103</v>
      </c>
      <c r="J153" s="54"/>
      <c r="K153" s="52" t="s">
        <v>244</v>
      </c>
      <c r="L153" s="16"/>
      <c r="M153" s="16"/>
      <c r="N153" s="16"/>
      <c r="O153" s="15">
        <f t="shared" si="58"/>
        <v>0</v>
      </c>
      <c r="P153" s="16"/>
      <c r="Q153" s="16"/>
      <c r="R153" s="16"/>
      <c r="S153" s="16"/>
      <c r="T153" s="16"/>
      <c r="U153" s="16"/>
      <c r="V153" s="248" t="e">
        <f t="shared" si="57"/>
        <v>#DIV/0!</v>
      </c>
      <c r="W153" s="16"/>
      <c r="X153" s="63"/>
      <c r="Y153" s="63"/>
    </row>
    <row r="154" spans="1:25" s="68" customFormat="1" ht="22.5" hidden="1" customHeight="1" thickTop="1" thickBot="1" x14ac:dyDescent="0.3">
      <c r="A154" s="76">
        <v>1</v>
      </c>
      <c r="B154" s="76">
        <v>1</v>
      </c>
      <c r="C154" s="76" t="s">
        <v>92</v>
      </c>
      <c r="D154" s="77">
        <v>2</v>
      </c>
      <c r="E154" s="77" t="s">
        <v>210</v>
      </c>
      <c r="F154" s="77" t="s">
        <v>245</v>
      </c>
      <c r="G154" s="80"/>
      <c r="H154" s="77"/>
      <c r="I154" s="77"/>
      <c r="J154" s="77"/>
      <c r="K154" s="78" t="s">
        <v>246</v>
      </c>
      <c r="L154" s="79">
        <f t="shared" ref="L154:N155" si="69">+L155</f>
        <v>0</v>
      </c>
      <c r="M154" s="79">
        <f t="shared" si="69"/>
        <v>0</v>
      </c>
      <c r="N154" s="79">
        <f t="shared" si="69"/>
        <v>0</v>
      </c>
      <c r="O154" s="79">
        <f t="shared" si="58"/>
        <v>0</v>
      </c>
      <c r="P154" s="79">
        <f t="shared" ref="P154:U155" si="70">+P155</f>
        <v>0</v>
      </c>
      <c r="Q154" s="79">
        <f t="shared" si="70"/>
        <v>0</v>
      </c>
      <c r="R154" s="79">
        <f t="shared" si="70"/>
        <v>0</v>
      </c>
      <c r="S154" s="79">
        <f t="shared" si="70"/>
        <v>0</v>
      </c>
      <c r="T154" s="79">
        <f t="shared" si="70"/>
        <v>0</v>
      </c>
      <c r="U154" s="79">
        <f t="shared" si="70"/>
        <v>0</v>
      </c>
      <c r="V154" s="246" t="e">
        <f t="shared" si="57"/>
        <v>#DIV/0!</v>
      </c>
      <c r="W154" s="15"/>
      <c r="X154" s="13"/>
      <c r="Y154" s="76"/>
    </row>
    <row r="155" spans="1:25" s="68" customFormat="1" ht="22.5" hidden="1" customHeight="1" thickTop="1" thickBot="1" x14ac:dyDescent="0.3">
      <c r="A155" s="13">
        <v>1</v>
      </c>
      <c r="B155" s="13">
        <v>1</v>
      </c>
      <c r="C155" s="61" t="s">
        <v>92</v>
      </c>
      <c r="D155" s="13">
        <v>2</v>
      </c>
      <c r="E155" s="61" t="s">
        <v>210</v>
      </c>
      <c r="F155" s="61" t="s">
        <v>245</v>
      </c>
      <c r="G155" s="61" t="s">
        <v>105</v>
      </c>
      <c r="H155" s="61"/>
      <c r="I155" s="61"/>
      <c r="J155" s="61"/>
      <c r="K155" s="51" t="s">
        <v>247</v>
      </c>
      <c r="L155" s="15">
        <f t="shared" si="69"/>
        <v>0</v>
      </c>
      <c r="M155" s="15">
        <f t="shared" si="69"/>
        <v>0</v>
      </c>
      <c r="N155" s="15">
        <f t="shared" si="69"/>
        <v>0</v>
      </c>
      <c r="O155" s="15">
        <f t="shared" si="58"/>
        <v>0</v>
      </c>
      <c r="P155" s="15">
        <f t="shared" si="70"/>
        <v>0</v>
      </c>
      <c r="Q155" s="15">
        <f t="shared" si="70"/>
        <v>0</v>
      </c>
      <c r="R155" s="15">
        <f t="shared" si="70"/>
        <v>0</v>
      </c>
      <c r="S155" s="15">
        <f t="shared" si="70"/>
        <v>0</v>
      </c>
      <c r="T155" s="15">
        <f t="shared" si="70"/>
        <v>0</v>
      </c>
      <c r="U155" s="15">
        <f t="shared" si="70"/>
        <v>0</v>
      </c>
      <c r="V155" s="247" t="e">
        <f t="shared" si="57"/>
        <v>#DIV/0!</v>
      </c>
      <c r="W155" s="15"/>
      <c r="X155" s="63"/>
      <c r="Y155" s="63"/>
    </row>
    <row r="156" spans="1:25" ht="22.5" hidden="1" customHeight="1" thickTop="1" thickBot="1" x14ac:dyDescent="0.3">
      <c r="A156" s="83">
        <v>1</v>
      </c>
      <c r="B156" s="84">
        <v>1</v>
      </c>
      <c r="C156" s="84" t="s">
        <v>92</v>
      </c>
      <c r="D156" s="84">
        <v>2</v>
      </c>
      <c r="E156" s="84" t="s">
        <v>210</v>
      </c>
      <c r="F156" s="84" t="s">
        <v>245</v>
      </c>
      <c r="G156" s="84" t="s">
        <v>105</v>
      </c>
      <c r="H156" s="84" t="s">
        <v>165</v>
      </c>
      <c r="I156" s="84"/>
      <c r="J156" s="84"/>
      <c r="K156" s="86" t="s">
        <v>248</v>
      </c>
      <c r="L156" s="87">
        <f>SUM(L157:L158)</f>
        <v>0</v>
      </c>
      <c r="M156" s="87">
        <f>SUM(M157:M158)</f>
        <v>0</v>
      </c>
      <c r="N156" s="87">
        <f>SUM(N157:N158)</f>
        <v>0</v>
      </c>
      <c r="O156" s="87">
        <f t="shared" si="58"/>
        <v>0</v>
      </c>
      <c r="P156" s="87">
        <f t="shared" ref="P156:U156" si="71">SUM(P157:P158)</f>
        <v>0</v>
      </c>
      <c r="Q156" s="87">
        <f t="shared" si="71"/>
        <v>0</v>
      </c>
      <c r="R156" s="87">
        <f t="shared" si="71"/>
        <v>0</v>
      </c>
      <c r="S156" s="87">
        <f t="shared" si="71"/>
        <v>0</v>
      </c>
      <c r="T156" s="87">
        <f t="shared" si="71"/>
        <v>0</v>
      </c>
      <c r="U156" s="87">
        <f t="shared" si="71"/>
        <v>0</v>
      </c>
      <c r="V156" s="249" t="e">
        <f t="shared" si="57"/>
        <v>#DIV/0!</v>
      </c>
      <c r="W156" s="15"/>
      <c r="X156" s="63"/>
      <c r="Y156" s="82"/>
    </row>
    <row r="157" spans="1:25" ht="22.5" hidden="1" customHeight="1" thickTop="1" thickBot="1" x14ac:dyDescent="0.3">
      <c r="A157" s="14">
        <v>1</v>
      </c>
      <c r="B157" s="14">
        <v>1</v>
      </c>
      <c r="C157" s="54" t="s">
        <v>92</v>
      </c>
      <c r="D157" s="14">
        <v>2</v>
      </c>
      <c r="E157" s="54" t="s">
        <v>210</v>
      </c>
      <c r="F157" s="54" t="s">
        <v>245</v>
      </c>
      <c r="G157" s="54" t="s">
        <v>105</v>
      </c>
      <c r="H157" s="54" t="s">
        <v>165</v>
      </c>
      <c r="I157" s="54" t="s">
        <v>92</v>
      </c>
      <c r="J157" s="54"/>
      <c r="K157" s="52" t="s">
        <v>249</v>
      </c>
      <c r="L157" s="16"/>
      <c r="M157" s="16"/>
      <c r="N157" s="16"/>
      <c r="O157" s="15">
        <f t="shared" si="58"/>
        <v>0</v>
      </c>
      <c r="P157" s="16"/>
      <c r="Q157" s="16"/>
      <c r="R157" s="16"/>
      <c r="S157" s="16"/>
      <c r="T157" s="16"/>
      <c r="U157" s="16"/>
      <c r="V157" s="248" t="e">
        <f t="shared" si="57"/>
        <v>#DIV/0!</v>
      </c>
      <c r="W157" s="16"/>
      <c r="X157" s="63"/>
      <c r="Y157" s="63"/>
    </row>
    <row r="158" spans="1:25" ht="22.5" hidden="1" customHeight="1" thickTop="1" thickBot="1" x14ac:dyDescent="0.3">
      <c r="A158" s="14">
        <v>1</v>
      </c>
      <c r="B158" s="14">
        <v>1</v>
      </c>
      <c r="C158" s="54" t="s">
        <v>92</v>
      </c>
      <c r="D158" s="14">
        <v>2</v>
      </c>
      <c r="E158" s="54" t="s">
        <v>210</v>
      </c>
      <c r="F158" s="54" t="s">
        <v>245</v>
      </c>
      <c r="G158" s="54" t="s">
        <v>105</v>
      </c>
      <c r="H158" s="54" t="s">
        <v>165</v>
      </c>
      <c r="I158" s="54" t="s">
        <v>103</v>
      </c>
      <c r="J158" s="54"/>
      <c r="K158" s="52" t="s">
        <v>250</v>
      </c>
      <c r="L158" s="16"/>
      <c r="M158" s="16"/>
      <c r="N158" s="16"/>
      <c r="O158" s="15">
        <f t="shared" si="58"/>
        <v>0</v>
      </c>
      <c r="P158" s="16"/>
      <c r="Q158" s="16"/>
      <c r="R158" s="16"/>
      <c r="S158" s="16"/>
      <c r="T158" s="16"/>
      <c r="U158" s="16"/>
      <c r="V158" s="248" t="e">
        <f t="shared" si="57"/>
        <v>#DIV/0!</v>
      </c>
      <c r="W158" s="16"/>
      <c r="X158" s="63"/>
      <c r="Y158" s="63"/>
    </row>
    <row r="159" spans="1:25" s="68" customFormat="1" ht="22.5" hidden="1" customHeight="1" thickTop="1" thickBot="1" x14ac:dyDescent="0.3">
      <c r="A159" s="76">
        <v>1</v>
      </c>
      <c r="B159" s="76">
        <v>1</v>
      </c>
      <c r="C159" s="76" t="s">
        <v>92</v>
      </c>
      <c r="D159" s="77">
        <v>2</v>
      </c>
      <c r="E159" s="77" t="s">
        <v>210</v>
      </c>
      <c r="F159" s="77" t="s">
        <v>251</v>
      </c>
      <c r="G159" s="80"/>
      <c r="H159" s="77"/>
      <c r="I159" s="77"/>
      <c r="J159" s="77"/>
      <c r="K159" s="78" t="s">
        <v>252</v>
      </c>
      <c r="L159" s="79">
        <f>+L160</f>
        <v>0</v>
      </c>
      <c r="M159" s="79">
        <f>+M160</f>
        <v>0</v>
      </c>
      <c r="N159" s="79">
        <f>+N160</f>
        <v>0</v>
      </c>
      <c r="O159" s="79">
        <f t="shared" si="58"/>
        <v>0</v>
      </c>
      <c r="P159" s="79">
        <f t="shared" ref="P159:U159" si="72">+P160</f>
        <v>0</v>
      </c>
      <c r="Q159" s="79">
        <f t="shared" si="72"/>
        <v>0</v>
      </c>
      <c r="R159" s="79">
        <f t="shared" si="72"/>
        <v>0</v>
      </c>
      <c r="S159" s="79">
        <f t="shared" si="72"/>
        <v>0</v>
      </c>
      <c r="T159" s="79">
        <f t="shared" si="72"/>
        <v>0</v>
      </c>
      <c r="U159" s="79">
        <f t="shared" si="72"/>
        <v>0</v>
      </c>
      <c r="V159" s="246" t="e">
        <f t="shared" si="57"/>
        <v>#DIV/0!</v>
      </c>
      <c r="W159" s="15"/>
      <c r="X159" s="13"/>
      <c r="Y159" s="76"/>
    </row>
    <row r="160" spans="1:25" s="68" customFormat="1" ht="22.5" hidden="1" customHeight="1" thickTop="1" thickBot="1" x14ac:dyDescent="0.3">
      <c r="A160" s="13">
        <v>1</v>
      </c>
      <c r="B160" s="13">
        <v>1</v>
      </c>
      <c r="C160" s="61" t="s">
        <v>92</v>
      </c>
      <c r="D160" s="13">
        <v>2</v>
      </c>
      <c r="E160" s="61" t="s">
        <v>210</v>
      </c>
      <c r="F160" s="61" t="s">
        <v>251</v>
      </c>
      <c r="G160" s="61" t="s">
        <v>96</v>
      </c>
      <c r="H160" s="61"/>
      <c r="I160" s="61"/>
      <c r="J160" s="61"/>
      <c r="K160" s="51" t="s">
        <v>253</v>
      </c>
      <c r="L160" s="15">
        <f>+L161+L164+L167</f>
        <v>0</v>
      </c>
      <c r="M160" s="15">
        <f>+M161+M164+M167</f>
        <v>0</v>
      </c>
      <c r="N160" s="15">
        <f>+N161+N164+N167</f>
        <v>0</v>
      </c>
      <c r="O160" s="15">
        <f t="shared" si="58"/>
        <v>0</v>
      </c>
      <c r="P160" s="15">
        <f t="shared" ref="P160:U160" si="73">+P161+P164+P167</f>
        <v>0</v>
      </c>
      <c r="Q160" s="15">
        <f t="shared" si="73"/>
        <v>0</v>
      </c>
      <c r="R160" s="15">
        <f t="shared" si="73"/>
        <v>0</v>
      </c>
      <c r="S160" s="15">
        <f t="shared" si="73"/>
        <v>0</v>
      </c>
      <c r="T160" s="15">
        <f t="shared" si="73"/>
        <v>0</v>
      </c>
      <c r="U160" s="15">
        <f t="shared" si="73"/>
        <v>0</v>
      </c>
      <c r="V160" s="247" t="e">
        <f t="shared" si="57"/>
        <v>#DIV/0!</v>
      </c>
      <c r="W160" s="15"/>
      <c r="X160" s="63"/>
      <c r="Y160" s="63"/>
    </row>
    <row r="161" spans="1:25" ht="22.5" hidden="1" customHeight="1" thickTop="1" thickBot="1" x14ac:dyDescent="0.3">
      <c r="A161" s="83">
        <v>1</v>
      </c>
      <c r="B161" s="84">
        <v>1</v>
      </c>
      <c r="C161" s="84" t="s">
        <v>92</v>
      </c>
      <c r="D161" s="84">
        <v>2</v>
      </c>
      <c r="E161" s="84" t="s">
        <v>210</v>
      </c>
      <c r="F161" s="84" t="s">
        <v>251</v>
      </c>
      <c r="G161" s="84" t="s">
        <v>96</v>
      </c>
      <c r="H161" s="84" t="s">
        <v>96</v>
      </c>
      <c r="I161" s="84"/>
      <c r="J161" s="84"/>
      <c r="K161" s="86" t="s">
        <v>254</v>
      </c>
      <c r="L161" s="87">
        <f>SUM(L162:L163)</f>
        <v>0</v>
      </c>
      <c r="M161" s="87">
        <f>SUM(M162:M163)</f>
        <v>0</v>
      </c>
      <c r="N161" s="87">
        <f>SUM(N162:N163)</f>
        <v>0</v>
      </c>
      <c r="O161" s="87">
        <f t="shared" si="58"/>
        <v>0</v>
      </c>
      <c r="P161" s="87">
        <f t="shared" ref="P161:U161" si="74">SUM(P162:P163)</f>
        <v>0</v>
      </c>
      <c r="Q161" s="87">
        <f t="shared" si="74"/>
        <v>0</v>
      </c>
      <c r="R161" s="87">
        <f t="shared" si="74"/>
        <v>0</v>
      </c>
      <c r="S161" s="87">
        <f t="shared" si="74"/>
        <v>0</v>
      </c>
      <c r="T161" s="87">
        <f t="shared" si="74"/>
        <v>0</v>
      </c>
      <c r="U161" s="87">
        <f t="shared" si="74"/>
        <v>0</v>
      </c>
      <c r="V161" s="249" t="e">
        <f t="shared" si="57"/>
        <v>#DIV/0!</v>
      </c>
      <c r="W161" s="15"/>
      <c r="X161" s="63"/>
      <c r="Y161" s="82"/>
    </row>
    <row r="162" spans="1:25" ht="22.5" hidden="1" customHeight="1" thickTop="1" thickBot="1" x14ac:dyDescent="0.3">
      <c r="A162" s="14">
        <v>1</v>
      </c>
      <c r="B162" s="14">
        <v>1</v>
      </c>
      <c r="C162" s="54" t="s">
        <v>92</v>
      </c>
      <c r="D162" s="14">
        <v>2</v>
      </c>
      <c r="E162" s="54" t="s">
        <v>210</v>
      </c>
      <c r="F162" s="54" t="s">
        <v>251</v>
      </c>
      <c r="G162" s="54" t="s">
        <v>96</v>
      </c>
      <c r="H162" s="54" t="s">
        <v>96</v>
      </c>
      <c r="I162" s="54" t="s">
        <v>92</v>
      </c>
      <c r="J162" s="54"/>
      <c r="K162" s="52" t="s">
        <v>255</v>
      </c>
      <c r="L162" s="16"/>
      <c r="M162" s="16"/>
      <c r="N162" s="16"/>
      <c r="O162" s="15">
        <f t="shared" si="58"/>
        <v>0</v>
      </c>
      <c r="P162" s="16"/>
      <c r="Q162" s="16"/>
      <c r="R162" s="16"/>
      <c r="S162" s="16"/>
      <c r="T162" s="16"/>
      <c r="U162" s="16"/>
      <c r="V162" s="248" t="e">
        <f t="shared" si="57"/>
        <v>#DIV/0!</v>
      </c>
      <c r="W162" s="16"/>
      <c r="X162" s="63"/>
      <c r="Y162" s="63"/>
    </row>
    <row r="163" spans="1:25" ht="22.5" hidden="1" customHeight="1" thickTop="1" thickBot="1" x14ac:dyDescent="0.3">
      <c r="A163" s="14">
        <v>1</v>
      </c>
      <c r="B163" s="14">
        <v>1</v>
      </c>
      <c r="C163" s="54" t="s">
        <v>92</v>
      </c>
      <c r="D163" s="14">
        <v>2</v>
      </c>
      <c r="E163" s="54" t="s">
        <v>210</v>
      </c>
      <c r="F163" s="54" t="s">
        <v>251</v>
      </c>
      <c r="G163" s="54" t="s">
        <v>96</v>
      </c>
      <c r="H163" s="54" t="s">
        <v>96</v>
      </c>
      <c r="I163" s="54" t="s">
        <v>103</v>
      </c>
      <c r="J163" s="54"/>
      <c r="K163" s="52" t="s">
        <v>256</v>
      </c>
      <c r="L163" s="16"/>
      <c r="M163" s="16"/>
      <c r="N163" s="16"/>
      <c r="O163" s="15">
        <f t="shared" si="58"/>
        <v>0</v>
      </c>
      <c r="P163" s="16"/>
      <c r="Q163" s="16"/>
      <c r="R163" s="16"/>
      <c r="S163" s="16"/>
      <c r="T163" s="16"/>
      <c r="U163" s="16"/>
      <c r="V163" s="248" t="e">
        <f t="shared" si="57"/>
        <v>#DIV/0!</v>
      </c>
      <c r="W163" s="16"/>
      <c r="X163" s="63"/>
      <c r="Y163" s="63"/>
    </row>
    <row r="164" spans="1:25" ht="22.5" hidden="1" customHeight="1" thickTop="1" thickBot="1" x14ac:dyDescent="0.3">
      <c r="A164" s="83">
        <v>1</v>
      </c>
      <c r="B164" s="84">
        <v>1</v>
      </c>
      <c r="C164" s="84" t="s">
        <v>92</v>
      </c>
      <c r="D164" s="84">
        <v>2</v>
      </c>
      <c r="E164" s="84" t="s">
        <v>210</v>
      </c>
      <c r="F164" s="84" t="s">
        <v>251</v>
      </c>
      <c r="G164" s="84" t="s">
        <v>96</v>
      </c>
      <c r="H164" s="84" t="s">
        <v>105</v>
      </c>
      <c r="I164" s="84"/>
      <c r="J164" s="84"/>
      <c r="K164" s="86" t="s">
        <v>257</v>
      </c>
      <c r="L164" s="87">
        <f>SUM(L165:L166)</f>
        <v>0</v>
      </c>
      <c r="M164" s="87">
        <f>SUM(M165:M166)</f>
        <v>0</v>
      </c>
      <c r="N164" s="87">
        <f>SUM(N165:N166)</f>
        <v>0</v>
      </c>
      <c r="O164" s="87">
        <f t="shared" si="58"/>
        <v>0</v>
      </c>
      <c r="P164" s="87">
        <f t="shared" ref="P164:U164" si="75">SUM(P165:P166)</f>
        <v>0</v>
      </c>
      <c r="Q164" s="87">
        <f t="shared" si="75"/>
        <v>0</v>
      </c>
      <c r="R164" s="87">
        <f t="shared" si="75"/>
        <v>0</v>
      </c>
      <c r="S164" s="87">
        <f t="shared" si="75"/>
        <v>0</v>
      </c>
      <c r="T164" s="87">
        <f t="shared" si="75"/>
        <v>0</v>
      </c>
      <c r="U164" s="87">
        <f t="shared" si="75"/>
        <v>0</v>
      </c>
      <c r="V164" s="249" t="e">
        <f t="shared" si="57"/>
        <v>#DIV/0!</v>
      </c>
      <c r="W164" s="15"/>
      <c r="X164" s="63"/>
      <c r="Y164" s="82"/>
    </row>
    <row r="165" spans="1:25" ht="22.5" hidden="1" customHeight="1" thickTop="1" thickBot="1" x14ac:dyDescent="0.3">
      <c r="A165" s="14">
        <v>1</v>
      </c>
      <c r="B165" s="14">
        <v>1</v>
      </c>
      <c r="C165" s="54" t="s">
        <v>92</v>
      </c>
      <c r="D165" s="14">
        <v>2</v>
      </c>
      <c r="E165" s="54" t="s">
        <v>210</v>
      </c>
      <c r="F165" s="54" t="s">
        <v>251</v>
      </c>
      <c r="G165" s="54" t="s">
        <v>96</v>
      </c>
      <c r="H165" s="54" t="s">
        <v>105</v>
      </c>
      <c r="I165" s="54" t="s">
        <v>92</v>
      </c>
      <c r="J165" s="54"/>
      <c r="K165" s="52" t="s">
        <v>258</v>
      </c>
      <c r="L165" s="16"/>
      <c r="M165" s="16"/>
      <c r="N165" s="16"/>
      <c r="O165" s="15">
        <f t="shared" si="58"/>
        <v>0</v>
      </c>
      <c r="P165" s="16"/>
      <c r="Q165" s="16"/>
      <c r="R165" s="16"/>
      <c r="S165" s="16"/>
      <c r="T165" s="16"/>
      <c r="U165" s="16"/>
      <c r="V165" s="248" t="e">
        <f t="shared" si="57"/>
        <v>#DIV/0!</v>
      </c>
      <c r="W165" s="16"/>
      <c r="X165" s="63"/>
      <c r="Y165" s="63"/>
    </row>
    <row r="166" spans="1:25" ht="22.5" hidden="1" customHeight="1" thickTop="1" thickBot="1" x14ac:dyDescent="0.3">
      <c r="A166" s="14">
        <v>1</v>
      </c>
      <c r="B166" s="14">
        <v>1</v>
      </c>
      <c r="C166" s="54" t="s">
        <v>92</v>
      </c>
      <c r="D166" s="14">
        <v>2</v>
      </c>
      <c r="E166" s="54" t="s">
        <v>210</v>
      </c>
      <c r="F166" s="54" t="s">
        <v>251</v>
      </c>
      <c r="G166" s="54" t="s">
        <v>96</v>
      </c>
      <c r="H166" s="54" t="s">
        <v>105</v>
      </c>
      <c r="I166" s="54" t="s">
        <v>103</v>
      </c>
      <c r="J166" s="54"/>
      <c r="K166" s="52" t="s">
        <v>259</v>
      </c>
      <c r="L166" s="16"/>
      <c r="M166" s="16"/>
      <c r="N166" s="16"/>
      <c r="O166" s="15">
        <f t="shared" si="58"/>
        <v>0</v>
      </c>
      <c r="P166" s="16"/>
      <c r="Q166" s="16"/>
      <c r="R166" s="16"/>
      <c r="S166" s="16"/>
      <c r="T166" s="16"/>
      <c r="U166" s="16"/>
      <c r="V166" s="248" t="e">
        <f t="shared" si="57"/>
        <v>#DIV/0!</v>
      </c>
      <c r="W166" s="16"/>
      <c r="X166" s="63"/>
      <c r="Y166" s="63"/>
    </row>
    <row r="167" spans="1:25" ht="22.5" hidden="1" customHeight="1" thickTop="1" thickBot="1" x14ac:dyDescent="0.3">
      <c r="A167" s="83">
        <v>1</v>
      </c>
      <c r="B167" s="84">
        <v>1</v>
      </c>
      <c r="C167" s="84" t="s">
        <v>92</v>
      </c>
      <c r="D167" s="84">
        <v>2</v>
      </c>
      <c r="E167" s="84" t="s">
        <v>210</v>
      </c>
      <c r="F167" s="84" t="s">
        <v>251</v>
      </c>
      <c r="G167" s="84" t="s">
        <v>96</v>
      </c>
      <c r="H167" s="84" t="s">
        <v>165</v>
      </c>
      <c r="I167" s="84"/>
      <c r="J167" s="84"/>
      <c r="K167" s="86" t="s">
        <v>260</v>
      </c>
      <c r="L167" s="87">
        <f>SUM(L168:L169)</f>
        <v>0</v>
      </c>
      <c r="M167" s="87">
        <f>SUM(M168:M169)</f>
        <v>0</v>
      </c>
      <c r="N167" s="87">
        <f>SUM(N168:N169)</f>
        <v>0</v>
      </c>
      <c r="O167" s="87">
        <f t="shared" si="58"/>
        <v>0</v>
      </c>
      <c r="P167" s="87">
        <f t="shared" ref="P167:U167" si="76">SUM(P168:P169)</f>
        <v>0</v>
      </c>
      <c r="Q167" s="87">
        <f t="shared" si="76"/>
        <v>0</v>
      </c>
      <c r="R167" s="87">
        <f t="shared" si="76"/>
        <v>0</v>
      </c>
      <c r="S167" s="87">
        <f t="shared" si="76"/>
        <v>0</v>
      </c>
      <c r="T167" s="87">
        <f t="shared" si="76"/>
        <v>0</v>
      </c>
      <c r="U167" s="87">
        <f t="shared" si="76"/>
        <v>0</v>
      </c>
      <c r="V167" s="249" t="e">
        <f t="shared" si="57"/>
        <v>#DIV/0!</v>
      </c>
      <c r="W167" s="15"/>
      <c r="X167" s="63"/>
      <c r="Y167" s="82"/>
    </row>
    <row r="168" spans="1:25" s="68" customFormat="1" ht="22.5" hidden="1" customHeight="1" thickTop="1" thickBot="1" x14ac:dyDescent="0.3">
      <c r="A168" s="14">
        <v>1</v>
      </c>
      <c r="B168" s="14">
        <v>1</v>
      </c>
      <c r="C168" s="54" t="s">
        <v>92</v>
      </c>
      <c r="D168" s="14">
        <v>2</v>
      </c>
      <c r="E168" s="54" t="s">
        <v>210</v>
      </c>
      <c r="F168" s="54" t="s">
        <v>251</v>
      </c>
      <c r="G168" s="54" t="s">
        <v>96</v>
      </c>
      <c r="H168" s="54" t="s">
        <v>165</v>
      </c>
      <c r="I168" s="54" t="s">
        <v>92</v>
      </c>
      <c r="J168" s="61"/>
      <c r="K168" s="52" t="s">
        <v>261</v>
      </c>
      <c r="L168" s="15"/>
      <c r="M168" s="15"/>
      <c r="N168" s="15"/>
      <c r="O168" s="15">
        <f t="shared" si="58"/>
        <v>0</v>
      </c>
      <c r="P168" s="15"/>
      <c r="Q168" s="15"/>
      <c r="R168" s="15"/>
      <c r="S168" s="15"/>
      <c r="T168" s="15"/>
      <c r="U168" s="15"/>
      <c r="V168" s="247" t="e">
        <f t="shared" si="57"/>
        <v>#DIV/0!</v>
      </c>
      <c r="W168" s="15"/>
      <c r="X168" s="63"/>
      <c r="Y168" s="63"/>
    </row>
    <row r="169" spans="1:25" s="68" customFormat="1" ht="22.5" hidden="1" customHeight="1" thickTop="1" thickBot="1" x14ac:dyDescent="0.3">
      <c r="A169" s="14">
        <v>1</v>
      </c>
      <c r="B169" s="14">
        <v>1</v>
      </c>
      <c r="C169" s="54" t="s">
        <v>92</v>
      </c>
      <c r="D169" s="14">
        <v>2</v>
      </c>
      <c r="E169" s="54" t="s">
        <v>210</v>
      </c>
      <c r="F169" s="54" t="s">
        <v>251</v>
      </c>
      <c r="G169" s="54" t="s">
        <v>96</v>
      </c>
      <c r="H169" s="54" t="s">
        <v>165</v>
      </c>
      <c r="I169" s="54" t="s">
        <v>103</v>
      </c>
      <c r="J169" s="61"/>
      <c r="K169" s="52" t="s">
        <v>262</v>
      </c>
      <c r="L169" s="15"/>
      <c r="M169" s="15"/>
      <c r="N169" s="15"/>
      <c r="O169" s="15">
        <f t="shared" si="58"/>
        <v>0</v>
      </c>
      <c r="P169" s="15"/>
      <c r="Q169" s="15"/>
      <c r="R169" s="15"/>
      <c r="S169" s="15"/>
      <c r="T169" s="15"/>
      <c r="U169" s="15"/>
      <c r="V169" s="247" t="e">
        <f t="shared" si="57"/>
        <v>#DIV/0!</v>
      </c>
      <c r="W169" s="15"/>
      <c r="X169" s="63"/>
      <c r="Y169" s="63"/>
    </row>
    <row r="170" spans="1:25" s="68" customFormat="1" ht="22.5" hidden="1" customHeight="1" thickTop="1" thickBot="1" x14ac:dyDescent="0.3">
      <c r="A170" s="76">
        <v>1</v>
      </c>
      <c r="B170" s="76">
        <v>1</v>
      </c>
      <c r="C170" s="76" t="s">
        <v>92</v>
      </c>
      <c r="D170" s="77">
        <v>2</v>
      </c>
      <c r="E170" s="77" t="s">
        <v>210</v>
      </c>
      <c r="F170" s="77" t="s">
        <v>263</v>
      </c>
      <c r="G170" s="80"/>
      <c r="H170" s="77"/>
      <c r="I170" s="77"/>
      <c r="J170" s="77"/>
      <c r="K170" s="78" t="s">
        <v>264</v>
      </c>
      <c r="L170" s="79">
        <f>SUM(L171:L172)</f>
        <v>0</v>
      </c>
      <c r="M170" s="79">
        <f>SUM(M171:M172)</f>
        <v>0</v>
      </c>
      <c r="N170" s="79">
        <f>SUM(N171:N172)</f>
        <v>0</v>
      </c>
      <c r="O170" s="79">
        <f t="shared" si="58"/>
        <v>0</v>
      </c>
      <c r="P170" s="79">
        <f t="shared" ref="P170:U170" si="77">SUM(P171:P172)</f>
        <v>0</v>
      </c>
      <c r="Q170" s="79">
        <f t="shared" si="77"/>
        <v>0</v>
      </c>
      <c r="R170" s="79">
        <f t="shared" si="77"/>
        <v>0</v>
      </c>
      <c r="S170" s="79">
        <f t="shared" si="77"/>
        <v>0</v>
      </c>
      <c r="T170" s="79">
        <f t="shared" si="77"/>
        <v>0</v>
      </c>
      <c r="U170" s="79">
        <f t="shared" si="77"/>
        <v>0</v>
      </c>
      <c r="V170" s="246" t="e">
        <f t="shared" si="57"/>
        <v>#DIV/0!</v>
      </c>
      <c r="W170" s="15"/>
      <c r="X170" s="13"/>
      <c r="Y170" s="76"/>
    </row>
    <row r="171" spans="1:25" s="68" customFormat="1" ht="22.5" hidden="1" customHeight="1" thickTop="1" thickBot="1" x14ac:dyDescent="0.3">
      <c r="A171" s="14">
        <v>1</v>
      </c>
      <c r="B171" s="14">
        <v>1</v>
      </c>
      <c r="C171" s="54" t="s">
        <v>92</v>
      </c>
      <c r="D171" s="14">
        <v>2</v>
      </c>
      <c r="E171" s="54" t="s">
        <v>210</v>
      </c>
      <c r="F171" s="54" t="s">
        <v>263</v>
      </c>
      <c r="G171" s="54" t="s">
        <v>92</v>
      </c>
      <c r="H171" s="54"/>
      <c r="I171" s="54"/>
      <c r="J171" s="61"/>
      <c r="K171" s="52" t="s">
        <v>265</v>
      </c>
      <c r="L171" s="15"/>
      <c r="M171" s="15"/>
      <c r="N171" s="15"/>
      <c r="O171" s="15">
        <f t="shared" si="58"/>
        <v>0</v>
      </c>
      <c r="P171" s="15"/>
      <c r="Q171" s="15"/>
      <c r="R171" s="15"/>
      <c r="S171" s="15"/>
      <c r="T171" s="15"/>
      <c r="U171" s="15"/>
      <c r="V171" s="247" t="e">
        <f t="shared" si="57"/>
        <v>#DIV/0!</v>
      </c>
      <c r="W171" s="15"/>
      <c r="X171" s="63"/>
      <c r="Y171" s="63"/>
    </row>
    <row r="172" spans="1:25" s="68" customFormat="1" ht="22.5" hidden="1" customHeight="1" thickTop="1" thickBot="1" x14ac:dyDescent="0.3">
      <c r="A172" s="14">
        <v>1</v>
      </c>
      <c r="B172" s="14">
        <v>1</v>
      </c>
      <c r="C172" s="54" t="s">
        <v>92</v>
      </c>
      <c r="D172" s="14">
        <v>2</v>
      </c>
      <c r="E172" s="54" t="s">
        <v>210</v>
      </c>
      <c r="F172" s="54" t="s">
        <v>263</v>
      </c>
      <c r="G172" s="54" t="s">
        <v>103</v>
      </c>
      <c r="H172" s="54"/>
      <c r="I172" s="54"/>
      <c r="J172" s="61"/>
      <c r="K172" s="52" t="s">
        <v>266</v>
      </c>
      <c r="L172" s="15"/>
      <c r="M172" s="15"/>
      <c r="N172" s="15"/>
      <c r="O172" s="15">
        <f t="shared" si="58"/>
        <v>0</v>
      </c>
      <c r="P172" s="15"/>
      <c r="Q172" s="15"/>
      <c r="R172" s="15"/>
      <c r="S172" s="15"/>
      <c r="T172" s="15"/>
      <c r="U172" s="15"/>
      <c r="V172" s="247" t="e">
        <f t="shared" si="57"/>
        <v>#DIV/0!</v>
      </c>
      <c r="W172" s="15"/>
      <c r="X172" s="63"/>
      <c r="Y172" s="63"/>
    </row>
    <row r="173" spans="1:25" s="68" customFormat="1" ht="22.5" hidden="1" customHeight="1" thickTop="1" thickBot="1" x14ac:dyDescent="0.3">
      <c r="A173" s="76">
        <v>1</v>
      </c>
      <c r="B173" s="76">
        <v>1</v>
      </c>
      <c r="C173" s="76" t="s">
        <v>92</v>
      </c>
      <c r="D173" s="77">
        <v>2</v>
      </c>
      <c r="E173" s="77" t="s">
        <v>210</v>
      </c>
      <c r="F173" s="77" t="s">
        <v>267</v>
      </c>
      <c r="G173" s="80"/>
      <c r="H173" s="77"/>
      <c r="I173" s="77"/>
      <c r="J173" s="77"/>
      <c r="K173" s="78" t="s">
        <v>268</v>
      </c>
      <c r="L173" s="79">
        <f>SUM(L174:L175)</f>
        <v>0</v>
      </c>
      <c r="M173" s="79">
        <f>SUM(M174:M175)</f>
        <v>0</v>
      </c>
      <c r="N173" s="79">
        <f>SUM(N174:N175)</f>
        <v>0</v>
      </c>
      <c r="O173" s="79">
        <f t="shared" si="58"/>
        <v>0</v>
      </c>
      <c r="P173" s="79">
        <f t="shared" ref="P173:U173" si="78">SUM(P174:P175)</f>
        <v>0</v>
      </c>
      <c r="Q173" s="79">
        <f t="shared" si="78"/>
        <v>0</v>
      </c>
      <c r="R173" s="79">
        <f t="shared" si="78"/>
        <v>0</v>
      </c>
      <c r="S173" s="79">
        <f t="shared" si="78"/>
        <v>0</v>
      </c>
      <c r="T173" s="79">
        <f t="shared" si="78"/>
        <v>0</v>
      </c>
      <c r="U173" s="79">
        <f t="shared" si="78"/>
        <v>0</v>
      </c>
      <c r="V173" s="246" t="e">
        <f t="shared" si="57"/>
        <v>#DIV/0!</v>
      </c>
      <c r="W173" s="15"/>
      <c r="X173" s="13"/>
      <c r="Y173" s="76"/>
    </row>
    <row r="174" spans="1:25" s="68" customFormat="1" ht="22.5" hidden="1" customHeight="1" thickTop="1" thickBot="1" x14ac:dyDescent="0.3">
      <c r="A174" s="14">
        <v>1</v>
      </c>
      <c r="B174" s="14">
        <v>1</v>
      </c>
      <c r="C174" s="54" t="s">
        <v>92</v>
      </c>
      <c r="D174" s="14">
        <v>2</v>
      </c>
      <c r="E174" s="54" t="s">
        <v>210</v>
      </c>
      <c r="F174" s="54" t="s">
        <v>267</v>
      </c>
      <c r="G174" s="54" t="s">
        <v>92</v>
      </c>
      <c r="H174" s="54"/>
      <c r="I174" s="54"/>
      <c r="J174" s="54"/>
      <c r="K174" s="52" t="s">
        <v>269</v>
      </c>
      <c r="L174" s="15"/>
      <c r="M174" s="15"/>
      <c r="N174" s="15"/>
      <c r="O174" s="15">
        <f t="shared" si="58"/>
        <v>0</v>
      </c>
      <c r="P174" s="15"/>
      <c r="Q174" s="15"/>
      <c r="R174" s="15"/>
      <c r="S174" s="15"/>
      <c r="T174" s="15"/>
      <c r="U174" s="15"/>
      <c r="V174" s="247" t="e">
        <f t="shared" si="57"/>
        <v>#DIV/0!</v>
      </c>
      <c r="W174" s="15"/>
      <c r="X174" s="63"/>
      <c r="Y174" s="63"/>
    </row>
    <row r="175" spans="1:25" s="68" customFormat="1" ht="22.5" hidden="1" customHeight="1" thickTop="1" thickBot="1" x14ac:dyDescent="0.3">
      <c r="A175" s="14">
        <v>1</v>
      </c>
      <c r="B175" s="14">
        <v>1</v>
      </c>
      <c r="C175" s="54" t="s">
        <v>92</v>
      </c>
      <c r="D175" s="14">
        <v>2</v>
      </c>
      <c r="E175" s="54" t="s">
        <v>210</v>
      </c>
      <c r="F175" s="54" t="s">
        <v>267</v>
      </c>
      <c r="G175" s="54" t="s">
        <v>103</v>
      </c>
      <c r="H175" s="54"/>
      <c r="I175" s="54"/>
      <c r="J175" s="54"/>
      <c r="K175" s="52" t="s">
        <v>270</v>
      </c>
      <c r="L175" s="15"/>
      <c r="M175" s="15"/>
      <c r="N175" s="15"/>
      <c r="O175" s="15">
        <f t="shared" si="58"/>
        <v>0</v>
      </c>
      <c r="P175" s="15"/>
      <c r="Q175" s="15"/>
      <c r="R175" s="15"/>
      <c r="S175" s="15"/>
      <c r="T175" s="15"/>
      <c r="U175" s="15"/>
      <c r="V175" s="247" t="e">
        <f t="shared" si="57"/>
        <v>#DIV/0!</v>
      </c>
      <c r="W175" s="15"/>
      <c r="X175" s="63"/>
      <c r="Y175" s="63"/>
    </row>
    <row r="176" spans="1:25" s="133" customFormat="1" ht="22.5" customHeight="1" thickTop="1" thickBot="1" x14ac:dyDescent="0.3">
      <c r="A176" s="127">
        <v>1</v>
      </c>
      <c r="B176" s="128" t="s">
        <v>92</v>
      </c>
      <c r="C176" s="128" t="s">
        <v>103</v>
      </c>
      <c r="D176" s="128"/>
      <c r="E176" s="128"/>
      <c r="F176" s="128"/>
      <c r="G176" s="128"/>
      <c r="H176" s="129"/>
      <c r="I176" s="129"/>
      <c r="J176" s="129"/>
      <c r="K176" s="130" t="s">
        <v>271</v>
      </c>
      <c r="L176" s="131">
        <f>+L177+L223+L239+L276+L294+L309+L327+L333+L432</f>
        <v>150000000</v>
      </c>
      <c r="M176" s="131">
        <f>+M177+M223+M239+M276+M294+M309+M327+M333+M432</f>
        <v>57654627</v>
      </c>
      <c r="N176" s="131">
        <f>+N177+N223+N239+N276+N294+N309+N327+N333+N432</f>
        <v>0</v>
      </c>
      <c r="O176" s="131">
        <f t="shared" si="58"/>
        <v>207654627</v>
      </c>
      <c r="P176" s="131">
        <f t="shared" ref="P176:U176" si="79">+P177+P223+P239+P276+P294+P309+P327+P333+P432</f>
        <v>26765462.649999999</v>
      </c>
      <c r="Q176" s="131">
        <f t="shared" si="79"/>
        <v>166034935</v>
      </c>
      <c r="R176" s="131">
        <f t="shared" si="79"/>
        <v>14854229.359999999</v>
      </c>
      <c r="S176" s="131">
        <f t="shared" si="79"/>
        <v>0</v>
      </c>
      <c r="T176" s="131">
        <f t="shared" si="79"/>
        <v>283322264</v>
      </c>
      <c r="U176" s="131">
        <f t="shared" si="79"/>
        <v>283322264</v>
      </c>
      <c r="V176" s="243">
        <f t="shared" si="57"/>
        <v>1</v>
      </c>
      <c r="W176" s="131"/>
      <c r="X176" s="132"/>
      <c r="Y176" s="132"/>
    </row>
    <row r="177" spans="1:25" s="142" customFormat="1" ht="22.5" hidden="1" customHeight="1" thickTop="1" thickBot="1" x14ac:dyDescent="0.3">
      <c r="A177" s="136">
        <v>1</v>
      </c>
      <c r="B177" s="137">
        <v>1</v>
      </c>
      <c r="C177" s="137" t="s">
        <v>103</v>
      </c>
      <c r="D177" s="137" t="s">
        <v>96</v>
      </c>
      <c r="E177" s="137"/>
      <c r="F177" s="137"/>
      <c r="G177" s="137"/>
      <c r="H177" s="138"/>
      <c r="I177" s="138"/>
      <c r="J177" s="138"/>
      <c r="K177" s="139" t="s">
        <v>272</v>
      </c>
      <c r="L177" s="140">
        <f>+L178+L191</f>
        <v>0</v>
      </c>
      <c r="M177" s="140">
        <f>+M178+M191</f>
        <v>0</v>
      </c>
      <c r="N177" s="140">
        <f>+N178+N191</f>
        <v>0</v>
      </c>
      <c r="O177" s="140">
        <f t="shared" si="58"/>
        <v>0</v>
      </c>
      <c r="P177" s="140">
        <f t="shared" ref="P177:U177" si="80">+P178+P191</f>
        <v>0</v>
      </c>
      <c r="Q177" s="140">
        <f t="shared" si="80"/>
        <v>0</v>
      </c>
      <c r="R177" s="140">
        <f t="shared" si="80"/>
        <v>0</v>
      </c>
      <c r="S177" s="140">
        <f t="shared" si="80"/>
        <v>0</v>
      </c>
      <c r="T177" s="140">
        <f t="shared" si="80"/>
        <v>0</v>
      </c>
      <c r="U177" s="140">
        <f t="shared" si="80"/>
        <v>0</v>
      </c>
      <c r="V177" s="244" t="e">
        <f t="shared" si="57"/>
        <v>#DIV/0!</v>
      </c>
      <c r="W177" s="140"/>
      <c r="X177" s="136"/>
      <c r="Y177" s="137"/>
    </row>
    <row r="178" spans="1:25" ht="22.5" hidden="1" customHeight="1" thickTop="1" thickBot="1" x14ac:dyDescent="0.3">
      <c r="A178" s="71">
        <v>1</v>
      </c>
      <c r="B178" s="72">
        <v>1</v>
      </c>
      <c r="C178" s="72" t="s">
        <v>103</v>
      </c>
      <c r="D178" s="72" t="s">
        <v>96</v>
      </c>
      <c r="E178" s="72" t="s">
        <v>96</v>
      </c>
      <c r="F178" s="72"/>
      <c r="G178" s="72"/>
      <c r="H178" s="73"/>
      <c r="I178" s="73"/>
      <c r="J178" s="73"/>
      <c r="K178" s="74" t="s">
        <v>273</v>
      </c>
      <c r="L178" s="75">
        <f>+L179+L182+L185+L188</f>
        <v>0</v>
      </c>
      <c r="M178" s="75">
        <f>+M179+M182+M185+M188</f>
        <v>0</v>
      </c>
      <c r="N178" s="75">
        <f>+N179+N182+N185+N188</f>
        <v>0</v>
      </c>
      <c r="O178" s="75">
        <f t="shared" si="58"/>
        <v>0</v>
      </c>
      <c r="P178" s="75">
        <f t="shared" ref="P178:U178" si="81">+P179+P182+P185+P188</f>
        <v>0</v>
      </c>
      <c r="Q178" s="75">
        <f t="shared" si="81"/>
        <v>0</v>
      </c>
      <c r="R178" s="75">
        <f t="shared" si="81"/>
        <v>0</v>
      </c>
      <c r="S178" s="75">
        <f t="shared" si="81"/>
        <v>0</v>
      </c>
      <c r="T178" s="75">
        <f t="shared" si="81"/>
        <v>0</v>
      </c>
      <c r="U178" s="75">
        <f t="shared" si="81"/>
        <v>0</v>
      </c>
      <c r="V178" s="245" t="e">
        <f t="shared" si="57"/>
        <v>#DIV/0!</v>
      </c>
      <c r="W178" s="15"/>
      <c r="X178" s="14"/>
      <c r="Y178" s="72"/>
    </row>
    <row r="179" spans="1:25" s="68" customFormat="1" ht="22.5" hidden="1" customHeight="1" thickTop="1" thickBot="1" x14ac:dyDescent="0.3">
      <c r="A179" s="76">
        <v>1</v>
      </c>
      <c r="B179" s="76">
        <v>1</v>
      </c>
      <c r="C179" s="76" t="s">
        <v>103</v>
      </c>
      <c r="D179" s="77" t="s">
        <v>96</v>
      </c>
      <c r="E179" s="77" t="s">
        <v>96</v>
      </c>
      <c r="F179" s="77" t="s">
        <v>167</v>
      </c>
      <c r="G179" s="80"/>
      <c r="H179" s="77"/>
      <c r="I179" s="77"/>
      <c r="J179" s="77"/>
      <c r="K179" s="78" t="s">
        <v>274</v>
      </c>
      <c r="L179" s="79">
        <f>SUM(L180:L181)</f>
        <v>0</v>
      </c>
      <c r="M179" s="79">
        <f>SUM(M180:M181)</f>
        <v>0</v>
      </c>
      <c r="N179" s="79">
        <f>SUM(N180:N181)</f>
        <v>0</v>
      </c>
      <c r="O179" s="79">
        <f t="shared" si="58"/>
        <v>0</v>
      </c>
      <c r="P179" s="79">
        <f t="shared" ref="P179:U179" si="82">SUM(P180:P181)</f>
        <v>0</v>
      </c>
      <c r="Q179" s="79">
        <f t="shared" si="82"/>
        <v>0</v>
      </c>
      <c r="R179" s="79">
        <f t="shared" si="82"/>
        <v>0</v>
      </c>
      <c r="S179" s="79">
        <f t="shared" si="82"/>
        <v>0</v>
      </c>
      <c r="T179" s="79">
        <f t="shared" si="82"/>
        <v>0</v>
      </c>
      <c r="U179" s="79">
        <f t="shared" si="82"/>
        <v>0</v>
      </c>
      <c r="V179" s="246" t="e">
        <f t="shared" si="57"/>
        <v>#DIV/0!</v>
      </c>
      <c r="W179" s="15"/>
      <c r="X179" s="13"/>
      <c r="Y179" s="76"/>
    </row>
    <row r="180" spans="1:25" s="68" customFormat="1" ht="22.5" hidden="1" customHeight="1" thickTop="1" thickBot="1" x14ac:dyDescent="0.3">
      <c r="A180" s="14">
        <v>1</v>
      </c>
      <c r="B180" s="14">
        <v>1</v>
      </c>
      <c r="C180" s="54" t="s">
        <v>103</v>
      </c>
      <c r="D180" s="54" t="s">
        <v>96</v>
      </c>
      <c r="E180" s="54" t="s">
        <v>96</v>
      </c>
      <c r="F180" s="54" t="s">
        <v>167</v>
      </c>
      <c r="G180" s="54" t="s">
        <v>92</v>
      </c>
      <c r="H180" s="54"/>
      <c r="I180" s="54"/>
      <c r="J180" s="54"/>
      <c r="K180" s="52" t="s">
        <v>275</v>
      </c>
      <c r="L180" s="15"/>
      <c r="M180" s="15"/>
      <c r="N180" s="15"/>
      <c r="O180" s="15">
        <f t="shared" si="58"/>
        <v>0</v>
      </c>
      <c r="P180" s="15"/>
      <c r="Q180" s="15"/>
      <c r="R180" s="15"/>
      <c r="S180" s="15"/>
      <c r="T180" s="15"/>
      <c r="U180" s="15"/>
      <c r="V180" s="247" t="e">
        <f t="shared" si="57"/>
        <v>#DIV/0!</v>
      </c>
      <c r="W180" s="15"/>
      <c r="X180" s="63"/>
      <c r="Y180" s="63"/>
    </row>
    <row r="181" spans="1:25" s="68" customFormat="1" ht="22.5" hidden="1" customHeight="1" thickTop="1" thickBot="1" x14ac:dyDescent="0.3">
      <c r="A181" s="14">
        <v>1</v>
      </c>
      <c r="B181" s="14">
        <v>1</v>
      </c>
      <c r="C181" s="54" t="s">
        <v>103</v>
      </c>
      <c r="D181" s="54" t="s">
        <v>96</v>
      </c>
      <c r="E181" s="54" t="s">
        <v>96</v>
      </c>
      <c r="F181" s="54" t="s">
        <v>167</v>
      </c>
      <c r="G181" s="54" t="s">
        <v>103</v>
      </c>
      <c r="H181" s="54"/>
      <c r="I181" s="54"/>
      <c r="J181" s="54"/>
      <c r="K181" s="52" t="s">
        <v>276</v>
      </c>
      <c r="L181" s="15"/>
      <c r="M181" s="15"/>
      <c r="N181" s="15"/>
      <c r="O181" s="15">
        <f t="shared" si="58"/>
        <v>0</v>
      </c>
      <c r="P181" s="15"/>
      <c r="Q181" s="15"/>
      <c r="R181" s="15"/>
      <c r="S181" s="15"/>
      <c r="T181" s="15"/>
      <c r="U181" s="15"/>
      <c r="V181" s="247" t="e">
        <f t="shared" si="57"/>
        <v>#DIV/0!</v>
      </c>
      <c r="W181" s="15"/>
      <c r="X181" s="63"/>
      <c r="Y181" s="63"/>
    </row>
    <row r="182" spans="1:25" s="68" customFormat="1" ht="22.5" hidden="1" customHeight="1" thickTop="1" thickBot="1" x14ac:dyDescent="0.3">
      <c r="A182" s="76">
        <v>1</v>
      </c>
      <c r="B182" s="76">
        <v>1</v>
      </c>
      <c r="C182" s="76" t="s">
        <v>103</v>
      </c>
      <c r="D182" s="77" t="s">
        <v>96</v>
      </c>
      <c r="E182" s="77" t="s">
        <v>96</v>
      </c>
      <c r="F182" s="77" t="s">
        <v>187</v>
      </c>
      <c r="G182" s="80"/>
      <c r="H182" s="77"/>
      <c r="I182" s="77"/>
      <c r="J182" s="77"/>
      <c r="K182" s="78" t="s">
        <v>277</v>
      </c>
      <c r="L182" s="79">
        <f>SUM(L183:L184)</f>
        <v>0</v>
      </c>
      <c r="M182" s="79">
        <f>SUM(M183:M184)</f>
        <v>0</v>
      </c>
      <c r="N182" s="79">
        <f>SUM(N183:N184)</f>
        <v>0</v>
      </c>
      <c r="O182" s="79">
        <f t="shared" si="58"/>
        <v>0</v>
      </c>
      <c r="P182" s="79">
        <f t="shared" ref="P182:U182" si="83">SUM(P183:P184)</f>
        <v>0</v>
      </c>
      <c r="Q182" s="79">
        <f t="shared" si="83"/>
        <v>0</v>
      </c>
      <c r="R182" s="79">
        <f t="shared" si="83"/>
        <v>0</v>
      </c>
      <c r="S182" s="79">
        <f t="shared" si="83"/>
        <v>0</v>
      </c>
      <c r="T182" s="79">
        <f t="shared" si="83"/>
        <v>0</v>
      </c>
      <c r="U182" s="79">
        <f t="shared" si="83"/>
        <v>0</v>
      </c>
      <c r="V182" s="246" t="e">
        <f t="shared" si="57"/>
        <v>#DIV/0!</v>
      </c>
      <c r="W182" s="15"/>
      <c r="X182" s="13"/>
      <c r="Y182" s="76"/>
    </row>
    <row r="183" spans="1:25" s="68" customFormat="1" ht="22.5" hidden="1" customHeight="1" thickTop="1" thickBot="1" x14ac:dyDescent="0.3">
      <c r="A183" s="14">
        <v>1</v>
      </c>
      <c r="B183" s="14">
        <v>1</v>
      </c>
      <c r="C183" s="54" t="s">
        <v>103</v>
      </c>
      <c r="D183" s="54" t="s">
        <v>96</v>
      </c>
      <c r="E183" s="54" t="s">
        <v>96</v>
      </c>
      <c r="F183" s="54" t="s">
        <v>187</v>
      </c>
      <c r="G183" s="54" t="s">
        <v>92</v>
      </c>
      <c r="H183" s="54"/>
      <c r="I183" s="54"/>
      <c r="J183" s="54"/>
      <c r="K183" s="52" t="s">
        <v>278</v>
      </c>
      <c r="L183" s="15"/>
      <c r="M183" s="15"/>
      <c r="N183" s="15"/>
      <c r="O183" s="15">
        <f t="shared" si="58"/>
        <v>0</v>
      </c>
      <c r="P183" s="15"/>
      <c r="Q183" s="15"/>
      <c r="R183" s="15"/>
      <c r="S183" s="15"/>
      <c r="T183" s="15"/>
      <c r="U183" s="15"/>
      <c r="V183" s="247" t="e">
        <f t="shared" si="57"/>
        <v>#DIV/0!</v>
      </c>
      <c r="W183" s="15"/>
      <c r="X183" s="63"/>
      <c r="Y183" s="63"/>
    </row>
    <row r="184" spans="1:25" s="68" customFormat="1" ht="22.5" hidden="1" customHeight="1" thickTop="1" thickBot="1" x14ac:dyDescent="0.3">
      <c r="A184" s="14">
        <v>1</v>
      </c>
      <c r="B184" s="14">
        <v>1</v>
      </c>
      <c r="C184" s="54" t="s">
        <v>103</v>
      </c>
      <c r="D184" s="54" t="s">
        <v>96</v>
      </c>
      <c r="E184" s="54" t="s">
        <v>96</v>
      </c>
      <c r="F184" s="54" t="s">
        <v>187</v>
      </c>
      <c r="G184" s="54" t="s">
        <v>103</v>
      </c>
      <c r="H184" s="54"/>
      <c r="I184" s="54"/>
      <c r="J184" s="54"/>
      <c r="K184" s="52" t="s">
        <v>279</v>
      </c>
      <c r="L184" s="15"/>
      <c r="M184" s="15"/>
      <c r="N184" s="15"/>
      <c r="O184" s="15">
        <f t="shared" si="58"/>
        <v>0</v>
      </c>
      <c r="P184" s="15"/>
      <c r="Q184" s="15"/>
      <c r="R184" s="15"/>
      <c r="S184" s="15"/>
      <c r="T184" s="15"/>
      <c r="U184" s="15"/>
      <c r="V184" s="247" t="e">
        <f t="shared" si="57"/>
        <v>#DIV/0!</v>
      </c>
      <c r="W184" s="15"/>
      <c r="X184" s="63"/>
      <c r="Y184" s="63"/>
    </row>
    <row r="185" spans="1:25" s="68" customFormat="1" ht="22.5" hidden="1" customHeight="1" thickTop="1" thickBot="1" x14ac:dyDescent="0.3">
      <c r="A185" s="76">
        <v>1</v>
      </c>
      <c r="B185" s="76">
        <v>1</v>
      </c>
      <c r="C185" s="76" t="s">
        <v>103</v>
      </c>
      <c r="D185" s="77" t="s">
        <v>96</v>
      </c>
      <c r="E185" s="77" t="s">
        <v>96</v>
      </c>
      <c r="F185" s="77" t="s">
        <v>234</v>
      </c>
      <c r="G185" s="80"/>
      <c r="H185" s="77"/>
      <c r="I185" s="77"/>
      <c r="J185" s="77"/>
      <c r="K185" s="78" t="s">
        <v>280</v>
      </c>
      <c r="L185" s="79">
        <f>SUM(L186:L187)</f>
        <v>0</v>
      </c>
      <c r="M185" s="79">
        <f>SUM(M186:M187)</f>
        <v>0</v>
      </c>
      <c r="N185" s="79">
        <f>SUM(N186:N187)</f>
        <v>0</v>
      </c>
      <c r="O185" s="79">
        <f t="shared" si="58"/>
        <v>0</v>
      </c>
      <c r="P185" s="79">
        <f t="shared" ref="P185:U185" si="84">SUM(P186:P187)</f>
        <v>0</v>
      </c>
      <c r="Q185" s="79">
        <f t="shared" si="84"/>
        <v>0</v>
      </c>
      <c r="R185" s="79">
        <f t="shared" si="84"/>
        <v>0</v>
      </c>
      <c r="S185" s="79">
        <f t="shared" si="84"/>
        <v>0</v>
      </c>
      <c r="T185" s="79">
        <f t="shared" si="84"/>
        <v>0</v>
      </c>
      <c r="U185" s="79">
        <f t="shared" si="84"/>
        <v>0</v>
      </c>
      <c r="V185" s="246" t="e">
        <f t="shared" si="57"/>
        <v>#DIV/0!</v>
      </c>
      <c r="W185" s="15"/>
      <c r="X185" s="13"/>
      <c r="Y185" s="76"/>
    </row>
    <row r="186" spans="1:25" s="68" customFormat="1" ht="22.5" hidden="1" customHeight="1" thickTop="1" thickBot="1" x14ac:dyDescent="0.3">
      <c r="A186" s="14">
        <v>1</v>
      </c>
      <c r="B186" s="14">
        <v>1</v>
      </c>
      <c r="C186" s="54" t="s">
        <v>103</v>
      </c>
      <c r="D186" s="54" t="s">
        <v>96</v>
      </c>
      <c r="E186" s="54" t="s">
        <v>96</v>
      </c>
      <c r="F186" s="54" t="s">
        <v>234</v>
      </c>
      <c r="G186" s="54" t="s">
        <v>92</v>
      </c>
      <c r="H186" s="54"/>
      <c r="I186" s="54"/>
      <c r="J186" s="54"/>
      <c r="K186" s="52" t="s">
        <v>281</v>
      </c>
      <c r="L186" s="15"/>
      <c r="M186" s="15"/>
      <c r="N186" s="15"/>
      <c r="O186" s="15">
        <f t="shared" si="58"/>
        <v>0</v>
      </c>
      <c r="P186" s="15"/>
      <c r="Q186" s="15"/>
      <c r="R186" s="15"/>
      <c r="S186" s="15"/>
      <c r="T186" s="15"/>
      <c r="U186" s="15"/>
      <c r="V186" s="247" t="e">
        <f t="shared" si="57"/>
        <v>#DIV/0!</v>
      </c>
      <c r="W186" s="15"/>
      <c r="X186" s="63"/>
      <c r="Y186" s="63"/>
    </row>
    <row r="187" spans="1:25" s="68" customFormat="1" ht="22.5" hidden="1" customHeight="1" thickTop="1" thickBot="1" x14ac:dyDescent="0.3">
      <c r="A187" s="14">
        <v>1</v>
      </c>
      <c r="B187" s="14">
        <v>1</v>
      </c>
      <c r="C187" s="54" t="s">
        <v>103</v>
      </c>
      <c r="D187" s="54" t="s">
        <v>96</v>
      </c>
      <c r="E187" s="54" t="s">
        <v>96</v>
      </c>
      <c r="F187" s="54" t="s">
        <v>234</v>
      </c>
      <c r="G187" s="54" t="s">
        <v>103</v>
      </c>
      <c r="H187" s="54"/>
      <c r="I187" s="54"/>
      <c r="J187" s="54"/>
      <c r="K187" s="52" t="s">
        <v>282</v>
      </c>
      <c r="L187" s="15"/>
      <c r="M187" s="15"/>
      <c r="N187" s="15"/>
      <c r="O187" s="15">
        <f t="shared" si="58"/>
        <v>0</v>
      </c>
      <c r="P187" s="15"/>
      <c r="Q187" s="15"/>
      <c r="R187" s="15"/>
      <c r="S187" s="15"/>
      <c r="T187" s="15"/>
      <c r="U187" s="15"/>
      <c r="V187" s="247" t="e">
        <f t="shared" si="57"/>
        <v>#DIV/0!</v>
      </c>
      <c r="W187" s="15"/>
      <c r="X187" s="63"/>
      <c r="Y187" s="63"/>
    </row>
    <row r="188" spans="1:25" s="68" customFormat="1" ht="22.5" hidden="1" customHeight="1" thickTop="1" thickBot="1" x14ac:dyDescent="0.3">
      <c r="A188" s="76">
        <v>1</v>
      </c>
      <c r="B188" s="76">
        <v>1</v>
      </c>
      <c r="C188" s="76" t="s">
        <v>103</v>
      </c>
      <c r="D188" s="77" t="s">
        <v>96</v>
      </c>
      <c r="E188" s="77" t="s">
        <v>96</v>
      </c>
      <c r="F188" s="77" t="s">
        <v>283</v>
      </c>
      <c r="G188" s="80"/>
      <c r="H188" s="77"/>
      <c r="I188" s="77"/>
      <c r="J188" s="77"/>
      <c r="K188" s="78" t="s">
        <v>284</v>
      </c>
      <c r="L188" s="79">
        <f>SUM(L189:L190)</f>
        <v>0</v>
      </c>
      <c r="M188" s="79">
        <f>SUM(M189:M190)</f>
        <v>0</v>
      </c>
      <c r="N188" s="79">
        <f>SUM(N189:N190)</f>
        <v>0</v>
      </c>
      <c r="O188" s="79">
        <f t="shared" si="58"/>
        <v>0</v>
      </c>
      <c r="P188" s="79">
        <f t="shared" ref="P188:U188" si="85">SUM(P189:P190)</f>
        <v>0</v>
      </c>
      <c r="Q188" s="79">
        <f t="shared" si="85"/>
        <v>0</v>
      </c>
      <c r="R188" s="79">
        <f t="shared" si="85"/>
        <v>0</v>
      </c>
      <c r="S188" s="79">
        <f t="shared" si="85"/>
        <v>0</v>
      </c>
      <c r="T188" s="79">
        <f t="shared" si="85"/>
        <v>0</v>
      </c>
      <c r="U188" s="79">
        <f t="shared" si="85"/>
        <v>0</v>
      </c>
      <c r="V188" s="246" t="e">
        <f t="shared" si="57"/>
        <v>#DIV/0!</v>
      </c>
      <c r="W188" s="15"/>
      <c r="X188" s="13"/>
      <c r="Y188" s="76"/>
    </row>
    <row r="189" spans="1:25" s="68" customFormat="1" ht="22.5" hidden="1" customHeight="1" thickTop="1" thickBot="1" x14ac:dyDescent="0.3">
      <c r="A189" s="14">
        <v>1</v>
      </c>
      <c r="B189" s="14">
        <v>1</v>
      </c>
      <c r="C189" s="54" t="s">
        <v>103</v>
      </c>
      <c r="D189" s="54" t="s">
        <v>96</v>
      </c>
      <c r="E189" s="54" t="s">
        <v>96</v>
      </c>
      <c r="F189" s="54" t="s">
        <v>283</v>
      </c>
      <c r="G189" s="54" t="s">
        <v>92</v>
      </c>
      <c r="H189" s="54"/>
      <c r="I189" s="54"/>
      <c r="J189" s="54"/>
      <c r="K189" s="52" t="s">
        <v>285</v>
      </c>
      <c r="L189" s="15"/>
      <c r="M189" s="15"/>
      <c r="N189" s="15"/>
      <c r="O189" s="15">
        <f t="shared" si="58"/>
        <v>0</v>
      </c>
      <c r="P189" s="15"/>
      <c r="Q189" s="15"/>
      <c r="R189" s="15"/>
      <c r="S189" s="15"/>
      <c r="T189" s="15"/>
      <c r="U189" s="15"/>
      <c r="V189" s="247" t="e">
        <f t="shared" si="57"/>
        <v>#DIV/0!</v>
      </c>
      <c r="W189" s="15"/>
      <c r="X189" s="63"/>
      <c r="Y189" s="63"/>
    </row>
    <row r="190" spans="1:25" s="68" customFormat="1" ht="22.5" hidden="1" customHeight="1" thickTop="1" thickBot="1" x14ac:dyDescent="0.3">
      <c r="A190" s="14">
        <v>1</v>
      </c>
      <c r="B190" s="14">
        <v>1</v>
      </c>
      <c r="C190" s="54" t="s">
        <v>103</v>
      </c>
      <c r="D190" s="54" t="s">
        <v>96</v>
      </c>
      <c r="E190" s="54" t="s">
        <v>96</v>
      </c>
      <c r="F190" s="54" t="s">
        <v>283</v>
      </c>
      <c r="G190" s="54" t="s">
        <v>103</v>
      </c>
      <c r="H190" s="54"/>
      <c r="I190" s="54"/>
      <c r="J190" s="54"/>
      <c r="K190" s="52" t="s">
        <v>286</v>
      </c>
      <c r="L190" s="15"/>
      <c r="M190" s="15"/>
      <c r="N190" s="15"/>
      <c r="O190" s="15">
        <f t="shared" si="58"/>
        <v>0</v>
      </c>
      <c r="P190" s="15"/>
      <c r="Q190" s="15"/>
      <c r="R190" s="15"/>
      <c r="S190" s="15"/>
      <c r="T190" s="15"/>
      <c r="U190" s="15"/>
      <c r="V190" s="247" t="e">
        <f t="shared" si="57"/>
        <v>#DIV/0!</v>
      </c>
      <c r="W190" s="15"/>
      <c r="X190" s="63"/>
      <c r="Y190" s="63"/>
    </row>
    <row r="191" spans="1:25" ht="22.5" hidden="1" customHeight="1" thickTop="1" thickBot="1" x14ac:dyDescent="0.3">
      <c r="A191" s="71">
        <v>1</v>
      </c>
      <c r="B191" s="72">
        <v>1</v>
      </c>
      <c r="C191" s="72" t="s">
        <v>103</v>
      </c>
      <c r="D191" s="72" t="s">
        <v>96</v>
      </c>
      <c r="E191" s="72" t="s">
        <v>105</v>
      </c>
      <c r="F191" s="72"/>
      <c r="G191" s="72"/>
      <c r="H191" s="73"/>
      <c r="I191" s="73"/>
      <c r="J191" s="73"/>
      <c r="K191" s="74" t="s">
        <v>287</v>
      </c>
      <c r="L191" s="75">
        <f>+L192+L206+L216</f>
        <v>0</v>
      </c>
      <c r="M191" s="75">
        <f>+M192+M206+M216</f>
        <v>0</v>
      </c>
      <c r="N191" s="75">
        <f>+N192+N206+N216</f>
        <v>0</v>
      </c>
      <c r="O191" s="75">
        <f t="shared" si="58"/>
        <v>0</v>
      </c>
      <c r="P191" s="75">
        <f t="shared" ref="P191:U191" si="86">+P192+P206+P216</f>
        <v>0</v>
      </c>
      <c r="Q191" s="75">
        <f t="shared" si="86"/>
        <v>0</v>
      </c>
      <c r="R191" s="75">
        <f t="shared" si="86"/>
        <v>0</v>
      </c>
      <c r="S191" s="75">
        <f t="shared" si="86"/>
        <v>0</v>
      </c>
      <c r="T191" s="75">
        <f t="shared" si="86"/>
        <v>0</v>
      </c>
      <c r="U191" s="75">
        <f t="shared" si="86"/>
        <v>0</v>
      </c>
      <c r="V191" s="245" t="e">
        <f t="shared" si="57"/>
        <v>#DIV/0!</v>
      </c>
      <c r="W191" s="15"/>
      <c r="X191" s="14"/>
      <c r="Y191" s="72"/>
    </row>
    <row r="192" spans="1:25" s="68" customFormat="1" ht="22.5" hidden="1" customHeight="1" thickTop="1" thickBot="1" x14ac:dyDescent="0.3">
      <c r="A192" s="76">
        <v>1</v>
      </c>
      <c r="B192" s="76">
        <v>1</v>
      </c>
      <c r="C192" s="76" t="s">
        <v>103</v>
      </c>
      <c r="D192" s="77" t="s">
        <v>96</v>
      </c>
      <c r="E192" s="77" t="s">
        <v>105</v>
      </c>
      <c r="F192" s="77" t="s">
        <v>167</v>
      </c>
      <c r="G192" s="80"/>
      <c r="H192" s="77"/>
      <c r="I192" s="77"/>
      <c r="J192" s="77"/>
      <c r="K192" s="78" t="s">
        <v>288</v>
      </c>
      <c r="L192" s="79">
        <f>+L193+L196+L199</f>
        <v>0</v>
      </c>
      <c r="M192" s="79">
        <f>+M193+M196+M199</f>
        <v>0</v>
      </c>
      <c r="N192" s="79">
        <f>+N193+N196+N199</f>
        <v>0</v>
      </c>
      <c r="O192" s="79">
        <f t="shared" si="58"/>
        <v>0</v>
      </c>
      <c r="P192" s="79">
        <f t="shared" ref="P192:U192" si="87">+P193+P196+P199</f>
        <v>0</v>
      </c>
      <c r="Q192" s="79">
        <f t="shared" si="87"/>
        <v>0</v>
      </c>
      <c r="R192" s="79">
        <f t="shared" si="87"/>
        <v>0</v>
      </c>
      <c r="S192" s="79">
        <f t="shared" si="87"/>
        <v>0</v>
      </c>
      <c r="T192" s="79">
        <f t="shared" si="87"/>
        <v>0</v>
      </c>
      <c r="U192" s="79">
        <f t="shared" si="87"/>
        <v>0</v>
      </c>
      <c r="V192" s="246" t="e">
        <f t="shared" si="57"/>
        <v>#DIV/0!</v>
      </c>
      <c r="W192" s="15"/>
      <c r="X192" s="13"/>
      <c r="Y192" s="76"/>
    </row>
    <row r="193" spans="1:25" s="68" customFormat="1" ht="22.5" hidden="1" customHeight="1" thickTop="1" thickBot="1" x14ac:dyDescent="0.3">
      <c r="A193" s="13">
        <v>1</v>
      </c>
      <c r="B193" s="13">
        <v>1</v>
      </c>
      <c r="C193" s="61" t="s">
        <v>103</v>
      </c>
      <c r="D193" s="13" t="s">
        <v>96</v>
      </c>
      <c r="E193" s="61" t="s">
        <v>105</v>
      </c>
      <c r="F193" s="61" t="s">
        <v>167</v>
      </c>
      <c r="G193" s="61" t="s">
        <v>96</v>
      </c>
      <c r="H193" s="61"/>
      <c r="I193" s="61"/>
      <c r="J193" s="61"/>
      <c r="K193" s="51" t="s">
        <v>289</v>
      </c>
      <c r="L193" s="15">
        <f>SUM(L194:L195)</f>
        <v>0</v>
      </c>
      <c r="M193" s="15">
        <f>SUM(M194:M195)</f>
        <v>0</v>
      </c>
      <c r="N193" s="15">
        <f>SUM(N194:N195)</f>
        <v>0</v>
      </c>
      <c r="O193" s="15">
        <f t="shared" si="58"/>
        <v>0</v>
      </c>
      <c r="P193" s="15">
        <f t="shared" ref="P193:U193" si="88">SUM(P194:P195)</f>
        <v>0</v>
      </c>
      <c r="Q193" s="15">
        <f t="shared" si="88"/>
        <v>0</v>
      </c>
      <c r="R193" s="15">
        <f t="shared" si="88"/>
        <v>0</v>
      </c>
      <c r="S193" s="15">
        <f t="shared" si="88"/>
        <v>0</v>
      </c>
      <c r="T193" s="15">
        <f t="shared" si="88"/>
        <v>0</v>
      </c>
      <c r="U193" s="15">
        <f t="shared" si="88"/>
        <v>0</v>
      </c>
      <c r="V193" s="247" t="e">
        <f t="shared" si="57"/>
        <v>#DIV/0!</v>
      </c>
      <c r="W193" s="15"/>
      <c r="X193" s="63"/>
      <c r="Y193" s="63"/>
    </row>
    <row r="194" spans="1:25" s="68" customFormat="1" ht="22.5" hidden="1" customHeight="1" thickTop="1" thickBot="1" x14ac:dyDescent="0.3">
      <c r="A194" s="14">
        <v>1</v>
      </c>
      <c r="B194" s="14">
        <v>1</v>
      </c>
      <c r="C194" s="54" t="s">
        <v>103</v>
      </c>
      <c r="D194" s="54" t="s">
        <v>96</v>
      </c>
      <c r="E194" s="54" t="s">
        <v>105</v>
      </c>
      <c r="F194" s="54" t="s">
        <v>167</v>
      </c>
      <c r="G194" s="54" t="s">
        <v>96</v>
      </c>
      <c r="H194" s="54" t="s">
        <v>92</v>
      </c>
      <c r="I194" s="54"/>
      <c r="J194" s="54"/>
      <c r="K194" s="52" t="s">
        <v>290</v>
      </c>
      <c r="L194" s="15"/>
      <c r="M194" s="15"/>
      <c r="N194" s="15"/>
      <c r="O194" s="15">
        <f t="shared" si="58"/>
        <v>0</v>
      </c>
      <c r="P194" s="15"/>
      <c r="Q194" s="15"/>
      <c r="R194" s="15"/>
      <c r="S194" s="15"/>
      <c r="T194" s="15"/>
      <c r="U194" s="15"/>
      <c r="V194" s="247" t="e">
        <f t="shared" si="57"/>
        <v>#DIV/0!</v>
      </c>
      <c r="W194" s="15"/>
      <c r="X194" s="63"/>
      <c r="Y194" s="63"/>
    </row>
    <row r="195" spans="1:25" s="68" customFormat="1" ht="22.5" hidden="1" customHeight="1" thickTop="1" thickBot="1" x14ac:dyDescent="0.3">
      <c r="A195" s="14">
        <v>1</v>
      </c>
      <c r="B195" s="14">
        <v>1</v>
      </c>
      <c r="C195" s="54" t="s">
        <v>103</v>
      </c>
      <c r="D195" s="54" t="s">
        <v>96</v>
      </c>
      <c r="E195" s="54" t="s">
        <v>105</v>
      </c>
      <c r="F195" s="54" t="s">
        <v>167</v>
      </c>
      <c r="G195" s="54" t="s">
        <v>96</v>
      </c>
      <c r="H195" s="54" t="s">
        <v>103</v>
      </c>
      <c r="I195" s="54"/>
      <c r="J195" s="54"/>
      <c r="K195" s="52" t="s">
        <v>291</v>
      </c>
      <c r="L195" s="15"/>
      <c r="M195" s="15"/>
      <c r="N195" s="15"/>
      <c r="O195" s="15">
        <f t="shared" si="58"/>
        <v>0</v>
      </c>
      <c r="P195" s="15"/>
      <c r="Q195" s="15"/>
      <c r="R195" s="15"/>
      <c r="S195" s="15"/>
      <c r="T195" s="15"/>
      <c r="U195" s="15"/>
      <c r="V195" s="247" t="e">
        <f t="shared" ref="V195:V258" si="89">+U195/T195</f>
        <v>#DIV/0!</v>
      </c>
      <c r="W195" s="15"/>
      <c r="X195" s="63"/>
      <c r="Y195" s="63"/>
    </row>
    <row r="196" spans="1:25" s="68" customFormat="1" ht="22.5" hidden="1" customHeight="1" thickTop="1" thickBot="1" x14ac:dyDescent="0.3">
      <c r="A196" s="13">
        <v>1</v>
      </c>
      <c r="B196" s="13">
        <v>1</v>
      </c>
      <c r="C196" s="61" t="s">
        <v>103</v>
      </c>
      <c r="D196" s="13" t="s">
        <v>96</v>
      </c>
      <c r="E196" s="61" t="s">
        <v>105</v>
      </c>
      <c r="F196" s="61" t="s">
        <v>167</v>
      </c>
      <c r="G196" s="61" t="s">
        <v>105</v>
      </c>
      <c r="H196" s="61"/>
      <c r="I196" s="61"/>
      <c r="J196" s="61"/>
      <c r="K196" s="51" t="s">
        <v>292</v>
      </c>
      <c r="L196" s="15">
        <f>SUM(L197:L198)</f>
        <v>0</v>
      </c>
      <c r="M196" s="15">
        <f>SUM(M197:M198)</f>
        <v>0</v>
      </c>
      <c r="N196" s="15">
        <f>SUM(N197:N198)</f>
        <v>0</v>
      </c>
      <c r="O196" s="15">
        <f t="shared" ref="O196:O259" si="90">+L196+M196-N196</f>
        <v>0</v>
      </c>
      <c r="P196" s="15">
        <f t="shared" ref="P196:U196" si="91">SUM(P197:P198)</f>
        <v>0</v>
      </c>
      <c r="Q196" s="15">
        <f t="shared" si="91"/>
        <v>0</v>
      </c>
      <c r="R196" s="15">
        <f t="shared" si="91"/>
        <v>0</v>
      </c>
      <c r="S196" s="15">
        <f t="shared" si="91"/>
        <v>0</v>
      </c>
      <c r="T196" s="15">
        <f t="shared" si="91"/>
        <v>0</v>
      </c>
      <c r="U196" s="15">
        <f t="shared" si="91"/>
        <v>0</v>
      </c>
      <c r="V196" s="247" t="e">
        <f t="shared" si="89"/>
        <v>#DIV/0!</v>
      </c>
      <c r="W196" s="15"/>
      <c r="X196" s="63"/>
      <c r="Y196" s="63"/>
    </row>
    <row r="197" spans="1:25" s="68" customFormat="1" ht="22.5" hidden="1" customHeight="1" thickTop="1" thickBot="1" x14ac:dyDescent="0.3">
      <c r="A197" s="14">
        <v>1</v>
      </c>
      <c r="B197" s="14">
        <v>1</v>
      </c>
      <c r="C197" s="54" t="s">
        <v>103</v>
      </c>
      <c r="D197" s="54" t="s">
        <v>96</v>
      </c>
      <c r="E197" s="54" t="s">
        <v>105</v>
      </c>
      <c r="F197" s="54" t="s">
        <v>167</v>
      </c>
      <c r="G197" s="54" t="s">
        <v>105</v>
      </c>
      <c r="H197" s="54" t="s">
        <v>92</v>
      </c>
      <c r="I197" s="54"/>
      <c r="J197" s="54"/>
      <c r="K197" s="52" t="s">
        <v>293</v>
      </c>
      <c r="L197" s="15"/>
      <c r="M197" s="15"/>
      <c r="N197" s="15"/>
      <c r="O197" s="15">
        <f t="shared" si="90"/>
        <v>0</v>
      </c>
      <c r="P197" s="15"/>
      <c r="Q197" s="15"/>
      <c r="R197" s="15"/>
      <c r="S197" s="15"/>
      <c r="T197" s="15"/>
      <c r="U197" s="15"/>
      <c r="V197" s="247" t="e">
        <f t="shared" si="89"/>
        <v>#DIV/0!</v>
      </c>
      <c r="W197" s="15"/>
      <c r="X197" s="63"/>
      <c r="Y197" s="63"/>
    </row>
    <row r="198" spans="1:25" s="68" customFormat="1" ht="22.5" hidden="1" customHeight="1" thickTop="1" thickBot="1" x14ac:dyDescent="0.3">
      <c r="A198" s="14">
        <v>1</v>
      </c>
      <c r="B198" s="14">
        <v>1</v>
      </c>
      <c r="C198" s="54" t="s">
        <v>103</v>
      </c>
      <c r="D198" s="54" t="s">
        <v>96</v>
      </c>
      <c r="E198" s="54" t="s">
        <v>105</v>
      </c>
      <c r="F198" s="54" t="s">
        <v>167</v>
      </c>
      <c r="G198" s="54" t="s">
        <v>105</v>
      </c>
      <c r="H198" s="54" t="s">
        <v>103</v>
      </c>
      <c r="I198" s="54"/>
      <c r="J198" s="54"/>
      <c r="K198" s="52" t="s">
        <v>294</v>
      </c>
      <c r="L198" s="15"/>
      <c r="M198" s="15"/>
      <c r="N198" s="15"/>
      <c r="O198" s="15">
        <f t="shared" si="90"/>
        <v>0</v>
      </c>
      <c r="P198" s="15"/>
      <c r="Q198" s="15"/>
      <c r="R198" s="15"/>
      <c r="S198" s="15"/>
      <c r="T198" s="15"/>
      <c r="U198" s="15"/>
      <c r="V198" s="247" t="e">
        <f t="shared" si="89"/>
        <v>#DIV/0!</v>
      </c>
      <c r="W198" s="15"/>
      <c r="X198" s="63"/>
      <c r="Y198" s="63"/>
    </row>
    <row r="199" spans="1:25" s="68" customFormat="1" ht="22.5" hidden="1" customHeight="1" thickTop="1" thickBot="1" x14ac:dyDescent="0.3">
      <c r="A199" s="13">
        <v>1</v>
      </c>
      <c r="B199" s="13">
        <v>1</v>
      </c>
      <c r="C199" s="61" t="s">
        <v>103</v>
      </c>
      <c r="D199" s="13" t="s">
        <v>96</v>
      </c>
      <c r="E199" s="61" t="s">
        <v>105</v>
      </c>
      <c r="F199" s="61" t="s">
        <v>167</v>
      </c>
      <c r="G199" s="61" t="s">
        <v>165</v>
      </c>
      <c r="H199" s="61"/>
      <c r="I199" s="61"/>
      <c r="J199" s="61"/>
      <c r="K199" s="51" t="s">
        <v>295</v>
      </c>
      <c r="L199" s="15">
        <f>+L200+L203</f>
        <v>0</v>
      </c>
      <c r="M199" s="15">
        <f>+M200+M203</f>
        <v>0</v>
      </c>
      <c r="N199" s="15">
        <f>+N200+N203</f>
        <v>0</v>
      </c>
      <c r="O199" s="15">
        <f t="shared" si="90"/>
        <v>0</v>
      </c>
      <c r="P199" s="15">
        <f t="shared" ref="P199:U199" si="92">+P200+P203</f>
        <v>0</v>
      </c>
      <c r="Q199" s="15">
        <f t="shared" si="92"/>
        <v>0</v>
      </c>
      <c r="R199" s="15">
        <f t="shared" si="92"/>
        <v>0</v>
      </c>
      <c r="S199" s="15">
        <f t="shared" si="92"/>
        <v>0</v>
      </c>
      <c r="T199" s="15">
        <f t="shared" si="92"/>
        <v>0</v>
      </c>
      <c r="U199" s="15">
        <f t="shared" si="92"/>
        <v>0</v>
      </c>
      <c r="V199" s="247" t="e">
        <f t="shared" si="89"/>
        <v>#DIV/0!</v>
      </c>
      <c r="W199" s="15"/>
      <c r="X199" s="63"/>
      <c r="Y199" s="63"/>
    </row>
    <row r="200" spans="1:25" ht="22.5" hidden="1" customHeight="1" thickTop="1" thickBot="1" x14ac:dyDescent="0.3">
      <c r="A200" s="14">
        <v>1</v>
      </c>
      <c r="B200" s="14">
        <v>1</v>
      </c>
      <c r="C200" s="54" t="s">
        <v>103</v>
      </c>
      <c r="D200" s="54" t="s">
        <v>96</v>
      </c>
      <c r="E200" s="54" t="s">
        <v>105</v>
      </c>
      <c r="F200" s="54" t="s">
        <v>167</v>
      </c>
      <c r="G200" s="54" t="s">
        <v>165</v>
      </c>
      <c r="H200" s="54" t="s">
        <v>96</v>
      </c>
      <c r="I200" s="54"/>
      <c r="J200" s="54"/>
      <c r="K200" s="52" t="s">
        <v>296</v>
      </c>
      <c r="L200" s="16">
        <f>SUM(L201:L202)</f>
        <v>0</v>
      </c>
      <c r="M200" s="16">
        <f>SUM(M201:M202)</f>
        <v>0</v>
      </c>
      <c r="N200" s="16">
        <f>SUM(N201:N202)</f>
        <v>0</v>
      </c>
      <c r="O200" s="16">
        <f t="shared" si="90"/>
        <v>0</v>
      </c>
      <c r="P200" s="16">
        <f t="shared" ref="P200:U200" si="93">SUM(P201:P202)</f>
        <v>0</v>
      </c>
      <c r="Q200" s="16">
        <f t="shared" si="93"/>
        <v>0</v>
      </c>
      <c r="R200" s="16">
        <f t="shared" si="93"/>
        <v>0</v>
      </c>
      <c r="S200" s="16">
        <f t="shared" si="93"/>
        <v>0</v>
      </c>
      <c r="T200" s="16">
        <f t="shared" si="93"/>
        <v>0</v>
      </c>
      <c r="U200" s="16">
        <f t="shared" si="93"/>
        <v>0</v>
      </c>
      <c r="V200" s="248" t="e">
        <f t="shared" si="89"/>
        <v>#DIV/0!</v>
      </c>
      <c r="W200" s="16"/>
      <c r="X200" s="63"/>
      <c r="Y200" s="63"/>
    </row>
    <row r="201" spans="1:25" ht="22.5" hidden="1" customHeight="1" thickTop="1" thickBot="1" x14ac:dyDescent="0.3">
      <c r="A201" s="14">
        <v>1</v>
      </c>
      <c r="B201" s="14">
        <v>1</v>
      </c>
      <c r="C201" s="54" t="s">
        <v>103</v>
      </c>
      <c r="D201" s="54" t="s">
        <v>96</v>
      </c>
      <c r="E201" s="54" t="s">
        <v>105</v>
      </c>
      <c r="F201" s="54" t="s">
        <v>167</v>
      </c>
      <c r="G201" s="54" t="s">
        <v>165</v>
      </c>
      <c r="H201" s="54" t="s">
        <v>96</v>
      </c>
      <c r="I201" s="54" t="s">
        <v>92</v>
      </c>
      <c r="J201" s="54"/>
      <c r="K201" s="52" t="s">
        <v>297</v>
      </c>
      <c r="L201" s="16"/>
      <c r="M201" s="16"/>
      <c r="N201" s="16"/>
      <c r="O201" s="15">
        <f t="shared" si="90"/>
        <v>0</v>
      </c>
      <c r="P201" s="16"/>
      <c r="Q201" s="16"/>
      <c r="R201" s="16"/>
      <c r="S201" s="16"/>
      <c r="T201" s="16"/>
      <c r="U201" s="16"/>
      <c r="V201" s="248" t="e">
        <f t="shared" si="89"/>
        <v>#DIV/0!</v>
      </c>
      <c r="W201" s="16"/>
      <c r="X201" s="63"/>
      <c r="Y201" s="63"/>
    </row>
    <row r="202" spans="1:25" ht="22.5" hidden="1" customHeight="1" thickTop="1" thickBot="1" x14ac:dyDescent="0.3">
      <c r="A202" s="14">
        <v>1</v>
      </c>
      <c r="B202" s="14">
        <v>1</v>
      </c>
      <c r="C202" s="54" t="s">
        <v>103</v>
      </c>
      <c r="D202" s="54" t="s">
        <v>96</v>
      </c>
      <c r="E202" s="54" t="s">
        <v>105</v>
      </c>
      <c r="F202" s="54" t="s">
        <v>167</v>
      </c>
      <c r="G202" s="54" t="s">
        <v>165</v>
      </c>
      <c r="H202" s="54" t="s">
        <v>96</v>
      </c>
      <c r="I202" s="54" t="s">
        <v>103</v>
      </c>
      <c r="J202" s="54"/>
      <c r="K202" s="52" t="s">
        <v>298</v>
      </c>
      <c r="L202" s="16"/>
      <c r="M202" s="16"/>
      <c r="N202" s="16"/>
      <c r="O202" s="15">
        <f t="shared" si="90"/>
        <v>0</v>
      </c>
      <c r="P202" s="16"/>
      <c r="Q202" s="16"/>
      <c r="R202" s="16"/>
      <c r="S202" s="16"/>
      <c r="T202" s="16"/>
      <c r="U202" s="16"/>
      <c r="V202" s="248" t="e">
        <f t="shared" si="89"/>
        <v>#DIV/0!</v>
      </c>
      <c r="W202" s="16"/>
      <c r="X202" s="63"/>
      <c r="Y202" s="63"/>
    </row>
    <row r="203" spans="1:25" ht="22.5" hidden="1" customHeight="1" thickTop="1" thickBot="1" x14ac:dyDescent="0.3">
      <c r="A203" s="14">
        <v>1</v>
      </c>
      <c r="B203" s="14">
        <v>1</v>
      </c>
      <c r="C203" s="54" t="s">
        <v>103</v>
      </c>
      <c r="D203" s="54" t="s">
        <v>96</v>
      </c>
      <c r="E203" s="54" t="s">
        <v>105</v>
      </c>
      <c r="F203" s="54" t="s">
        <v>167</v>
      </c>
      <c r="G203" s="54" t="s">
        <v>165</v>
      </c>
      <c r="H203" s="54" t="s">
        <v>105</v>
      </c>
      <c r="I203" s="54"/>
      <c r="J203" s="54"/>
      <c r="K203" s="52" t="s">
        <v>299</v>
      </c>
      <c r="L203" s="16">
        <f>SUM(L204:L205)</f>
        <v>0</v>
      </c>
      <c r="M203" s="16">
        <f>SUM(M204:M205)</f>
        <v>0</v>
      </c>
      <c r="N203" s="16">
        <f>SUM(N204:N205)</f>
        <v>0</v>
      </c>
      <c r="O203" s="16">
        <f t="shared" si="90"/>
        <v>0</v>
      </c>
      <c r="P203" s="16">
        <f t="shared" ref="P203:U203" si="94">SUM(P204:P205)</f>
        <v>0</v>
      </c>
      <c r="Q203" s="16">
        <f t="shared" si="94"/>
        <v>0</v>
      </c>
      <c r="R203" s="16">
        <f t="shared" si="94"/>
        <v>0</v>
      </c>
      <c r="S203" s="16">
        <f t="shared" si="94"/>
        <v>0</v>
      </c>
      <c r="T203" s="16">
        <f t="shared" si="94"/>
        <v>0</v>
      </c>
      <c r="U203" s="16">
        <f t="shared" si="94"/>
        <v>0</v>
      </c>
      <c r="V203" s="248" t="e">
        <f t="shared" si="89"/>
        <v>#DIV/0!</v>
      </c>
      <c r="W203" s="16"/>
      <c r="X203" s="63"/>
      <c r="Y203" s="63"/>
    </row>
    <row r="204" spans="1:25" ht="22.5" hidden="1" customHeight="1" thickTop="1" thickBot="1" x14ac:dyDescent="0.3">
      <c r="A204" s="14">
        <v>1</v>
      </c>
      <c r="B204" s="14">
        <v>1</v>
      </c>
      <c r="C204" s="54" t="s">
        <v>103</v>
      </c>
      <c r="D204" s="54" t="s">
        <v>96</v>
      </c>
      <c r="E204" s="54" t="s">
        <v>105</v>
      </c>
      <c r="F204" s="54" t="s">
        <v>167</v>
      </c>
      <c r="G204" s="54" t="s">
        <v>165</v>
      </c>
      <c r="H204" s="54" t="s">
        <v>105</v>
      </c>
      <c r="I204" s="54" t="s">
        <v>92</v>
      </c>
      <c r="J204" s="54"/>
      <c r="K204" s="52" t="s">
        <v>300</v>
      </c>
      <c r="L204" s="16"/>
      <c r="M204" s="16"/>
      <c r="N204" s="16"/>
      <c r="O204" s="15">
        <f t="shared" si="90"/>
        <v>0</v>
      </c>
      <c r="P204" s="16"/>
      <c r="Q204" s="16"/>
      <c r="R204" s="16"/>
      <c r="S204" s="16"/>
      <c r="T204" s="16"/>
      <c r="U204" s="16"/>
      <c r="V204" s="248" t="e">
        <f t="shared" si="89"/>
        <v>#DIV/0!</v>
      </c>
      <c r="W204" s="16"/>
      <c r="X204" s="63"/>
      <c r="Y204" s="63"/>
    </row>
    <row r="205" spans="1:25" ht="22.5" hidden="1" customHeight="1" thickTop="1" thickBot="1" x14ac:dyDescent="0.3">
      <c r="A205" s="14">
        <v>1</v>
      </c>
      <c r="B205" s="14">
        <v>1</v>
      </c>
      <c r="C205" s="54" t="s">
        <v>103</v>
      </c>
      <c r="D205" s="54" t="s">
        <v>96</v>
      </c>
      <c r="E205" s="54" t="s">
        <v>105</v>
      </c>
      <c r="F205" s="54" t="s">
        <v>167</v>
      </c>
      <c r="G205" s="54" t="s">
        <v>165</v>
      </c>
      <c r="H205" s="54" t="s">
        <v>105</v>
      </c>
      <c r="I205" s="54" t="s">
        <v>103</v>
      </c>
      <c r="J205" s="54"/>
      <c r="K205" s="52" t="s">
        <v>301</v>
      </c>
      <c r="L205" s="16"/>
      <c r="M205" s="16"/>
      <c r="N205" s="16"/>
      <c r="O205" s="15">
        <f t="shared" si="90"/>
        <v>0</v>
      </c>
      <c r="P205" s="16"/>
      <c r="Q205" s="16"/>
      <c r="R205" s="16"/>
      <c r="S205" s="16"/>
      <c r="T205" s="16"/>
      <c r="U205" s="16"/>
      <c r="V205" s="248" t="e">
        <f t="shared" si="89"/>
        <v>#DIV/0!</v>
      </c>
      <c r="W205" s="16"/>
      <c r="X205" s="63"/>
      <c r="Y205" s="63"/>
    </row>
    <row r="206" spans="1:25" s="68" customFormat="1" ht="22.5" hidden="1" customHeight="1" thickTop="1" thickBot="1" x14ac:dyDescent="0.3">
      <c r="A206" s="76">
        <v>1</v>
      </c>
      <c r="B206" s="76">
        <v>1</v>
      </c>
      <c r="C206" s="76" t="s">
        <v>103</v>
      </c>
      <c r="D206" s="77" t="s">
        <v>96</v>
      </c>
      <c r="E206" s="77" t="s">
        <v>105</v>
      </c>
      <c r="F206" s="77" t="s">
        <v>187</v>
      </c>
      <c r="G206" s="80"/>
      <c r="H206" s="77"/>
      <c r="I206" s="77"/>
      <c r="J206" s="77"/>
      <c r="K206" s="78" t="s">
        <v>302</v>
      </c>
      <c r="L206" s="79">
        <f>+L207+L210+L213</f>
        <v>0</v>
      </c>
      <c r="M206" s="79">
        <f>+M207+M210+M213</f>
        <v>0</v>
      </c>
      <c r="N206" s="79">
        <f>+N207+N210+N213</f>
        <v>0</v>
      </c>
      <c r="O206" s="79">
        <f t="shared" si="90"/>
        <v>0</v>
      </c>
      <c r="P206" s="79">
        <f t="shared" ref="P206:U206" si="95">+P207+P210+P213</f>
        <v>0</v>
      </c>
      <c r="Q206" s="79">
        <f t="shared" si="95"/>
        <v>0</v>
      </c>
      <c r="R206" s="79">
        <f t="shared" si="95"/>
        <v>0</v>
      </c>
      <c r="S206" s="79">
        <f t="shared" si="95"/>
        <v>0</v>
      </c>
      <c r="T206" s="79">
        <f t="shared" si="95"/>
        <v>0</v>
      </c>
      <c r="U206" s="79">
        <f t="shared" si="95"/>
        <v>0</v>
      </c>
      <c r="V206" s="246" t="e">
        <f t="shared" si="89"/>
        <v>#DIV/0!</v>
      </c>
      <c r="W206" s="15"/>
      <c r="X206" s="13"/>
      <c r="Y206" s="76"/>
    </row>
    <row r="207" spans="1:25" s="68" customFormat="1" ht="22.5" hidden="1" customHeight="1" thickTop="1" thickBot="1" x14ac:dyDescent="0.3">
      <c r="A207" s="13">
        <v>1</v>
      </c>
      <c r="B207" s="13">
        <v>1</v>
      </c>
      <c r="C207" s="61" t="s">
        <v>103</v>
      </c>
      <c r="D207" s="13" t="s">
        <v>96</v>
      </c>
      <c r="E207" s="61" t="s">
        <v>105</v>
      </c>
      <c r="F207" s="61" t="s">
        <v>187</v>
      </c>
      <c r="G207" s="61" t="s">
        <v>96</v>
      </c>
      <c r="H207" s="61"/>
      <c r="I207" s="61"/>
      <c r="J207" s="61"/>
      <c r="K207" s="51" t="s">
        <v>303</v>
      </c>
      <c r="L207" s="15">
        <f>SUM(L208:L209)</f>
        <v>0</v>
      </c>
      <c r="M207" s="15">
        <f>SUM(M208:M209)</f>
        <v>0</v>
      </c>
      <c r="N207" s="15">
        <f>SUM(N208:N209)</f>
        <v>0</v>
      </c>
      <c r="O207" s="15">
        <f t="shared" si="90"/>
        <v>0</v>
      </c>
      <c r="P207" s="15">
        <f t="shared" ref="P207:U207" si="96">SUM(P208:P209)</f>
        <v>0</v>
      </c>
      <c r="Q207" s="15">
        <f t="shared" si="96"/>
        <v>0</v>
      </c>
      <c r="R207" s="15">
        <f t="shared" si="96"/>
        <v>0</v>
      </c>
      <c r="S207" s="15">
        <f t="shared" si="96"/>
        <v>0</v>
      </c>
      <c r="T207" s="15">
        <f t="shared" si="96"/>
        <v>0</v>
      </c>
      <c r="U207" s="15">
        <f t="shared" si="96"/>
        <v>0</v>
      </c>
      <c r="V207" s="247" t="e">
        <f t="shared" si="89"/>
        <v>#DIV/0!</v>
      </c>
      <c r="W207" s="15"/>
      <c r="X207" s="63"/>
      <c r="Y207" s="63"/>
    </row>
    <row r="208" spans="1:25" ht="22.5" hidden="1" customHeight="1" thickTop="1" thickBot="1" x14ac:dyDescent="0.3">
      <c r="A208" s="14">
        <v>1</v>
      </c>
      <c r="B208" s="14">
        <v>1</v>
      </c>
      <c r="C208" s="54" t="s">
        <v>103</v>
      </c>
      <c r="D208" s="54" t="s">
        <v>96</v>
      </c>
      <c r="E208" s="54" t="s">
        <v>105</v>
      </c>
      <c r="F208" s="54" t="s">
        <v>187</v>
      </c>
      <c r="G208" s="54" t="s">
        <v>96</v>
      </c>
      <c r="H208" s="54" t="s">
        <v>92</v>
      </c>
      <c r="I208" s="54"/>
      <c r="J208" s="54"/>
      <c r="K208" s="52" t="s">
        <v>304</v>
      </c>
      <c r="L208" s="16"/>
      <c r="M208" s="16"/>
      <c r="N208" s="16"/>
      <c r="O208" s="15">
        <f t="shared" si="90"/>
        <v>0</v>
      </c>
      <c r="P208" s="16"/>
      <c r="Q208" s="16"/>
      <c r="R208" s="16"/>
      <c r="S208" s="16"/>
      <c r="T208" s="16"/>
      <c r="U208" s="16"/>
      <c r="V208" s="248" t="e">
        <f t="shared" si="89"/>
        <v>#DIV/0!</v>
      </c>
      <c r="W208" s="16"/>
      <c r="X208" s="63"/>
      <c r="Y208" s="63"/>
    </row>
    <row r="209" spans="1:25" ht="22.5" hidden="1" customHeight="1" thickTop="1" thickBot="1" x14ac:dyDescent="0.3">
      <c r="A209" s="14">
        <v>1</v>
      </c>
      <c r="B209" s="14">
        <v>1</v>
      </c>
      <c r="C209" s="54" t="s">
        <v>103</v>
      </c>
      <c r="D209" s="54" t="s">
        <v>96</v>
      </c>
      <c r="E209" s="54" t="s">
        <v>105</v>
      </c>
      <c r="F209" s="54" t="s">
        <v>187</v>
      </c>
      <c r="G209" s="54" t="s">
        <v>96</v>
      </c>
      <c r="H209" s="54" t="s">
        <v>103</v>
      </c>
      <c r="I209" s="54"/>
      <c r="J209" s="54"/>
      <c r="K209" s="52" t="s">
        <v>305</v>
      </c>
      <c r="L209" s="16"/>
      <c r="M209" s="16"/>
      <c r="N209" s="16"/>
      <c r="O209" s="15">
        <f t="shared" si="90"/>
        <v>0</v>
      </c>
      <c r="P209" s="16"/>
      <c r="Q209" s="16"/>
      <c r="R209" s="16"/>
      <c r="S209" s="16"/>
      <c r="T209" s="16"/>
      <c r="U209" s="16"/>
      <c r="V209" s="248" t="e">
        <f t="shared" si="89"/>
        <v>#DIV/0!</v>
      </c>
      <c r="W209" s="16"/>
      <c r="X209" s="63"/>
      <c r="Y209" s="63"/>
    </row>
    <row r="210" spans="1:25" s="68" customFormat="1" ht="22.5" hidden="1" customHeight="1" thickTop="1" thickBot="1" x14ac:dyDescent="0.3">
      <c r="A210" s="13">
        <v>1</v>
      </c>
      <c r="B210" s="13">
        <v>1</v>
      </c>
      <c r="C210" s="61" t="s">
        <v>103</v>
      </c>
      <c r="D210" s="13" t="s">
        <v>96</v>
      </c>
      <c r="E210" s="61" t="s">
        <v>105</v>
      </c>
      <c r="F210" s="61" t="s">
        <v>187</v>
      </c>
      <c r="G210" s="61" t="s">
        <v>105</v>
      </c>
      <c r="H210" s="61"/>
      <c r="I210" s="61"/>
      <c r="J210" s="61"/>
      <c r="K210" s="51" t="s">
        <v>306</v>
      </c>
      <c r="L210" s="15">
        <f>SUM(L211:L212)</f>
        <v>0</v>
      </c>
      <c r="M210" s="15">
        <f>SUM(M211:M212)</f>
        <v>0</v>
      </c>
      <c r="N210" s="15">
        <f>SUM(N211:N212)</f>
        <v>0</v>
      </c>
      <c r="O210" s="15">
        <f t="shared" si="90"/>
        <v>0</v>
      </c>
      <c r="P210" s="15">
        <f t="shared" ref="P210:U210" si="97">SUM(P211:P212)</f>
        <v>0</v>
      </c>
      <c r="Q210" s="15">
        <f t="shared" si="97"/>
        <v>0</v>
      </c>
      <c r="R210" s="15">
        <f t="shared" si="97"/>
        <v>0</v>
      </c>
      <c r="S210" s="15">
        <f t="shared" si="97"/>
        <v>0</v>
      </c>
      <c r="T210" s="15">
        <f t="shared" si="97"/>
        <v>0</v>
      </c>
      <c r="U210" s="15">
        <f t="shared" si="97"/>
        <v>0</v>
      </c>
      <c r="V210" s="247" t="e">
        <f t="shared" si="89"/>
        <v>#DIV/0!</v>
      </c>
      <c r="W210" s="15"/>
      <c r="X210" s="63"/>
      <c r="Y210" s="63"/>
    </row>
    <row r="211" spans="1:25" ht="22.5" hidden="1" customHeight="1" thickTop="1" thickBot="1" x14ac:dyDescent="0.3">
      <c r="A211" s="14">
        <v>1</v>
      </c>
      <c r="B211" s="14">
        <v>1</v>
      </c>
      <c r="C211" s="54" t="s">
        <v>103</v>
      </c>
      <c r="D211" s="54" t="s">
        <v>96</v>
      </c>
      <c r="E211" s="54" t="s">
        <v>105</v>
      </c>
      <c r="F211" s="54" t="s">
        <v>187</v>
      </c>
      <c r="G211" s="54" t="s">
        <v>105</v>
      </c>
      <c r="H211" s="54" t="s">
        <v>92</v>
      </c>
      <c r="I211" s="54"/>
      <c r="J211" s="54"/>
      <c r="K211" s="52" t="s">
        <v>307</v>
      </c>
      <c r="L211" s="16"/>
      <c r="M211" s="16"/>
      <c r="N211" s="16"/>
      <c r="O211" s="15">
        <f t="shared" si="90"/>
        <v>0</v>
      </c>
      <c r="P211" s="16"/>
      <c r="Q211" s="16"/>
      <c r="R211" s="16"/>
      <c r="S211" s="16"/>
      <c r="T211" s="16"/>
      <c r="U211" s="16"/>
      <c r="V211" s="248" t="e">
        <f t="shared" si="89"/>
        <v>#DIV/0!</v>
      </c>
      <c r="W211" s="16"/>
      <c r="X211" s="63"/>
      <c r="Y211" s="63"/>
    </row>
    <row r="212" spans="1:25" ht="22.5" hidden="1" customHeight="1" thickTop="1" thickBot="1" x14ac:dyDescent="0.3">
      <c r="A212" s="14">
        <v>1</v>
      </c>
      <c r="B212" s="14">
        <v>1</v>
      </c>
      <c r="C212" s="54" t="s">
        <v>103</v>
      </c>
      <c r="D212" s="54" t="s">
        <v>96</v>
      </c>
      <c r="E212" s="54" t="s">
        <v>105</v>
      </c>
      <c r="F212" s="54" t="s">
        <v>187</v>
      </c>
      <c r="G212" s="54" t="s">
        <v>105</v>
      </c>
      <c r="H212" s="54" t="s">
        <v>103</v>
      </c>
      <c r="I212" s="54"/>
      <c r="J212" s="54"/>
      <c r="K212" s="52" t="s">
        <v>308</v>
      </c>
      <c r="L212" s="16"/>
      <c r="M212" s="16"/>
      <c r="N212" s="16"/>
      <c r="O212" s="15">
        <f t="shared" si="90"/>
        <v>0</v>
      </c>
      <c r="P212" s="16"/>
      <c r="Q212" s="16"/>
      <c r="R212" s="16"/>
      <c r="S212" s="16"/>
      <c r="T212" s="16"/>
      <c r="U212" s="16"/>
      <c r="V212" s="248" t="e">
        <f t="shared" si="89"/>
        <v>#DIV/0!</v>
      </c>
      <c r="W212" s="16"/>
      <c r="X212" s="63"/>
      <c r="Y212" s="63"/>
    </row>
    <row r="213" spans="1:25" s="68" customFormat="1" ht="22.5" hidden="1" customHeight="1" thickTop="1" thickBot="1" x14ac:dyDescent="0.3">
      <c r="A213" s="13">
        <v>1</v>
      </c>
      <c r="B213" s="13">
        <v>1</v>
      </c>
      <c r="C213" s="61" t="s">
        <v>103</v>
      </c>
      <c r="D213" s="13" t="s">
        <v>96</v>
      </c>
      <c r="E213" s="61" t="s">
        <v>105</v>
      </c>
      <c r="F213" s="61" t="s">
        <v>187</v>
      </c>
      <c r="G213" s="61" t="s">
        <v>165</v>
      </c>
      <c r="H213" s="61"/>
      <c r="I213" s="61"/>
      <c r="J213" s="61"/>
      <c r="K213" s="51" t="s">
        <v>309</v>
      </c>
      <c r="L213" s="15">
        <f>SUM(L214:L215)</f>
        <v>0</v>
      </c>
      <c r="M213" s="15">
        <f>SUM(M214:M215)</f>
        <v>0</v>
      </c>
      <c r="N213" s="15">
        <f>SUM(N214:N215)</f>
        <v>0</v>
      </c>
      <c r="O213" s="15">
        <f t="shared" si="90"/>
        <v>0</v>
      </c>
      <c r="P213" s="15">
        <f t="shared" ref="P213:U213" si="98">SUM(P214:P215)</f>
        <v>0</v>
      </c>
      <c r="Q213" s="15">
        <f t="shared" si="98"/>
        <v>0</v>
      </c>
      <c r="R213" s="15">
        <f t="shared" si="98"/>
        <v>0</v>
      </c>
      <c r="S213" s="15">
        <f t="shared" si="98"/>
        <v>0</v>
      </c>
      <c r="T213" s="15">
        <f t="shared" si="98"/>
        <v>0</v>
      </c>
      <c r="U213" s="15">
        <f t="shared" si="98"/>
        <v>0</v>
      </c>
      <c r="V213" s="247" t="e">
        <f t="shared" si="89"/>
        <v>#DIV/0!</v>
      </c>
      <c r="W213" s="15"/>
      <c r="X213" s="63"/>
      <c r="Y213" s="63"/>
    </row>
    <row r="214" spans="1:25" ht="22.5" hidden="1" customHeight="1" thickTop="1" thickBot="1" x14ac:dyDescent="0.3">
      <c r="A214" s="14">
        <v>1</v>
      </c>
      <c r="B214" s="14">
        <v>1</v>
      </c>
      <c r="C214" s="54" t="s">
        <v>103</v>
      </c>
      <c r="D214" s="54" t="s">
        <v>96</v>
      </c>
      <c r="E214" s="54" t="s">
        <v>105</v>
      </c>
      <c r="F214" s="54" t="s">
        <v>187</v>
      </c>
      <c r="G214" s="54" t="s">
        <v>165</v>
      </c>
      <c r="H214" s="54" t="s">
        <v>92</v>
      </c>
      <c r="I214" s="54"/>
      <c r="J214" s="54"/>
      <c r="K214" s="52" t="s">
        <v>310</v>
      </c>
      <c r="L214" s="16"/>
      <c r="M214" s="16"/>
      <c r="N214" s="16"/>
      <c r="O214" s="15">
        <f t="shared" si="90"/>
        <v>0</v>
      </c>
      <c r="P214" s="16"/>
      <c r="Q214" s="16"/>
      <c r="R214" s="16"/>
      <c r="S214" s="16"/>
      <c r="T214" s="16"/>
      <c r="U214" s="16"/>
      <c r="V214" s="248" t="e">
        <f t="shared" si="89"/>
        <v>#DIV/0!</v>
      </c>
      <c r="W214" s="16"/>
      <c r="X214" s="63"/>
      <c r="Y214" s="63"/>
    </row>
    <row r="215" spans="1:25" ht="22.5" hidden="1" customHeight="1" thickTop="1" thickBot="1" x14ac:dyDescent="0.3">
      <c r="A215" s="14">
        <v>1</v>
      </c>
      <c r="B215" s="14">
        <v>1</v>
      </c>
      <c r="C215" s="54" t="s">
        <v>103</v>
      </c>
      <c r="D215" s="54" t="s">
        <v>96</v>
      </c>
      <c r="E215" s="54" t="s">
        <v>105</v>
      </c>
      <c r="F215" s="54" t="s">
        <v>187</v>
      </c>
      <c r="G215" s="54" t="s">
        <v>165</v>
      </c>
      <c r="H215" s="54" t="s">
        <v>103</v>
      </c>
      <c r="I215" s="54"/>
      <c r="J215" s="54"/>
      <c r="K215" s="52" t="s">
        <v>311</v>
      </c>
      <c r="L215" s="16"/>
      <c r="M215" s="16"/>
      <c r="N215" s="16"/>
      <c r="O215" s="15">
        <f t="shared" si="90"/>
        <v>0</v>
      </c>
      <c r="P215" s="16"/>
      <c r="Q215" s="16"/>
      <c r="R215" s="16"/>
      <c r="S215" s="16"/>
      <c r="T215" s="16"/>
      <c r="U215" s="16"/>
      <c r="V215" s="248" t="e">
        <f t="shared" si="89"/>
        <v>#DIV/0!</v>
      </c>
      <c r="W215" s="16"/>
      <c r="X215" s="63"/>
      <c r="Y215" s="63"/>
    </row>
    <row r="216" spans="1:25" s="68" customFormat="1" ht="22.5" hidden="1" customHeight="1" thickTop="1" thickBot="1" x14ac:dyDescent="0.3">
      <c r="A216" s="76">
        <v>1</v>
      </c>
      <c r="B216" s="76">
        <v>1</v>
      </c>
      <c r="C216" s="76" t="s">
        <v>103</v>
      </c>
      <c r="D216" s="77" t="s">
        <v>96</v>
      </c>
      <c r="E216" s="77" t="s">
        <v>105</v>
      </c>
      <c r="F216" s="77" t="s">
        <v>234</v>
      </c>
      <c r="G216" s="80"/>
      <c r="H216" s="77"/>
      <c r="I216" s="77"/>
      <c r="J216" s="77"/>
      <c r="K216" s="78" t="s">
        <v>312</v>
      </c>
      <c r="L216" s="79">
        <f>+L217+L220</f>
        <v>0</v>
      </c>
      <c r="M216" s="79">
        <f>+M217+M220</f>
        <v>0</v>
      </c>
      <c r="N216" s="79">
        <f>+N217+N220</f>
        <v>0</v>
      </c>
      <c r="O216" s="79">
        <f t="shared" si="90"/>
        <v>0</v>
      </c>
      <c r="P216" s="79">
        <f t="shared" ref="P216:U216" si="99">+P217+P220</f>
        <v>0</v>
      </c>
      <c r="Q216" s="79">
        <f t="shared" si="99"/>
        <v>0</v>
      </c>
      <c r="R216" s="79">
        <f t="shared" si="99"/>
        <v>0</v>
      </c>
      <c r="S216" s="79">
        <f t="shared" si="99"/>
        <v>0</v>
      </c>
      <c r="T216" s="79">
        <f t="shared" si="99"/>
        <v>0</v>
      </c>
      <c r="U216" s="79">
        <f t="shared" si="99"/>
        <v>0</v>
      </c>
      <c r="V216" s="246" t="e">
        <f t="shared" si="89"/>
        <v>#DIV/0!</v>
      </c>
      <c r="W216" s="15"/>
      <c r="X216" s="13"/>
      <c r="Y216" s="76"/>
    </row>
    <row r="217" spans="1:25" s="68" customFormat="1" ht="22.5" hidden="1" customHeight="1" thickTop="1" thickBot="1" x14ac:dyDescent="0.3">
      <c r="A217" s="13">
        <v>1</v>
      </c>
      <c r="B217" s="13">
        <v>1</v>
      </c>
      <c r="C217" s="61" t="s">
        <v>103</v>
      </c>
      <c r="D217" s="13" t="s">
        <v>96</v>
      </c>
      <c r="E217" s="61" t="s">
        <v>105</v>
      </c>
      <c r="F217" s="61" t="s">
        <v>234</v>
      </c>
      <c r="G217" s="61" t="s">
        <v>96</v>
      </c>
      <c r="H217" s="61"/>
      <c r="I217" s="61"/>
      <c r="J217" s="61"/>
      <c r="K217" s="51" t="s">
        <v>313</v>
      </c>
      <c r="L217" s="15">
        <f>SUM(L218:L219)</f>
        <v>0</v>
      </c>
      <c r="M217" s="15">
        <f>SUM(M218:M219)</f>
        <v>0</v>
      </c>
      <c r="N217" s="15">
        <f>SUM(N218:N219)</f>
        <v>0</v>
      </c>
      <c r="O217" s="15">
        <f t="shared" si="90"/>
        <v>0</v>
      </c>
      <c r="P217" s="15">
        <f t="shared" ref="P217:U217" si="100">SUM(P218:P219)</f>
        <v>0</v>
      </c>
      <c r="Q217" s="15">
        <f t="shared" si="100"/>
        <v>0</v>
      </c>
      <c r="R217" s="15">
        <f t="shared" si="100"/>
        <v>0</v>
      </c>
      <c r="S217" s="15">
        <f t="shared" si="100"/>
        <v>0</v>
      </c>
      <c r="T217" s="15">
        <f t="shared" si="100"/>
        <v>0</v>
      </c>
      <c r="U217" s="15">
        <f t="shared" si="100"/>
        <v>0</v>
      </c>
      <c r="V217" s="247" t="e">
        <f t="shared" si="89"/>
        <v>#DIV/0!</v>
      </c>
      <c r="W217" s="15"/>
      <c r="X217" s="63"/>
      <c r="Y217" s="63"/>
    </row>
    <row r="218" spans="1:25" ht="22.5" hidden="1" customHeight="1" thickTop="1" thickBot="1" x14ac:dyDescent="0.3">
      <c r="A218" s="14">
        <v>1</v>
      </c>
      <c r="B218" s="14">
        <v>1</v>
      </c>
      <c r="C218" s="54" t="s">
        <v>103</v>
      </c>
      <c r="D218" s="54" t="s">
        <v>96</v>
      </c>
      <c r="E218" s="54" t="s">
        <v>105</v>
      </c>
      <c r="F218" s="54" t="s">
        <v>234</v>
      </c>
      <c r="G218" s="54" t="s">
        <v>96</v>
      </c>
      <c r="H218" s="54" t="s">
        <v>92</v>
      </c>
      <c r="I218" s="54"/>
      <c r="J218" s="54"/>
      <c r="K218" s="52" t="s">
        <v>314</v>
      </c>
      <c r="L218" s="16"/>
      <c r="M218" s="16"/>
      <c r="N218" s="16"/>
      <c r="O218" s="15">
        <f t="shared" si="90"/>
        <v>0</v>
      </c>
      <c r="P218" s="16"/>
      <c r="Q218" s="16"/>
      <c r="R218" s="16"/>
      <c r="S218" s="16"/>
      <c r="T218" s="16"/>
      <c r="U218" s="16"/>
      <c r="V218" s="248" t="e">
        <f t="shared" si="89"/>
        <v>#DIV/0!</v>
      </c>
      <c r="W218" s="16"/>
      <c r="X218" s="63"/>
      <c r="Y218" s="63"/>
    </row>
    <row r="219" spans="1:25" ht="22.5" hidden="1" customHeight="1" thickTop="1" thickBot="1" x14ac:dyDescent="0.3">
      <c r="A219" s="14">
        <v>1</v>
      </c>
      <c r="B219" s="14">
        <v>1</v>
      </c>
      <c r="C219" s="54" t="s">
        <v>103</v>
      </c>
      <c r="D219" s="54" t="s">
        <v>96</v>
      </c>
      <c r="E219" s="54" t="s">
        <v>105</v>
      </c>
      <c r="F219" s="54" t="s">
        <v>234</v>
      </c>
      <c r="G219" s="54" t="s">
        <v>96</v>
      </c>
      <c r="H219" s="54" t="s">
        <v>103</v>
      </c>
      <c r="I219" s="54"/>
      <c r="J219" s="54"/>
      <c r="K219" s="52" t="s">
        <v>315</v>
      </c>
      <c r="L219" s="16"/>
      <c r="M219" s="16"/>
      <c r="N219" s="16"/>
      <c r="O219" s="15">
        <f t="shared" si="90"/>
        <v>0</v>
      </c>
      <c r="P219" s="16"/>
      <c r="Q219" s="16"/>
      <c r="R219" s="16"/>
      <c r="S219" s="16"/>
      <c r="T219" s="16"/>
      <c r="U219" s="16"/>
      <c r="V219" s="248" t="e">
        <f t="shared" si="89"/>
        <v>#DIV/0!</v>
      </c>
      <c r="W219" s="16"/>
      <c r="X219" s="63"/>
      <c r="Y219" s="63"/>
    </row>
    <row r="220" spans="1:25" s="68" customFormat="1" ht="22.5" hidden="1" customHeight="1" thickTop="1" thickBot="1" x14ac:dyDescent="0.3">
      <c r="A220" s="13">
        <v>1</v>
      </c>
      <c r="B220" s="13">
        <v>1</v>
      </c>
      <c r="C220" s="61" t="s">
        <v>103</v>
      </c>
      <c r="D220" s="13" t="s">
        <v>96</v>
      </c>
      <c r="E220" s="61" t="s">
        <v>105</v>
      </c>
      <c r="F220" s="61" t="s">
        <v>234</v>
      </c>
      <c r="G220" s="61" t="s">
        <v>105</v>
      </c>
      <c r="H220" s="61"/>
      <c r="I220" s="61"/>
      <c r="J220" s="61"/>
      <c r="K220" s="51" t="s">
        <v>316</v>
      </c>
      <c r="L220" s="15">
        <f>SUM(L221:L222)</f>
        <v>0</v>
      </c>
      <c r="M220" s="15">
        <f>SUM(M221:M222)</f>
        <v>0</v>
      </c>
      <c r="N220" s="15">
        <f>SUM(N221:N222)</f>
        <v>0</v>
      </c>
      <c r="O220" s="15">
        <f t="shared" si="90"/>
        <v>0</v>
      </c>
      <c r="P220" s="15">
        <f t="shared" ref="P220:U220" si="101">SUM(P221:P222)</f>
        <v>0</v>
      </c>
      <c r="Q220" s="15">
        <f t="shared" si="101"/>
        <v>0</v>
      </c>
      <c r="R220" s="15">
        <f t="shared" si="101"/>
        <v>0</v>
      </c>
      <c r="S220" s="15">
        <f t="shared" si="101"/>
        <v>0</v>
      </c>
      <c r="T220" s="15">
        <f t="shared" si="101"/>
        <v>0</v>
      </c>
      <c r="U220" s="15">
        <f t="shared" si="101"/>
        <v>0</v>
      </c>
      <c r="V220" s="247" t="e">
        <f t="shared" si="89"/>
        <v>#DIV/0!</v>
      </c>
      <c r="W220" s="15"/>
      <c r="X220" s="63"/>
      <c r="Y220" s="63"/>
    </row>
    <row r="221" spans="1:25" ht="22.5" hidden="1" customHeight="1" thickTop="1" thickBot="1" x14ac:dyDescent="0.3">
      <c r="A221" s="14">
        <v>1</v>
      </c>
      <c r="B221" s="14">
        <v>1</v>
      </c>
      <c r="C221" s="54" t="s">
        <v>103</v>
      </c>
      <c r="D221" s="54" t="s">
        <v>96</v>
      </c>
      <c r="E221" s="54" t="s">
        <v>105</v>
      </c>
      <c r="F221" s="54" t="s">
        <v>234</v>
      </c>
      <c r="G221" s="54" t="s">
        <v>105</v>
      </c>
      <c r="H221" s="54" t="s">
        <v>92</v>
      </c>
      <c r="I221" s="54"/>
      <c r="J221" s="54"/>
      <c r="K221" s="52" t="s">
        <v>317</v>
      </c>
      <c r="L221" s="16"/>
      <c r="M221" s="16"/>
      <c r="N221" s="16"/>
      <c r="O221" s="15">
        <f t="shared" si="90"/>
        <v>0</v>
      </c>
      <c r="P221" s="16"/>
      <c r="Q221" s="16"/>
      <c r="R221" s="16"/>
      <c r="S221" s="16"/>
      <c r="T221" s="16"/>
      <c r="U221" s="16"/>
      <c r="V221" s="248" t="e">
        <f t="shared" si="89"/>
        <v>#DIV/0!</v>
      </c>
      <c r="W221" s="16"/>
      <c r="X221" s="63"/>
      <c r="Y221" s="63"/>
    </row>
    <row r="222" spans="1:25" ht="22.5" hidden="1" customHeight="1" thickTop="1" thickBot="1" x14ac:dyDescent="0.3">
      <c r="A222" s="14">
        <v>1</v>
      </c>
      <c r="B222" s="14">
        <v>1</v>
      </c>
      <c r="C222" s="54" t="s">
        <v>103</v>
      </c>
      <c r="D222" s="54" t="s">
        <v>96</v>
      </c>
      <c r="E222" s="54" t="s">
        <v>105</v>
      </c>
      <c r="F222" s="54" t="s">
        <v>234</v>
      </c>
      <c r="G222" s="54" t="s">
        <v>105</v>
      </c>
      <c r="H222" s="54" t="s">
        <v>103</v>
      </c>
      <c r="I222" s="54"/>
      <c r="J222" s="54"/>
      <c r="K222" s="52" t="s">
        <v>318</v>
      </c>
      <c r="L222" s="16"/>
      <c r="M222" s="16"/>
      <c r="N222" s="16"/>
      <c r="O222" s="15">
        <f t="shared" si="90"/>
        <v>0</v>
      </c>
      <c r="P222" s="16"/>
      <c r="Q222" s="16"/>
      <c r="R222" s="16"/>
      <c r="S222" s="16"/>
      <c r="T222" s="16"/>
      <c r="U222" s="16"/>
      <c r="V222" s="248" t="e">
        <f t="shared" si="89"/>
        <v>#DIV/0!</v>
      </c>
      <c r="W222" s="16"/>
      <c r="X222" s="63"/>
      <c r="Y222" s="63"/>
    </row>
    <row r="223" spans="1:25" s="142" customFormat="1" ht="22.5" hidden="1" customHeight="1" thickTop="1" thickBot="1" x14ac:dyDescent="0.3">
      <c r="A223" s="136">
        <v>1</v>
      </c>
      <c r="B223" s="137" t="s">
        <v>92</v>
      </c>
      <c r="C223" s="137" t="s">
        <v>103</v>
      </c>
      <c r="D223" s="137" t="s">
        <v>165</v>
      </c>
      <c r="E223" s="137"/>
      <c r="F223" s="137"/>
      <c r="G223" s="137"/>
      <c r="H223" s="138"/>
      <c r="I223" s="138"/>
      <c r="J223" s="138"/>
      <c r="K223" s="139" t="s">
        <v>319</v>
      </c>
      <c r="L223" s="140">
        <f>+L224+L227+L230+L233+L236</f>
        <v>0</v>
      </c>
      <c r="M223" s="140">
        <f>+M224+M227+M230+M233+M236</f>
        <v>0</v>
      </c>
      <c r="N223" s="140">
        <f>+N224+N227+N230+N233+N236</f>
        <v>0</v>
      </c>
      <c r="O223" s="140">
        <f t="shared" si="90"/>
        <v>0</v>
      </c>
      <c r="P223" s="140">
        <f t="shared" ref="P223:U223" si="102">+P224+P227+P230+P233+P236</f>
        <v>0</v>
      </c>
      <c r="Q223" s="140">
        <f t="shared" si="102"/>
        <v>0</v>
      </c>
      <c r="R223" s="140">
        <f t="shared" si="102"/>
        <v>0</v>
      </c>
      <c r="S223" s="140">
        <f t="shared" si="102"/>
        <v>0</v>
      </c>
      <c r="T223" s="140">
        <f t="shared" si="102"/>
        <v>0</v>
      </c>
      <c r="U223" s="140">
        <f t="shared" si="102"/>
        <v>0</v>
      </c>
      <c r="V223" s="244" t="e">
        <f t="shared" si="89"/>
        <v>#DIV/0!</v>
      </c>
      <c r="W223" s="140"/>
      <c r="X223" s="136"/>
      <c r="Y223" s="137"/>
    </row>
    <row r="224" spans="1:25" ht="22.5" hidden="1" customHeight="1" thickTop="1" thickBot="1" x14ac:dyDescent="0.3">
      <c r="A224" s="71">
        <v>1</v>
      </c>
      <c r="B224" s="72" t="s">
        <v>92</v>
      </c>
      <c r="C224" s="72" t="s">
        <v>103</v>
      </c>
      <c r="D224" s="72" t="s">
        <v>165</v>
      </c>
      <c r="E224" s="72" t="s">
        <v>105</v>
      </c>
      <c r="F224" s="72"/>
      <c r="G224" s="72"/>
      <c r="H224" s="73"/>
      <c r="I224" s="73"/>
      <c r="J224" s="73"/>
      <c r="K224" s="74" t="s">
        <v>320</v>
      </c>
      <c r="L224" s="75">
        <f>SUM(L225:L226)</f>
        <v>0</v>
      </c>
      <c r="M224" s="75">
        <f>SUM(M225:M226)</f>
        <v>0</v>
      </c>
      <c r="N224" s="75">
        <f>SUM(N225:N226)</f>
        <v>0</v>
      </c>
      <c r="O224" s="75">
        <f t="shared" si="90"/>
        <v>0</v>
      </c>
      <c r="P224" s="75">
        <f t="shared" ref="P224:U224" si="103">SUM(P225:P226)</f>
        <v>0</v>
      </c>
      <c r="Q224" s="75">
        <f t="shared" si="103"/>
        <v>0</v>
      </c>
      <c r="R224" s="75">
        <f t="shared" si="103"/>
        <v>0</v>
      </c>
      <c r="S224" s="75">
        <f t="shared" si="103"/>
        <v>0</v>
      </c>
      <c r="T224" s="75">
        <f t="shared" si="103"/>
        <v>0</v>
      </c>
      <c r="U224" s="75">
        <f t="shared" si="103"/>
        <v>0</v>
      </c>
      <c r="V224" s="245" t="e">
        <f t="shared" si="89"/>
        <v>#DIV/0!</v>
      </c>
      <c r="W224" s="15"/>
      <c r="X224" s="14"/>
      <c r="Y224" s="72"/>
    </row>
    <row r="225" spans="1:25" ht="22.5" hidden="1" customHeight="1" thickTop="1" thickBot="1" x14ac:dyDescent="0.3">
      <c r="A225" s="14">
        <v>1</v>
      </c>
      <c r="B225" s="54" t="s">
        <v>92</v>
      </c>
      <c r="C225" s="54" t="s">
        <v>103</v>
      </c>
      <c r="D225" s="54" t="s">
        <v>165</v>
      </c>
      <c r="E225" s="54" t="s">
        <v>105</v>
      </c>
      <c r="F225" s="54" t="s">
        <v>92</v>
      </c>
      <c r="G225" s="54"/>
      <c r="H225" s="54"/>
      <c r="I225" s="54"/>
      <c r="J225" s="54"/>
      <c r="K225" s="52" t="s">
        <v>321</v>
      </c>
      <c r="L225" s="16"/>
      <c r="M225" s="16"/>
      <c r="N225" s="16"/>
      <c r="O225" s="15">
        <f t="shared" si="90"/>
        <v>0</v>
      </c>
      <c r="P225" s="16"/>
      <c r="Q225" s="16"/>
      <c r="R225" s="16"/>
      <c r="S225" s="16"/>
      <c r="T225" s="16"/>
      <c r="U225" s="16"/>
      <c r="V225" s="248" t="e">
        <f t="shared" si="89"/>
        <v>#DIV/0!</v>
      </c>
      <c r="W225" s="16"/>
      <c r="X225" s="63"/>
      <c r="Y225" s="63"/>
    </row>
    <row r="226" spans="1:25" ht="22.5" hidden="1" customHeight="1" thickTop="1" thickBot="1" x14ac:dyDescent="0.3">
      <c r="A226" s="14">
        <v>1</v>
      </c>
      <c r="B226" s="54" t="s">
        <v>92</v>
      </c>
      <c r="C226" s="54" t="s">
        <v>103</v>
      </c>
      <c r="D226" s="54" t="s">
        <v>165</v>
      </c>
      <c r="E226" s="54" t="s">
        <v>105</v>
      </c>
      <c r="F226" s="54" t="s">
        <v>103</v>
      </c>
      <c r="G226" s="54"/>
      <c r="H226" s="54"/>
      <c r="I226" s="54"/>
      <c r="J226" s="54"/>
      <c r="K226" s="52" t="s">
        <v>322</v>
      </c>
      <c r="L226" s="16"/>
      <c r="M226" s="16"/>
      <c r="N226" s="16"/>
      <c r="O226" s="15">
        <f t="shared" si="90"/>
        <v>0</v>
      </c>
      <c r="P226" s="16"/>
      <c r="Q226" s="16"/>
      <c r="R226" s="16"/>
      <c r="S226" s="16"/>
      <c r="T226" s="16"/>
      <c r="U226" s="16"/>
      <c r="V226" s="248" t="e">
        <f t="shared" si="89"/>
        <v>#DIV/0!</v>
      </c>
      <c r="W226" s="16"/>
      <c r="X226" s="63"/>
      <c r="Y226" s="63"/>
    </row>
    <row r="227" spans="1:25" ht="22.5" hidden="1" customHeight="1" thickTop="1" thickBot="1" x14ac:dyDescent="0.3">
      <c r="A227" s="71">
        <v>1</v>
      </c>
      <c r="B227" s="72" t="s">
        <v>92</v>
      </c>
      <c r="C227" s="72" t="s">
        <v>103</v>
      </c>
      <c r="D227" s="72" t="s">
        <v>165</v>
      </c>
      <c r="E227" s="72" t="s">
        <v>165</v>
      </c>
      <c r="F227" s="72"/>
      <c r="G227" s="72"/>
      <c r="H227" s="73"/>
      <c r="I227" s="73"/>
      <c r="J227" s="73"/>
      <c r="K227" s="74" t="s">
        <v>323</v>
      </c>
      <c r="L227" s="75">
        <f>SUM(L228:L229)</f>
        <v>0</v>
      </c>
      <c r="M227" s="75">
        <f>SUM(M228:M229)</f>
        <v>0</v>
      </c>
      <c r="N227" s="75">
        <f>SUM(N228:N229)</f>
        <v>0</v>
      </c>
      <c r="O227" s="75">
        <f t="shared" si="90"/>
        <v>0</v>
      </c>
      <c r="P227" s="75">
        <f t="shared" ref="P227:U227" si="104">SUM(P228:P229)</f>
        <v>0</v>
      </c>
      <c r="Q227" s="75">
        <f t="shared" si="104"/>
        <v>0</v>
      </c>
      <c r="R227" s="75">
        <f t="shared" si="104"/>
        <v>0</v>
      </c>
      <c r="S227" s="75">
        <f t="shared" si="104"/>
        <v>0</v>
      </c>
      <c r="T227" s="75">
        <f t="shared" si="104"/>
        <v>0</v>
      </c>
      <c r="U227" s="75">
        <f t="shared" si="104"/>
        <v>0</v>
      </c>
      <c r="V227" s="245" t="e">
        <f t="shared" si="89"/>
        <v>#DIV/0!</v>
      </c>
      <c r="W227" s="15"/>
      <c r="X227" s="14"/>
      <c r="Y227" s="72"/>
    </row>
    <row r="228" spans="1:25" ht="22.5" hidden="1" customHeight="1" thickTop="1" thickBot="1" x14ac:dyDescent="0.3">
      <c r="A228" s="14">
        <v>1</v>
      </c>
      <c r="B228" s="54" t="s">
        <v>92</v>
      </c>
      <c r="C228" s="54" t="s">
        <v>103</v>
      </c>
      <c r="D228" s="54" t="s">
        <v>165</v>
      </c>
      <c r="E228" s="54" t="s">
        <v>165</v>
      </c>
      <c r="F228" s="54" t="s">
        <v>92</v>
      </c>
      <c r="G228" s="54"/>
      <c r="H228" s="54"/>
      <c r="I228" s="54"/>
      <c r="J228" s="54"/>
      <c r="K228" s="52" t="s">
        <v>324</v>
      </c>
      <c r="L228" s="16"/>
      <c r="M228" s="16"/>
      <c r="N228" s="16"/>
      <c r="O228" s="15">
        <f t="shared" si="90"/>
        <v>0</v>
      </c>
      <c r="P228" s="16"/>
      <c r="Q228" s="16"/>
      <c r="R228" s="16"/>
      <c r="S228" s="16"/>
      <c r="T228" s="16"/>
      <c r="U228" s="16"/>
      <c r="V228" s="248" t="e">
        <f t="shared" si="89"/>
        <v>#DIV/0!</v>
      </c>
      <c r="W228" s="16"/>
      <c r="X228" s="63"/>
      <c r="Y228" s="63"/>
    </row>
    <row r="229" spans="1:25" ht="22.5" hidden="1" customHeight="1" thickTop="1" thickBot="1" x14ac:dyDescent="0.3">
      <c r="A229" s="14">
        <v>1</v>
      </c>
      <c r="B229" s="54" t="s">
        <v>92</v>
      </c>
      <c r="C229" s="54" t="s">
        <v>103</v>
      </c>
      <c r="D229" s="54" t="s">
        <v>165</v>
      </c>
      <c r="E229" s="54" t="s">
        <v>165</v>
      </c>
      <c r="F229" s="54" t="s">
        <v>103</v>
      </c>
      <c r="G229" s="54"/>
      <c r="H229" s="54"/>
      <c r="I229" s="54"/>
      <c r="J229" s="54"/>
      <c r="K229" s="52" t="s">
        <v>325</v>
      </c>
      <c r="L229" s="16"/>
      <c r="M229" s="16"/>
      <c r="N229" s="16"/>
      <c r="O229" s="15">
        <f t="shared" si="90"/>
        <v>0</v>
      </c>
      <c r="P229" s="16"/>
      <c r="Q229" s="16"/>
      <c r="R229" s="16"/>
      <c r="S229" s="16"/>
      <c r="T229" s="16"/>
      <c r="U229" s="16"/>
      <c r="V229" s="248" t="e">
        <f t="shared" si="89"/>
        <v>#DIV/0!</v>
      </c>
      <c r="W229" s="16"/>
      <c r="X229" s="63"/>
      <c r="Y229" s="63"/>
    </row>
    <row r="230" spans="1:25" ht="22.5" hidden="1" customHeight="1" thickTop="1" thickBot="1" x14ac:dyDescent="0.3">
      <c r="A230" s="71">
        <v>1</v>
      </c>
      <c r="B230" s="72" t="s">
        <v>92</v>
      </c>
      <c r="C230" s="72" t="s">
        <v>103</v>
      </c>
      <c r="D230" s="72" t="s">
        <v>165</v>
      </c>
      <c r="E230" s="72" t="s">
        <v>172</v>
      </c>
      <c r="F230" s="72"/>
      <c r="G230" s="72"/>
      <c r="H230" s="73"/>
      <c r="I230" s="73"/>
      <c r="J230" s="73"/>
      <c r="K230" s="74" t="s">
        <v>326</v>
      </c>
      <c r="L230" s="75">
        <f>SUM(L231:L232)</f>
        <v>0</v>
      </c>
      <c r="M230" s="75">
        <f>SUM(M231:M232)</f>
        <v>0</v>
      </c>
      <c r="N230" s="75">
        <f>SUM(N231:N232)</f>
        <v>0</v>
      </c>
      <c r="O230" s="75">
        <f t="shared" si="90"/>
        <v>0</v>
      </c>
      <c r="P230" s="75">
        <f t="shared" ref="P230:U230" si="105">SUM(P231:P232)</f>
        <v>0</v>
      </c>
      <c r="Q230" s="75">
        <f t="shared" si="105"/>
        <v>0</v>
      </c>
      <c r="R230" s="75">
        <f t="shared" si="105"/>
        <v>0</v>
      </c>
      <c r="S230" s="75">
        <f t="shared" si="105"/>
        <v>0</v>
      </c>
      <c r="T230" s="75">
        <f t="shared" si="105"/>
        <v>0</v>
      </c>
      <c r="U230" s="75">
        <f t="shared" si="105"/>
        <v>0</v>
      </c>
      <c r="V230" s="245" t="e">
        <f t="shared" si="89"/>
        <v>#DIV/0!</v>
      </c>
      <c r="W230" s="15"/>
      <c r="X230" s="14"/>
      <c r="Y230" s="72"/>
    </row>
    <row r="231" spans="1:25" ht="22.5" hidden="1" customHeight="1" thickTop="1" thickBot="1" x14ac:dyDescent="0.3">
      <c r="A231" s="14">
        <v>1</v>
      </c>
      <c r="B231" s="54" t="s">
        <v>92</v>
      </c>
      <c r="C231" s="54" t="s">
        <v>103</v>
      </c>
      <c r="D231" s="54" t="s">
        <v>165</v>
      </c>
      <c r="E231" s="54" t="s">
        <v>172</v>
      </c>
      <c r="F231" s="54" t="s">
        <v>92</v>
      </c>
      <c r="G231" s="54"/>
      <c r="H231" s="54"/>
      <c r="I231" s="54"/>
      <c r="J231" s="54"/>
      <c r="K231" s="52" t="s">
        <v>327</v>
      </c>
      <c r="L231" s="16"/>
      <c r="M231" s="16"/>
      <c r="N231" s="16"/>
      <c r="O231" s="15">
        <f t="shared" si="90"/>
        <v>0</v>
      </c>
      <c r="P231" s="16"/>
      <c r="Q231" s="16"/>
      <c r="R231" s="16"/>
      <c r="S231" s="16"/>
      <c r="T231" s="16"/>
      <c r="U231" s="16"/>
      <c r="V231" s="248" t="e">
        <f t="shared" si="89"/>
        <v>#DIV/0!</v>
      </c>
      <c r="W231" s="16"/>
      <c r="X231" s="63"/>
      <c r="Y231" s="63"/>
    </row>
    <row r="232" spans="1:25" ht="22.5" hidden="1" customHeight="1" thickTop="1" thickBot="1" x14ac:dyDescent="0.3">
      <c r="A232" s="14">
        <v>1</v>
      </c>
      <c r="B232" s="54" t="s">
        <v>92</v>
      </c>
      <c r="C232" s="54" t="s">
        <v>103</v>
      </c>
      <c r="D232" s="54" t="s">
        <v>165</v>
      </c>
      <c r="E232" s="54" t="s">
        <v>172</v>
      </c>
      <c r="F232" s="54" t="s">
        <v>103</v>
      </c>
      <c r="G232" s="54"/>
      <c r="H232" s="54"/>
      <c r="I232" s="54"/>
      <c r="J232" s="54"/>
      <c r="K232" s="52" t="s">
        <v>328</v>
      </c>
      <c r="L232" s="16"/>
      <c r="M232" s="16"/>
      <c r="N232" s="16"/>
      <c r="O232" s="15">
        <f t="shared" si="90"/>
        <v>0</v>
      </c>
      <c r="P232" s="16"/>
      <c r="Q232" s="16"/>
      <c r="R232" s="16"/>
      <c r="S232" s="16"/>
      <c r="T232" s="16"/>
      <c r="U232" s="16"/>
      <c r="V232" s="248" t="e">
        <f t="shared" si="89"/>
        <v>#DIV/0!</v>
      </c>
      <c r="W232" s="16"/>
      <c r="X232" s="63"/>
      <c r="Y232" s="63"/>
    </row>
    <row r="233" spans="1:25" ht="22.5" hidden="1" customHeight="1" thickTop="1" thickBot="1" x14ac:dyDescent="0.3">
      <c r="A233" s="71">
        <v>1</v>
      </c>
      <c r="B233" s="72" t="s">
        <v>92</v>
      </c>
      <c r="C233" s="72" t="s">
        <v>103</v>
      </c>
      <c r="D233" s="72" t="s">
        <v>165</v>
      </c>
      <c r="E233" s="72" t="s">
        <v>115</v>
      </c>
      <c r="F233" s="72"/>
      <c r="G233" s="72"/>
      <c r="H233" s="73"/>
      <c r="I233" s="73"/>
      <c r="J233" s="73"/>
      <c r="K233" s="74" t="s">
        <v>329</v>
      </c>
      <c r="L233" s="75">
        <f>SUM(L234:L235)</f>
        <v>0</v>
      </c>
      <c r="M233" s="75">
        <f>SUM(M234:M235)</f>
        <v>0</v>
      </c>
      <c r="N233" s="75">
        <f>SUM(N234:N235)</f>
        <v>0</v>
      </c>
      <c r="O233" s="75">
        <f t="shared" si="90"/>
        <v>0</v>
      </c>
      <c r="P233" s="75">
        <f t="shared" ref="P233:U233" si="106">SUM(P234:P235)</f>
        <v>0</v>
      </c>
      <c r="Q233" s="75">
        <f t="shared" si="106"/>
        <v>0</v>
      </c>
      <c r="R233" s="75">
        <f t="shared" si="106"/>
        <v>0</v>
      </c>
      <c r="S233" s="75">
        <f t="shared" si="106"/>
        <v>0</v>
      </c>
      <c r="T233" s="75">
        <f t="shared" si="106"/>
        <v>0</v>
      </c>
      <c r="U233" s="75">
        <f t="shared" si="106"/>
        <v>0</v>
      </c>
      <c r="V233" s="245" t="e">
        <f t="shared" si="89"/>
        <v>#DIV/0!</v>
      </c>
      <c r="W233" s="15"/>
      <c r="X233" s="14"/>
      <c r="Y233" s="72"/>
    </row>
    <row r="234" spans="1:25" ht="22.5" hidden="1" customHeight="1" thickTop="1" thickBot="1" x14ac:dyDescent="0.3">
      <c r="A234" s="14">
        <v>1</v>
      </c>
      <c r="B234" s="54" t="s">
        <v>92</v>
      </c>
      <c r="C234" s="54" t="s">
        <v>103</v>
      </c>
      <c r="D234" s="54" t="s">
        <v>165</v>
      </c>
      <c r="E234" s="54" t="s">
        <v>115</v>
      </c>
      <c r="F234" s="54" t="s">
        <v>92</v>
      </c>
      <c r="G234" s="54"/>
      <c r="H234" s="54"/>
      <c r="I234" s="54"/>
      <c r="J234" s="54"/>
      <c r="K234" s="52" t="s">
        <v>330</v>
      </c>
      <c r="L234" s="16"/>
      <c r="M234" s="16"/>
      <c r="N234" s="16"/>
      <c r="O234" s="15">
        <f t="shared" si="90"/>
        <v>0</v>
      </c>
      <c r="P234" s="16"/>
      <c r="Q234" s="16"/>
      <c r="R234" s="16"/>
      <c r="S234" s="16"/>
      <c r="T234" s="16"/>
      <c r="U234" s="16"/>
      <c r="V234" s="248" t="e">
        <f t="shared" si="89"/>
        <v>#DIV/0!</v>
      </c>
      <c r="W234" s="16"/>
      <c r="X234" s="63"/>
      <c r="Y234" s="63"/>
    </row>
    <row r="235" spans="1:25" ht="22.5" hidden="1" customHeight="1" thickTop="1" thickBot="1" x14ac:dyDescent="0.3">
      <c r="A235" s="14">
        <v>1</v>
      </c>
      <c r="B235" s="54" t="s">
        <v>92</v>
      </c>
      <c r="C235" s="54" t="s">
        <v>103</v>
      </c>
      <c r="D235" s="54" t="s">
        <v>165</v>
      </c>
      <c r="E235" s="54" t="s">
        <v>115</v>
      </c>
      <c r="F235" s="54" t="s">
        <v>103</v>
      </c>
      <c r="G235" s="54"/>
      <c r="H235" s="54"/>
      <c r="I235" s="54"/>
      <c r="J235" s="54"/>
      <c r="K235" s="52" t="s">
        <v>331</v>
      </c>
      <c r="L235" s="16"/>
      <c r="M235" s="16"/>
      <c r="N235" s="16"/>
      <c r="O235" s="15">
        <f t="shared" si="90"/>
        <v>0</v>
      </c>
      <c r="P235" s="16"/>
      <c r="Q235" s="16"/>
      <c r="R235" s="16"/>
      <c r="S235" s="16"/>
      <c r="T235" s="16"/>
      <c r="U235" s="16"/>
      <c r="V235" s="248" t="e">
        <f t="shared" si="89"/>
        <v>#DIV/0!</v>
      </c>
      <c r="W235" s="16"/>
      <c r="X235" s="63"/>
      <c r="Y235" s="63"/>
    </row>
    <row r="236" spans="1:25" ht="22.5" hidden="1" customHeight="1" thickTop="1" thickBot="1" x14ac:dyDescent="0.3">
      <c r="A236" s="71">
        <v>1</v>
      </c>
      <c r="B236" s="72" t="s">
        <v>92</v>
      </c>
      <c r="C236" s="72" t="s">
        <v>103</v>
      </c>
      <c r="D236" s="72" t="s">
        <v>165</v>
      </c>
      <c r="E236" s="72" t="s">
        <v>210</v>
      </c>
      <c r="F236" s="72"/>
      <c r="G236" s="72"/>
      <c r="H236" s="73"/>
      <c r="I236" s="73"/>
      <c r="J236" s="73"/>
      <c r="K236" s="74" t="s">
        <v>332</v>
      </c>
      <c r="L236" s="75">
        <f>SUM(L237:L238)</f>
        <v>0</v>
      </c>
      <c r="M236" s="75">
        <f>SUM(M237:M238)</f>
        <v>0</v>
      </c>
      <c r="N236" s="75">
        <f>SUM(N237:N238)</f>
        <v>0</v>
      </c>
      <c r="O236" s="75">
        <f t="shared" si="90"/>
        <v>0</v>
      </c>
      <c r="P236" s="75">
        <f t="shared" ref="P236:U236" si="107">SUM(P237:P238)</f>
        <v>0</v>
      </c>
      <c r="Q236" s="75">
        <f t="shared" si="107"/>
        <v>0</v>
      </c>
      <c r="R236" s="75">
        <f t="shared" si="107"/>
        <v>0</v>
      </c>
      <c r="S236" s="75">
        <f t="shared" si="107"/>
        <v>0</v>
      </c>
      <c r="T236" s="75">
        <f t="shared" si="107"/>
        <v>0</v>
      </c>
      <c r="U236" s="75">
        <f t="shared" si="107"/>
        <v>0</v>
      </c>
      <c r="V236" s="245" t="e">
        <f t="shared" si="89"/>
        <v>#DIV/0!</v>
      </c>
      <c r="W236" s="15"/>
      <c r="X236" s="14"/>
      <c r="Y236" s="72"/>
    </row>
    <row r="237" spans="1:25" ht="22.5" hidden="1" customHeight="1" thickTop="1" thickBot="1" x14ac:dyDescent="0.3">
      <c r="A237" s="14">
        <v>1</v>
      </c>
      <c r="B237" s="54" t="s">
        <v>92</v>
      </c>
      <c r="C237" s="54" t="s">
        <v>103</v>
      </c>
      <c r="D237" s="54" t="s">
        <v>165</v>
      </c>
      <c r="E237" s="54" t="s">
        <v>210</v>
      </c>
      <c r="F237" s="54" t="s">
        <v>92</v>
      </c>
      <c r="G237" s="54"/>
      <c r="H237" s="54"/>
      <c r="I237" s="54"/>
      <c r="J237" s="54"/>
      <c r="K237" s="52" t="s">
        <v>333</v>
      </c>
      <c r="L237" s="16"/>
      <c r="M237" s="16"/>
      <c r="N237" s="16"/>
      <c r="O237" s="15">
        <f t="shared" si="90"/>
        <v>0</v>
      </c>
      <c r="P237" s="16"/>
      <c r="Q237" s="16"/>
      <c r="R237" s="16"/>
      <c r="S237" s="16"/>
      <c r="T237" s="16"/>
      <c r="U237" s="16"/>
      <c r="V237" s="248" t="e">
        <f t="shared" si="89"/>
        <v>#DIV/0!</v>
      </c>
      <c r="W237" s="16"/>
      <c r="X237" s="63"/>
      <c r="Y237" s="63"/>
    </row>
    <row r="238" spans="1:25" ht="22.5" hidden="1" customHeight="1" thickTop="1" thickBot="1" x14ac:dyDescent="0.3">
      <c r="A238" s="14">
        <v>1</v>
      </c>
      <c r="B238" s="54" t="s">
        <v>92</v>
      </c>
      <c r="C238" s="54" t="s">
        <v>103</v>
      </c>
      <c r="D238" s="54" t="s">
        <v>165</v>
      </c>
      <c r="E238" s="54" t="s">
        <v>210</v>
      </c>
      <c r="F238" s="54" t="s">
        <v>103</v>
      </c>
      <c r="G238" s="54"/>
      <c r="H238" s="54"/>
      <c r="I238" s="54"/>
      <c r="J238" s="54"/>
      <c r="K238" s="52" t="s">
        <v>334</v>
      </c>
      <c r="L238" s="16"/>
      <c r="M238" s="16"/>
      <c r="N238" s="16"/>
      <c r="O238" s="15">
        <f t="shared" si="90"/>
        <v>0</v>
      </c>
      <c r="P238" s="16"/>
      <c r="Q238" s="16"/>
      <c r="R238" s="16"/>
      <c r="S238" s="16"/>
      <c r="T238" s="16"/>
      <c r="U238" s="16"/>
      <c r="V238" s="248" t="e">
        <f t="shared" si="89"/>
        <v>#DIV/0!</v>
      </c>
      <c r="W238" s="16"/>
      <c r="X238" s="63"/>
      <c r="Y238" s="63"/>
    </row>
    <row r="239" spans="1:25" s="142" customFormat="1" ht="22.5" customHeight="1" thickTop="1" thickBot="1" x14ac:dyDescent="0.3">
      <c r="A239" s="136">
        <v>1</v>
      </c>
      <c r="B239" s="137" t="s">
        <v>92</v>
      </c>
      <c r="C239" s="137" t="s">
        <v>103</v>
      </c>
      <c r="D239" s="137" t="s">
        <v>115</v>
      </c>
      <c r="E239" s="137"/>
      <c r="F239" s="137"/>
      <c r="G239" s="137"/>
      <c r="H239" s="138"/>
      <c r="I239" s="138"/>
      <c r="J239" s="138"/>
      <c r="K239" s="139" t="s">
        <v>335</v>
      </c>
      <c r="L239" s="140">
        <f>+L240+L241+L272+L273+L274+L275</f>
        <v>150000000</v>
      </c>
      <c r="M239" s="140">
        <f>+M240+M241+M272+M273+M274+M275</f>
        <v>57654627</v>
      </c>
      <c r="N239" s="140">
        <f>+N240+N241+N272+N273+N274+N275</f>
        <v>0</v>
      </c>
      <c r="O239" s="140">
        <f t="shared" si="90"/>
        <v>207654627</v>
      </c>
      <c r="P239" s="140">
        <f t="shared" ref="P239:U239" si="108">+P240+P241+P272+P273+P274+P275</f>
        <v>26765462.649999999</v>
      </c>
      <c r="Q239" s="140">
        <f t="shared" si="108"/>
        <v>166034935</v>
      </c>
      <c r="R239" s="140">
        <f t="shared" si="108"/>
        <v>14854229.359999999</v>
      </c>
      <c r="S239" s="140">
        <f t="shared" si="108"/>
        <v>0</v>
      </c>
      <c r="T239" s="140">
        <f t="shared" si="108"/>
        <v>283322264</v>
      </c>
      <c r="U239" s="140">
        <f t="shared" si="108"/>
        <v>283322264</v>
      </c>
      <c r="V239" s="244">
        <f t="shared" si="89"/>
        <v>1</v>
      </c>
      <c r="W239" s="140"/>
      <c r="X239" s="136"/>
      <c r="Y239" s="137"/>
    </row>
    <row r="240" spans="1:25" ht="22.5" customHeight="1" thickTop="1" thickBot="1" x14ac:dyDescent="0.3">
      <c r="A240" s="71">
        <v>1</v>
      </c>
      <c r="B240" s="72" t="s">
        <v>92</v>
      </c>
      <c r="C240" s="72" t="s">
        <v>103</v>
      </c>
      <c r="D240" s="72" t="s">
        <v>115</v>
      </c>
      <c r="E240" s="72" t="s">
        <v>96</v>
      </c>
      <c r="F240" s="72"/>
      <c r="G240" s="72"/>
      <c r="H240" s="73"/>
      <c r="I240" s="73"/>
      <c r="J240" s="73"/>
      <c r="K240" s="74" t="s">
        <v>336</v>
      </c>
      <c r="L240" s="75"/>
      <c r="M240" s="75"/>
      <c r="N240" s="75"/>
      <c r="O240" s="75">
        <f t="shared" si="90"/>
        <v>0</v>
      </c>
      <c r="P240" s="75"/>
      <c r="Q240" s="75"/>
      <c r="R240" s="75"/>
      <c r="S240" s="75"/>
      <c r="T240" s="75"/>
      <c r="U240" s="75"/>
      <c r="V240" s="245" t="e">
        <f t="shared" si="89"/>
        <v>#DIV/0!</v>
      </c>
      <c r="W240" s="15"/>
      <c r="X240" s="14"/>
      <c r="Y240" s="72"/>
    </row>
    <row r="241" spans="1:25" ht="22.5" customHeight="1" thickTop="1" thickBot="1" x14ac:dyDescent="0.3">
      <c r="A241" s="71">
        <v>1</v>
      </c>
      <c r="B241" s="72" t="s">
        <v>92</v>
      </c>
      <c r="C241" s="72" t="s">
        <v>103</v>
      </c>
      <c r="D241" s="72" t="s">
        <v>115</v>
      </c>
      <c r="E241" s="72" t="s">
        <v>105</v>
      </c>
      <c r="F241" s="72"/>
      <c r="G241" s="72"/>
      <c r="H241" s="73"/>
      <c r="I241" s="73"/>
      <c r="J241" s="73"/>
      <c r="K241" s="74" t="s">
        <v>337</v>
      </c>
      <c r="L241" s="75">
        <v>150000000</v>
      </c>
      <c r="M241" s="75">
        <v>57654627</v>
      </c>
      <c r="N241" s="75">
        <f>SUM(N242:N271)</f>
        <v>0</v>
      </c>
      <c r="O241" s="75">
        <f>L241+M241</f>
        <v>207654627</v>
      </c>
      <c r="P241" s="75">
        <v>26765462.649999999</v>
      </c>
      <c r="Q241" s="75">
        <v>166034935</v>
      </c>
      <c r="R241" s="75">
        <v>14854229.359999999</v>
      </c>
      <c r="S241" s="75">
        <f t="shared" ref="S241" si="109">SUM(S242:S271)</f>
        <v>0</v>
      </c>
      <c r="T241" s="75">
        <v>283322264</v>
      </c>
      <c r="U241" s="75">
        <v>283322264</v>
      </c>
      <c r="V241" s="245">
        <f t="shared" si="89"/>
        <v>1</v>
      </c>
      <c r="W241" s="15"/>
      <c r="X241" s="14"/>
      <c r="Y241" s="72"/>
    </row>
    <row r="242" spans="1:25" ht="22.5" hidden="1" customHeight="1" thickTop="1" thickBot="1" x14ac:dyDescent="0.3">
      <c r="A242" s="14">
        <v>1</v>
      </c>
      <c r="B242" s="54" t="s">
        <v>92</v>
      </c>
      <c r="C242" s="54" t="s">
        <v>103</v>
      </c>
      <c r="D242" s="54" t="s">
        <v>115</v>
      </c>
      <c r="E242" s="54" t="s">
        <v>105</v>
      </c>
      <c r="F242" s="54" t="s">
        <v>96</v>
      </c>
      <c r="G242" s="54"/>
      <c r="H242" s="54"/>
      <c r="I242" s="54"/>
      <c r="J242" s="54"/>
      <c r="K242" s="52" t="s">
        <v>338</v>
      </c>
      <c r="L242" s="16"/>
      <c r="M242" s="16"/>
      <c r="N242" s="16"/>
      <c r="O242" s="15">
        <f t="shared" si="90"/>
        <v>0</v>
      </c>
      <c r="P242" s="16"/>
      <c r="Q242" s="16"/>
      <c r="R242" s="16"/>
      <c r="S242" s="16"/>
      <c r="T242" s="16"/>
      <c r="U242" s="16"/>
      <c r="V242" s="248" t="e">
        <f t="shared" si="89"/>
        <v>#DIV/0!</v>
      </c>
      <c r="W242" s="16"/>
      <c r="X242" s="63"/>
      <c r="Y242" s="63"/>
    </row>
    <row r="243" spans="1:25" ht="22.5" hidden="1" customHeight="1" thickTop="1" thickBot="1" x14ac:dyDescent="0.3">
      <c r="A243" s="14">
        <v>1</v>
      </c>
      <c r="B243" s="54" t="s">
        <v>92</v>
      </c>
      <c r="C243" s="54" t="s">
        <v>103</v>
      </c>
      <c r="D243" s="54" t="s">
        <v>115</v>
      </c>
      <c r="E243" s="54" t="s">
        <v>105</v>
      </c>
      <c r="F243" s="54" t="s">
        <v>105</v>
      </c>
      <c r="G243" s="54"/>
      <c r="H243" s="54"/>
      <c r="I243" s="54"/>
      <c r="J243" s="54"/>
      <c r="K243" s="52" t="s">
        <v>339</v>
      </c>
      <c r="L243" s="16"/>
      <c r="M243" s="16"/>
      <c r="N243" s="16"/>
      <c r="O243" s="15">
        <f t="shared" si="90"/>
        <v>0</v>
      </c>
      <c r="P243" s="16"/>
      <c r="Q243" s="16"/>
      <c r="R243" s="16"/>
      <c r="S243" s="16"/>
      <c r="T243" s="16"/>
      <c r="U243" s="16"/>
      <c r="V243" s="248" t="e">
        <f t="shared" si="89"/>
        <v>#DIV/0!</v>
      </c>
      <c r="W243" s="16"/>
      <c r="X243" s="63"/>
      <c r="Y243" s="63"/>
    </row>
    <row r="244" spans="1:25" ht="22.5" hidden="1" customHeight="1" thickTop="1" thickBot="1" x14ac:dyDescent="0.3">
      <c r="A244" s="14">
        <v>1</v>
      </c>
      <c r="B244" s="54" t="s">
        <v>92</v>
      </c>
      <c r="C244" s="54" t="s">
        <v>103</v>
      </c>
      <c r="D244" s="54" t="s">
        <v>115</v>
      </c>
      <c r="E244" s="54" t="s">
        <v>105</v>
      </c>
      <c r="F244" s="54" t="s">
        <v>165</v>
      </c>
      <c r="G244" s="54"/>
      <c r="H244" s="54"/>
      <c r="I244" s="54"/>
      <c r="J244" s="54"/>
      <c r="K244" s="52" t="s">
        <v>340</v>
      </c>
      <c r="L244" s="16"/>
      <c r="M244" s="16"/>
      <c r="N244" s="16"/>
      <c r="O244" s="15">
        <f t="shared" si="90"/>
        <v>0</v>
      </c>
      <c r="P244" s="16"/>
      <c r="Q244" s="16"/>
      <c r="R244" s="16"/>
      <c r="S244" s="16"/>
      <c r="T244" s="16"/>
      <c r="U244" s="16"/>
      <c r="V244" s="248" t="e">
        <f t="shared" si="89"/>
        <v>#DIV/0!</v>
      </c>
      <c r="W244" s="16"/>
      <c r="X244" s="63"/>
      <c r="Y244" s="63"/>
    </row>
    <row r="245" spans="1:25" ht="22.5" hidden="1" customHeight="1" thickTop="1" thickBot="1" x14ac:dyDescent="0.3">
      <c r="A245" s="14">
        <v>1</v>
      </c>
      <c r="B245" s="54" t="s">
        <v>92</v>
      </c>
      <c r="C245" s="54" t="s">
        <v>103</v>
      </c>
      <c r="D245" s="54" t="s">
        <v>115</v>
      </c>
      <c r="E245" s="54" t="s">
        <v>105</v>
      </c>
      <c r="F245" s="54" t="s">
        <v>172</v>
      </c>
      <c r="G245" s="54"/>
      <c r="H245" s="54"/>
      <c r="I245" s="54"/>
      <c r="J245" s="54"/>
      <c r="K245" s="52" t="s">
        <v>341</v>
      </c>
      <c r="L245" s="16"/>
      <c r="M245" s="16"/>
      <c r="N245" s="16"/>
      <c r="O245" s="15">
        <f t="shared" si="90"/>
        <v>0</v>
      </c>
      <c r="P245" s="16"/>
      <c r="Q245" s="16"/>
      <c r="R245" s="16"/>
      <c r="S245" s="16"/>
      <c r="T245" s="16"/>
      <c r="U245" s="16"/>
      <c r="V245" s="248" t="e">
        <f t="shared" si="89"/>
        <v>#DIV/0!</v>
      </c>
      <c r="W245" s="16"/>
      <c r="X245" s="63"/>
      <c r="Y245" s="63"/>
    </row>
    <row r="246" spans="1:25" ht="22.5" hidden="1" customHeight="1" thickTop="1" thickBot="1" x14ac:dyDescent="0.3">
      <c r="A246" s="14">
        <v>1</v>
      </c>
      <c r="B246" s="54" t="s">
        <v>92</v>
      </c>
      <c r="C246" s="54" t="s">
        <v>103</v>
      </c>
      <c r="D246" s="54" t="s">
        <v>115</v>
      </c>
      <c r="E246" s="54" t="s">
        <v>105</v>
      </c>
      <c r="F246" s="54" t="s">
        <v>115</v>
      </c>
      <c r="G246" s="54"/>
      <c r="H246" s="54"/>
      <c r="I246" s="54"/>
      <c r="J246" s="54"/>
      <c r="K246" s="52" t="s">
        <v>342</v>
      </c>
      <c r="L246" s="16"/>
      <c r="M246" s="16"/>
      <c r="N246" s="16"/>
      <c r="O246" s="15">
        <f t="shared" si="90"/>
        <v>0</v>
      </c>
      <c r="P246" s="16"/>
      <c r="Q246" s="16"/>
      <c r="R246" s="16"/>
      <c r="S246" s="16"/>
      <c r="T246" s="16"/>
      <c r="U246" s="16"/>
      <c r="V246" s="248" t="e">
        <f t="shared" si="89"/>
        <v>#DIV/0!</v>
      </c>
      <c r="W246" s="16"/>
      <c r="X246" s="63"/>
      <c r="Y246" s="63"/>
    </row>
    <row r="247" spans="1:25" ht="22.5" hidden="1" customHeight="1" thickTop="1" thickBot="1" x14ac:dyDescent="0.3">
      <c r="A247" s="14">
        <v>1</v>
      </c>
      <c r="B247" s="54" t="s">
        <v>92</v>
      </c>
      <c r="C247" s="54" t="s">
        <v>103</v>
      </c>
      <c r="D247" s="54" t="s">
        <v>115</v>
      </c>
      <c r="E247" s="54" t="s">
        <v>105</v>
      </c>
      <c r="F247" s="54" t="s">
        <v>210</v>
      </c>
      <c r="G247" s="54"/>
      <c r="H247" s="54"/>
      <c r="I247" s="54"/>
      <c r="J247" s="54"/>
      <c r="K247" s="52" t="s">
        <v>343</v>
      </c>
      <c r="L247" s="16"/>
      <c r="M247" s="16"/>
      <c r="N247" s="16"/>
      <c r="O247" s="15">
        <f t="shared" si="90"/>
        <v>0</v>
      </c>
      <c r="P247" s="16"/>
      <c r="Q247" s="16"/>
      <c r="R247" s="16"/>
      <c r="S247" s="16"/>
      <c r="T247" s="16"/>
      <c r="U247" s="16"/>
      <c r="V247" s="248" t="e">
        <f t="shared" si="89"/>
        <v>#DIV/0!</v>
      </c>
      <c r="W247" s="16"/>
      <c r="X247" s="63"/>
      <c r="Y247" s="63"/>
    </row>
    <row r="248" spans="1:25" ht="22.5" hidden="1" customHeight="1" thickTop="1" thickBot="1" x14ac:dyDescent="0.3">
      <c r="A248" s="14">
        <v>1</v>
      </c>
      <c r="B248" s="54" t="s">
        <v>92</v>
      </c>
      <c r="C248" s="54" t="s">
        <v>103</v>
      </c>
      <c r="D248" s="54" t="s">
        <v>115</v>
      </c>
      <c r="E248" s="54" t="s">
        <v>105</v>
      </c>
      <c r="F248" s="54" t="s">
        <v>214</v>
      </c>
      <c r="G248" s="54"/>
      <c r="H248" s="54"/>
      <c r="I248" s="54"/>
      <c r="J248" s="54"/>
      <c r="K248" s="52" t="s">
        <v>344</v>
      </c>
      <c r="L248" s="16"/>
      <c r="M248" s="16"/>
      <c r="N248" s="16"/>
      <c r="O248" s="15">
        <f t="shared" si="90"/>
        <v>0</v>
      </c>
      <c r="P248" s="16"/>
      <c r="Q248" s="16"/>
      <c r="R248" s="16"/>
      <c r="S248" s="16"/>
      <c r="T248" s="16"/>
      <c r="U248" s="16"/>
      <c r="V248" s="248" t="e">
        <f t="shared" si="89"/>
        <v>#DIV/0!</v>
      </c>
      <c r="W248" s="16"/>
      <c r="X248" s="63"/>
      <c r="Y248" s="63"/>
    </row>
    <row r="249" spans="1:25" ht="22.5" hidden="1" customHeight="1" thickTop="1" thickBot="1" x14ac:dyDescent="0.3">
      <c r="A249" s="14">
        <v>1</v>
      </c>
      <c r="B249" s="54" t="s">
        <v>92</v>
      </c>
      <c r="C249" s="54" t="s">
        <v>103</v>
      </c>
      <c r="D249" s="54" t="s">
        <v>115</v>
      </c>
      <c r="E249" s="54" t="s">
        <v>105</v>
      </c>
      <c r="F249" s="54" t="s">
        <v>218</v>
      </c>
      <c r="G249" s="54"/>
      <c r="H249" s="54"/>
      <c r="I249" s="54"/>
      <c r="J249" s="54"/>
      <c r="K249" s="52" t="s">
        <v>345</v>
      </c>
      <c r="L249" s="16"/>
      <c r="M249" s="16"/>
      <c r="N249" s="16"/>
      <c r="O249" s="15">
        <f t="shared" si="90"/>
        <v>0</v>
      </c>
      <c r="P249" s="16"/>
      <c r="Q249" s="16"/>
      <c r="R249" s="16"/>
      <c r="S249" s="16"/>
      <c r="T249" s="16"/>
      <c r="U249" s="16"/>
      <c r="V249" s="248" t="e">
        <f t="shared" si="89"/>
        <v>#DIV/0!</v>
      </c>
      <c r="W249" s="16"/>
      <c r="X249" s="63"/>
      <c r="Y249" s="63"/>
    </row>
    <row r="250" spans="1:25" ht="22.5" hidden="1" customHeight="1" thickTop="1" thickBot="1" x14ac:dyDescent="0.3">
      <c r="A250" s="14">
        <v>1</v>
      </c>
      <c r="B250" s="54" t="s">
        <v>92</v>
      </c>
      <c r="C250" s="54" t="s">
        <v>103</v>
      </c>
      <c r="D250" s="54" t="s">
        <v>115</v>
      </c>
      <c r="E250" s="54" t="s">
        <v>105</v>
      </c>
      <c r="F250" s="54" t="s">
        <v>222</v>
      </c>
      <c r="G250" s="54"/>
      <c r="H250" s="54"/>
      <c r="I250" s="54"/>
      <c r="J250" s="54"/>
      <c r="K250" s="52" t="s">
        <v>346</v>
      </c>
      <c r="L250" s="16"/>
      <c r="M250" s="16"/>
      <c r="N250" s="16"/>
      <c r="O250" s="15">
        <f t="shared" si="90"/>
        <v>0</v>
      </c>
      <c r="P250" s="16"/>
      <c r="Q250" s="16"/>
      <c r="R250" s="16"/>
      <c r="S250" s="16"/>
      <c r="T250" s="16"/>
      <c r="U250" s="16"/>
      <c r="V250" s="248" t="e">
        <f t="shared" si="89"/>
        <v>#DIV/0!</v>
      </c>
      <c r="W250" s="16"/>
      <c r="X250" s="63"/>
      <c r="Y250" s="63"/>
    </row>
    <row r="251" spans="1:25" ht="22.5" hidden="1" customHeight="1" thickTop="1" thickBot="1" x14ac:dyDescent="0.3">
      <c r="A251" s="14">
        <v>1</v>
      </c>
      <c r="B251" s="54" t="s">
        <v>92</v>
      </c>
      <c r="C251" s="54" t="s">
        <v>103</v>
      </c>
      <c r="D251" s="54" t="s">
        <v>115</v>
      </c>
      <c r="E251" s="54" t="s">
        <v>105</v>
      </c>
      <c r="F251" s="54" t="s">
        <v>226</v>
      </c>
      <c r="G251" s="54"/>
      <c r="H251" s="54"/>
      <c r="I251" s="54"/>
      <c r="J251" s="54"/>
      <c r="K251" s="52" t="s">
        <v>347</v>
      </c>
      <c r="L251" s="16"/>
      <c r="M251" s="16"/>
      <c r="N251" s="16"/>
      <c r="O251" s="15">
        <f t="shared" si="90"/>
        <v>0</v>
      </c>
      <c r="P251" s="16"/>
      <c r="Q251" s="16"/>
      <c r="R251" s="16"/>
      <c r="S251" s="16"/>
      <c r="T251" s="16"/>
      <c r="U251" s="16"/>
      <c r="V251" s="248" t="e">
        <f t="shared" si="89"/>
        <v>#DIV/0!</v>
      </c>
      <c r="W251" s="16"/>
      <c r="X251" s="63"/>
      <c r="Y251" s="63"/>
    </row>
    <row r="252" spans="1:25" ht="22.5" hidden="1" customHeight="1" thickTop="1" thickBot="1" x14ac:dyDescent="0.3">
      <c r="A252" s="14">
        <v>1</v>
      </c>
      <c r="B252" s="54" t="s">
        <v>92</v>
      </c>
      <c r="C252" s="54" t="s">
        <v>103</v>
      </c>
      <c r="D252" s="54" t="s">
        <v>115</v>
      </c>
      <c r="E252" s="54" t="s">
        <v>105</v>
      </c>
      <c r="F252" s="54" t="s">
        <v>348</v>
      </c>
      <c r="G252" s="54"/>
      <c r="H252" s="54"/>
      <c r="I252" s="54"/>
      <c r="J252" s="54"/>
      <c r="K252" s="52" t="s">
        <v>349</v>
      </c>
      <c r="L252" s="16"/>
      <c r="M252" s="16"/>
      <c r="N252" s="16"/>
      <c r="O252" s="15">
        <f t="shared" si="90"/>
        <v>0</v>
      </c>
      <c r="P252" s="16"/>
      <c r="Q252" s="16"/>
      <c r="R252" s="16"/>
      <c r="S252" s="16"/>
      <c r="T252" s="16"/>
      <c r="U252" s="16"/>
      <c r="V252" s="248" t="e">
        <f t="shared" si="89"/>
        <v>#DIV/0!</v>
      </c>
      <c r="W252" s="16"/>
      <c r="X252" s="63"/>
      <c r="Y252" s="63"/>
    </row>
    <row r="253" spans="1:25" ht="22.5" hidden="1" customHeight="1" thickTop="1" thickBot="1" x14ac:dyDescent="0.3">
      <c r="A253" s="14">
        <v>1</v>
      </c>
      <c r="B253" s="54" t="s">
        <v>92</v>
      </c>
      <c r="C253" s="54" t="s">
        <v>103</v>
      </c>
      <c r="D253" s="54" t="s">
        <v>115</v>
      </c>
      <c r="E253" s="54" t="s">
        <v>105</v>
      </c>
      <c r="F253" s="54" t="s">
        <v>350</v>
      </c>
      <c r="G253" s="54"/>
      <c r="H253" s="54"/>
      <c r="I253" s="54"/>
      <c r="J253" s="54"/>
      <c r="K253" s="52" t="s">
        <v>351</v>
      </c>
      <c r="L253" s="16"/>
      <c r="M253" s="16"/>
      <c r="N253" s="16"/>
      <c r="O253" s="15">
        <f t="shared" si="90"/>
        <v>0</v>
      </c>
      <c r="P253" s="16"/>
      <c r="Q253" s="16"/>
      <c r="R253" s="16"/>
      <c r="S253" s="16"/>
      <c r="T253" s="16"/>
      <c r="U253" s="16"/>
      <c r="V253" s="248" t="e">
        <f t="shared" si="89"/>
        <v>#DIV/0!</v>
      </c>
      <c r="W253" s="16"/>
      <c r="X253" s="63"/>
      <c r="Y253" s="63"/>
    </row>
    <row r="254" spans="1:25" ht="22.5" hidden="1" customHeight="1" thickTop="1" thickBot="1" x14ac:dyDescent="0.3">
      <c r="A254" s="14">
        <v>1</v>
      </c>
      <c r="B254" s="54" t="s">
        <v>92</v>
      </c>
      <c r="C254" s="54" t="s">
        <v>103</v>
      </c>
      <c r="D254" s="54" t="s">
        <v>115</v>
      </c>
      <c r="E254" s="54" t="s">
        <v>105</v>
      </c>
      <c r="F254" s="54" t="s">
        <v>179</v>
      </c>
      <c r="G254" s="54"/>
      <c r="H254" s="54"/>
      <c r="I254" s="54"/>
      <c r="J254" s="54"/>
      <c r="K254" s="52" t="s">
        <v>352</v>
      </c>
      <c r="L254" s="16"/>
      <c r="M254" s="16"/>
      <c r="N254" s="16"/>
      <c r="O254" s="15">
        <f t="shared" si="90"/>
        <v>0</v>
      </c>
      <c r="P254" s="16"/>
      <c r="Q254" s="16"/>
      <c r="R254" s="16"/>
      <c r="S254" s="16"/>
      <c r="T254" s="16"/>
      <c r="U254" s="16"/>
      <c r="V254" s="248" t="e">
        <f t="shared" si="89"/>
        <v>#DIV/0!</v>
      </c>
      <c r="W254" s="16"/>
      <c r="X254" s="63"/>
      <c r="Y254" s="63"/>
    </row>
    <row r="255" spans="1:25" ht="22.5" hidden="1" customHeight="1" thickTop="1" thickBot="1" x14ac:dyDescent="0.3">
      <c r="A255" s="14">
        <v>1</v>
      </c>
      <c r="B255" s="54" t="s">
        <v>92</v>
      </c>
      <c r="C255" s="54" t="s">
        <v>103</v>
      </c>
      <c r="D255" s="54" t="s">
        <v>115</v>
      </c>
      <c r="E255" s="54" t="s">
        <v>105</v>
      </c>
      <c r="F255" s="54" t="s">
        <v>237</v>
      </c>
      <c r="G255" s="54"/>
      <c r="H255" s="54"/>
      <c r="I255" s="54"/>
      <c r="J255" s="54"/>
      <c r="K255" s="52" t="s">
        <v>353</v>
      </c>
      <c r="L255" s="16"/>
      <c r="M255" s="16"/>
      <c r="N255" s="16"/>
      <c r="O255" s="15">
        <f t="shared" si="90"/>
        <v>0</v>
      </c>
      <c r="P255" s="16"/>
      <c r="Q255" s="16"/>
      <c r="R255" s="16"/>
      <c r="S255" s="16"/>
      <c r="T255" s="16"/>
      <c r="U255" s="16"/>
      <c r="V255" s="248" t="e">
        <f t="shared" si="89"/>
        <v>#DIV/0!</v>
      </c>
      <c r="W255" s="16"/>
      <c r="X255" s="63"/>
      <c r="Y255" s="63"/>
    </row>
    <row r="256" spans="1:25" ht="22.5" hidden="1" customHeight="1" thickTop="1" thickBot="1" x14ac:dyDescent="0.3">
      <c r="A256" s="14">
        <v>1</v>
      </c>
      <c r="B256" s="54" t="s">
        <v>92</v>
      </c>
      <c r="C256" s="54" t="s">
        <v>103</v>
      </c>
      <c r="D256" s="54" t="s">
        <v>115</v>
      </c>
      <c r="E256" s="54" t="s">
        <v>105</v>
      </c>
      <c r="F256" s="54" t="s">
        <v>354</v>
      </c>
      <c r="G256" s="54"/>
      <c r="H256" s="54"/>
      <c r="I256" s="54"/>
      <c r="J256" s="54"/>
      <c r="K256" s="52" t="s">
        <v>355</v>
      </c>
      <c r="L256" s="16"/>
      <c r="M256" s="16"/>
      <c r="N256" s="16"/>
      <c r="O256" s="15">
        <f t="shared" si="90"/>
        <v>0</v>
      </c>
      <c r="P256" s="16"/>
      <c r="Q256" s="16"/>
      <c r="R256" s="16"/>
      <c r="S256" s="16"/>
      <c r="T256" s="16"/>
      <c r="U256" s="16"/>
      <c r="V256" s="248" t="e">
        <f t="shared" si="89"/>
        <v>#DIV/0!</v>
      </c>
      <c r="W256" s="16"/>
      <c r="X256" s="63"/>
      <c r="Y256" s="63"/>
    </row>
    <row r="257" spans="1:25" ht="22.5" hidden="1" customHeight="1" thickTop="1" thickBot="1" x14ac:dyDescent="0.3">
      <c r="A257" s="14">
        <v>1</v>
      </c>
      <c r="B257" s="54" t="s">
        <v>92</v>
      </c>
      <c r="C257" s="54" t="s">
        <v>103</v>
      </c>
      <c r="D257" s="54" t="s">
        <v>115</v>
      </c>
      <c r="E257" s="54" t="s">
        <v>105</v>
      </c>
      <c r="F257" s="54" t="s">
        <v>356</v>
      </c>
      <c r="G257" s="54"/>
      <c r="H257" s="54"/>
      <c r="I257" s="54"/>
      <c r="J257" s="54"/>
      <c r="K257" s="52" t="s">
        <v>357</v>
      </c>
      <c r="L257" s="16"/>
      <c r="M257" s="16"/>
      <c r="N257" s="16"/>
      <c r="O257" s="15">
        <f t="shared" si="90"/>
        <v>0</v>
      </c>
      <c r="P257" s="16"/>
      <c r="Q257" s="16"/>
      <c r="R257" s="16"/>
      <c r="S257" s="16"/>
      <c r="T257" s="16"/>
      <c r="U257" s="16"/>
      <c r="V257" s="248" t="e">
        <f t="shared" si="89"/>
        <v>#DIV/0!</v>
      </c>
      <c r="W257" s="16"/>
      <c r="X257" s="63"/>
      <c r="Y257" s="63"/>
    </row>
    <row r="258" spans="1:25" ht="22.5" hidden="1" customHeight="1" thickTop="1" thickBot="1" x14ac:dyDescent="0.3">
      <c r="A258" s="14">
        <v>1</v>
      </c>
      <c r="B258" s="54" t="s">
        <v>92</v>
      </c>
      <c r="C258" s="54" t="s">
        <v>103</v>
      </c>
      <c r="D258" s="54" t="s">
        <v>115</v>
      </c>
      <c r="E258" s="54" t="s">
        <v>105</v>
      </c>
      <c r="F258" s="54" t="s">
        <v>358</v>
      </c>
      <c r="G258" s="54"/>
      <c r="H258" s="54"/>
      <c r="I258" s="54"/>
      <c r="J258" s="54"/>
      <c r="K258" s="52" t="s">
        <v>359</v>
      </c>
      <c r="L258" s="16"/>
      <c r="M258" s="16"/>
      <c r="N258" s="16"/>
      <c r="O258" s="15">
        <f t="shared" si="90"/>
        <v>0</v>
      </c>
      <c r="P258" s="16"/>
      <c r="Q258" s="16"/>
      <c r="R258" s="16"/>
      <c r="S258" s="16"/>
      <c r="T258" s="16"/>
      <c r="U258" s="16"/>
      <c r="V258" s="248" t="e">
        <f t="shared" si="89"/>
        <v>#DIV/0!</v>
      </c>
      <c r="W258" s="16"/>
      <c r="X258" s="63"/>
      <c r="Y258" s="63"/>
    </row>
    <row r="259" spans="1:25" ht="22.5" hidden="1" customHeight="1" thickTop="1" thickBot="1" x14ac:dyDescent="0.3">
      <c r="A259" s="14">
        <v>1</v>
      </c>
      <c r="B259" s="54" t="s">
        <v>92</v>
      </c>
      <c r="C259" s="54" t="s">
        <v>103</v>
      </c>
      <c r="D259" s="54" t="s">
        <v>115</v>
      </c>
      <c r="E259" s="54" t="s">
        <v>105</v>
      </c>
      <c r="F259" s="54" t="s">
        <v>360</v>
      </c>
      <c r="G259" s="54"/>
      <c r="H259" s="54"/>
      <c r="I259" s="54"/>
      <c r="J259" s="54"/>
      <c r="K259" s="52" t="s">
        <v>361</v>
      </c>
      <c r="L259" s="16"/>
      <c r="M259" s="16"/>
      <c r="N259" s="16"/>
      <c r="O259" s="15">
        <f t="shared" si="90"/>
        <v>0</v>
      </c>
      <c r="P259" s="16"/>
      <c r="Q259" s="16"/>
      <c r="R259" s="16"/>
      <c r="S259" s="16"/>
      <c r="T259" s="16"/>
      <c r="U259" s="16"/>
      <c r="V259" s="248" t="e">
        <f t="shared" ref="V259:V322" si="110">+U259/T259</f>
        <v>#DIV/0!</v>
      </c>
      <c r="W259" s="16"/>
      <c r="X259" s="63"/>
      <c r="Y259" s="63"/>
    </row>
    <row r="260" spans="1:25" ht="22.5" hidden="1" customHeight="1" thickTop="1" thickBot="1" x14ac:dyDescent="0.3">
      <c r="A260" s="14">
        <v>1</v>
      </c>
      <c r="B260" s="54" t="s">
        <v>92</v>
      </c>
      <c r="C260" s="54" t="s">
        <v>103</v>
      </c>
      <c r="D260" s="54" t="s">
        <v>115</v>
      </c>
      <c r="E260" s="54" t="s">
        <v>105</v>
      </c>
      <c r="F260" s="54" t="s">
        <v>362</v>
      </c>
      <c r="G260" s="54"/>
      <c r="H260" s="54"/>
      <c r="I260" s="54"/>
      <c r="J260" s="54"/>
      <c r="K260" s="52" t="s">
        <v>363</v>
      </c>
      <c r="L260" s="16"/>
      <c r="M260" s="16"/>
      <c r="N260" s="16"/>
      <c r="O260" s="15">
        <f t="shared" ref="O260:O323" si="111">+L260+M260-N260</f>
        <v>0</v>
      </c>
      <c r="P260" s="16"/>
      <c r="Q260" s="16"/>
      <c r="R260" s="16"/>
      <c r="S260" s="16"/>
      <c r="T260" s="16"/>
      <c r="U260" s="16"/>
      <c r="V260" s="248" t="e">
        <f t="shared" si="110"/>
        <v>#DIV/0!</v>
      </c>
      <c r="W260" s="16"/>
      <c r="X260" s="63"/>
      <c r="Y260" s="63"/>
    </row>
    <row r="261" spans="1:25" ht="22.5" hidden="1" customHeight="1" thickTop="1" thickBot="1" x14ac:dyDescent="0.3">
      <c r="A261" s="14">
        <v>1</v>
      </c>
      <c r="B261" s="54" t="s">
        <v>92</v>
      </c>
      <c r="C261" s="54" t="s">
        <v>103</v>
      </c>
      <c r="D261" s="54" t="s">
        <v>115</v>
      </c>
      <c r="E261" s="54" t="s">
        <v>105</v>
      </c>
      <c r="F261" s="54" t="s">
        <v>364</v>
      </c>
      <c r="G261" s="54"/>
      <c r="H261" s="54"/>
      <c r="I261" s="54"/>
      <c r="J261" s="54"/>
      <c r="K261" s="52" t="s">
        <v>365</v>
      </c>
      <c r="L261" s="16"/>
      <c r="M261" s="16"/>
      <c r="N261" s="16"/>
      <c r="O261" s="15">
        <f t="shared" si="111"/>
        <v>0</v>
      </c>
      <c r="P261" s="16"/>
      <c r="Q261" s="16"/>
      <c r="R261" s="16"/>
      <c r="S261" s="16"/>
      <c r="T261" s="16"/>
      <c r="U261" s="16"/>
      <c r="V261" s="248" t="e">
        <f t="shared" si="110"/>
        <v>#DIV/0!</v>
      </c>
      <c r="W261" s="16"/>
      <c r="X261" s="63"/>
      <c r="Y261" s="63"/>
    </row>
    <row r="262" spans="1:25" ht="22.5" hidden="1" customHeight="1" thickTop="1" thickBot="1" x14ac:dyDescent="0.3">
      <c r="A262" s="14">
        <v>1</v>
      </c>
      <c r="B262" s="54" t="s">
        <v>92</v>
      </c>
      <c r="C262" s="54" t="s">
        <v>103</v>
      </c>
      <c r="D262" s="54" t="s">
        <v>115</v>
      </c>
      <c r="E262" s="54" t="s">
        <v>105</v>
      </c>
      <c r="F262" s="54" t="s">
        <v>366</v>
      </c>
      <c r="G262" s="54"/>
      <c r="H262" s="54"/>
      <c r="I262" s="54"/>
      <c r="J262" s="54"/>
      <c r="K262" s="52" t="s">
        <v>367</v>
      </c>
      <c r="L262" s="16"/>
      <c r="M262" s="16"/>
      <c r="N262" s="16"/>
      <c r="O262" s="15">
        <f t="shared" si="111"/>
        <v>0</v>
      </c>
      <c r="P262" s="16"/>
      <c r="Q262" s="16"/>
      <c r="R262" s="16"/>
      <c r="S262" s="16"/>
      <c r="T262" s="16"/>
      <c r="U262" s="16"/>
      <c r="V262" s="248" t="e">
        <f t="shared" si="110"/>
        <v>#DIV/0!</v>
      </c>
      <c r="W262" s="16"/>
      <c r="X262" s="63"/>
      <c r="Y262" s="63"/>
    </row>
    <row r="263" spans="1:25" ht="22.5" hidden="1" customHeight="1" thickTop="1" thickBot="1" x14ac:dyDescent="0.3">
      <c r="A263" s="14">
        <v>1</v>
      </c>
      <c r="B263" s="54" t="s">
        <v>92</v>
      </c>
      <c r="C263" s="54" t="s">
        <v>103</v>
      </c>
      <c r="D263" s="54" t="s">
        <v>115</v>
      </c>
      <c r="E263" s="54" t="s">
        <v>105</v>
      </c>
      <c r="F263" s="54" t="s">
        <v>183</v>
      </c>
      <c r="G263" s="54"/>
      <c r="H263" s="54"/>
      <c r="I263" s="54"/>
      <c r="J263" s="54"/>
      <c r="K263" s="52" t="s">
        <v>368</v>
      </c>
      <c r="L263" s="16"/>
      <c r="M263" s="16"/>
      <c r="N263" s="16"/>
      <c r="O263" s="15">
        <f t="shared" si="111"/>
        <v>0</v>
      </c>
      <c r="P263" s="16"/>
      <c r="Q263" s="16"/>
      <c r="R263" s="16"/>
      <c r="S263" s="16"/>
      <c r="T263" s="16"/>
      <c r="U263" s="16"/>
      <c r="V263" s="248" t="e">
        <f t="shared" si="110"/>
        <v>#DIV/0!</v>
      </c>
      <c r="W263" s="16"/>
      <c r="X263" s="63"/>
      <c r="Y263" s="63"/>
    </row>
    <row r="264" spans="1:25" ht="22.5" hidden="1" customHeight="1" thickTop="1" thickBot="1" x14ac:dyDescent="0.3">
      <c r="A264" s="14">
        <v>1</v>
      </c>
      <c r="B264" s="54" t="s">
        <v>92</v>
      </c>
      <c r="C264" s="54" t="s">
        <v>103</v>
      </c>
      <c r="D264" s="54" t="s">
        <v>115</v>
      </c>
      <c r="E264" s="54" t="s">
        <v>105</v>
      </c>
      <c r="F264" s="54" t="s">
        <v>369</v>
      </c>
      <c r="G264" s="54"/>
      <c r="H264" s="54"/>
      <c r="I264" s="54"/>
      <c r="J264" s="54"/>
      <c r="K264" s="52" t="s">
        <v>370</v>
      </c>
      <c r="L264" s="16"/>
      <c r="M264" s="16"/>
      <c r="N264" s="16"/>
      <c r="O264" s="15">
        <f t="shared" si="111"/>
        <v>0</v>
      </c>
      <c r="P264" s="16"/>
      <c r="Q264" s="16"/>
      <c r="R264" s="16"/>
      <c r="S264" s="16"/>
      <c r="T264" s="16"/>
      <c r="U264" s="16"/>
      <c r="V264" s="248" t="e">
        <f t="shared" si="110"/>
        <v>#DIV/0!</v>
      </c>
      <c r="W264" s="16"/>
      <c r="X264" s="63"/>
      <c r="Y264" s="63"/>
    </row>
    <row r="265" spans="1:25" ht="22.5" hidden="1" customHeight="1" thickTop="1" thickBot="1" x14ac:dyDescent="0.3">
      <c r="A265" s="14">
        <v>1</v>
      </c>
      <c r="B265" s="54" t="s">
        <v>92</v>
      </c>
      <c r="C265" s="54" t="s">
        <v>103</v>
      </c>
      <c r="D265" s="54" t="s">
        <v>115</v>
      </c>
      <c r="E265" s="54" t="s">
        <v>105</v>
      </c>
      <c r="F265" s="54" t="s">
        <v>371</v>
      </c>
      <c r="G265" s="54"/>
      <c r="H265" s="54"/>
      <c r="I265" s="54"/>
      <c r="J265" s="54"/>
      <c r="K265" s="52" t="s">
        <v>372</v>
      </c>
      <c r="L265" s="16"/>
      <c r="M265" s="16"/>
      <c r="N265" s="16"/>
      <c r="O265" s="15">
        <f t="shared" si="111"/>
        <v>0</v>
      </c>
      <c r="P265" s="16"/>
      <c r="Q265" s="16"/>
      <c r="R265" s="16"/>
      <c r="S265" s="16"/>
      <c r="T265" s="16"/>
      <c r="U265" s="16"/>
      <c r="V265" s="248" t="e">
        <f t="shared" si="110"/>
        <v>#DIV/0!</v>
      </c>
      <c r="W265" s="16"/>
      <c r="X265" s="63"/>
      <c r="Y265" s="63"/>
    </row>
    <row r="266" spans="1:25" ht="22.5" hidden="1" customHeight="1" thickTop="1" thickBot="1" x14ac:dyDescent="0.3">
      <c r="A266" s="14">
        <v>1</v>
      </c>
      <c r="B266" s="54" t="s">
        <v>92</v>
      </c>
      <c r="C266" s="54" t="s">
        <v>103</v>
      </c>
      <c r="D266" s="54" t="s">
        <v>115</v>
      </c>
      <c r="E266" s="54" t="s">
        <v>105</v>
      </c>
      <c r="F266" s="54" t="s">
        <v>373</v>
      </c>
      <c r="G266" s="54"/>
      <c r="H266" s="54"/>
      <c r="I266" s="54"/>
      <c r="J266" s="54"/>
      <c r="K266" s="52" t="s">
        <v>374</v>
      </c>
      <c r="L266" s="16"/>
      <c r="M266" s="16"/>
      <c r="N266" s="16"/>
      <c r="O266" s="15">
        <f t="shared" si="111"/>
        <v>0</v>
      </c>
      <c r="P266" s="16"/>
      <c r="Q266" s="16"/>
      <c r="R266" s="16"/>
      <c r="S266" s="16"/>
      <c r="T266" s="16"/>
      <c r="U266" s="16"/>
      <c r="V266" s="248" t="e">
        <f t="shared" si="110"/>
        <v>#DIV/0!</v>
      </c>
      <c r="W266" s="16"/>
      <c r="X266" s="63"/>
      <c r="Y266" s="63"/>
    </row>
    <row r="267" spans="1:25" ht="22.5" hidden="1" customHeight="1" thickTop="1" thickBot="1" x14ac:dyDescent="0.3">
      <c r="A267" s="14">
        <v>1</v>
      </c>
      <c r="B267" s="54" t="s">
        <v>92</v>
      </c>
      <c r="C267" s="54" t="s">
        <v>103</v>
      </c>
      <c r="D267" s="54" t="s">
        <v>115</v>
      </c>
      <c r="E267" s="54" t="s">
        <v>105</v>
      </c>
      <c r="F267" s="54" t="s">
        <v>375</v>
      </c>
      <c r="G267" s="54"/>
      <c r="H267" s="54"/>
      <c r="I267" s="54"/>
      <c r="J267" s="54"/>
      <c r="K267" s="52" t="s">
        <v>376</v>
      </c>
      <c r="L267" s="16"/>
      <c r="M267" s="16"/>
      <c r="N267" s="16"/>
      <c r="O267" s="15">
        <f t="shared" si="111"/>
        <v>0</v>
      </c>
      <c r="P267" s="16"/>
      <c r="Q267" s="16"/>
      <c r="R267" s="16"/>
      <c r="S267" s="16"/>
      <c r="T267" s="16"/>
      <c r="U267" s="16"/>
      <c r="V267" s="248" t="e">
        <f t="shared" si="110"/>
        <v>#DIV/0!</v>
      </c>
      <c r="W267" s="16"/>
      <c r="X267" s="63"/>
      <c r="Y267" s="63"/>
    </row>
    <row r="268" spans="1:25" ht="22.5" hidden="1" customHeight="1" thickTop="1" thickBot="1" x14ac:dyDescent="0.3">
      <c r="A268" s="14">
        <v>1</v>
      </c>
      <c r="B268" s="54" t="s">
        <v>92</v>
      </c>
      <c r="C268" s="54" t="s">
        <v>103</v>
      </c>
      <c r="D268" s="54" t="s">
        <v>115</v>
      </c>
      <c r="E268" s="54" t="s">
        <v>105</v>
      </c>
      <c r="F268" s="54" t="s">
        <v>377</v>
      </c>
      <c r="G268" s="54"/>
      <c r="H268" s="54"/>
      <c r="I268" s="54"/>
      <c r="J268" s="54"/>
      <c r="K268" s="52" t="s">
        <v>378</v>
      </c>
      <c r="L268" s="16"/>
      <c r="M268" s="16"/>
      <c r="N268" s="16"/>
      <c r="O268" s="15">
        <f t="shared" si="111"/>
        <v>0</v>
      </c>
      <c r="P268" s="16"/>
      <c r="Q268" s="16"/>
      <c r="R268" s="16"/>
      <c r="S268" s="16"/>
      <c r="T268" s="16"/>
      <c r="U268" s="16"/>
      <c r="V268" s="248" t="e">
        <f t="shared" si="110"/>
        <v>#DIV/0!</v>
      </c>
      <c r="W268" s="16"/>
      <c r="X268" s="63"/>
      <c r="Y268" s="63"/>
    </row>
    <row r="269" spans="1:25" ht="22.5" hidden="1" customHeight="1" thickTop="1" thickBot="1" x14ac:dyDescent="0.3">
      <c r="A269" s="14">
        <v>1</v>
      </c>
      <c r="B269" s="54" t="s">
        <v>92</v>
      </c>
      <c r="C269" s="54" t="s">
        <v>103</v>
      </c>
      <c r="D269" s="54" t="s">
        <v>115</v>
      </c>
      <c r="E269" s="54" t="s">
        <v>105</v>
      </c>
      <c r="F269" s="54" t="s">
        <v>379</v>
      </c>
      <c r="G269" s="54"/>
      <c r="H269" s="54"/>
      <c r="I269" s="54"/>
      <c r="J269" s="54"/>
      <c r="K269" s="52" t="s">
        <v>380</v>
      </c>
      <c r="L269" s="16"/>
      <c r="M269" s="16"/>
      <c r="N269" s="16"/>
      <c r="O269" s="15">
        <f t="shared" si="111"/>
        <v>0</v>
      </c>
      <c r="P269" s="16"/>
      <c r="Q269" s="16"/>
      <c r="R269" s="16"/>
      <c r="S269" s="16"/>
      <c r="T269" s="16"/>
      <c r="U269" s="16"/>
      <c r="V269" s="248" t="e">
        <f t="shared" si="110"/>
        <v>#DIV/0!</v>
      </c>
      <c r="W269" s="16"/>
      <c r="X269" s="63"/>
      <c r="Y269" s="63"/>
    </row>
    <row r="270" spans="1:25" ht="22.5" hidden="1" customHeight="1" thickTop="1" thickBot="1" x14ac:dyDescent="0.3">
      <c r="A270" s="14">
        <v>1</v>
      </c>
      <c r="B270" s="54" t="s">
        <v>92</v>
      </c>
      <c r="C270" s="54" t="s">
        <v>103</v>
      </c>
      <c r="D270" s="54" t="s">
        <v>115</v>
      </c>
      <c r="E270" s="54" t="s">
        <v>105</v>
      </c>
      <c r="F270" s="54" t="s">
        <v>381</v>
      </c>
      <c r="G270" s="54"/>
      <c r="H270" s="54"/>
      <c r="I270" s="54"/>
      <c r="J270" s="54"/>
      <c r="K270" s="52" t="s">
        <v>382</v>
      </c>
      <c r="L270" s="16"/>
      <c r="M270" s="16"/>
      <c r="N270" s="16"/>
      <c r="O270" s="15">
        <f t="shared" si="111"/>
        <v>0</v>
      </c>
      <c r="P270" s="16"/>
      <c r="Q270" s="16"/>
      <c r="R270" s="16"/>
      <c r="S270" s="16"/>
      <c r="T270" s="16"/>
      <c r="U270" s="16"/>
      <c r="V270" s="248" t="e">
        <f t="shared" si="110"/>
        <v>#DIV/0!</v>
      </c>
      <c r="W270" s="16"/>
      <c r="X270" s="63"/>
      <c r="Y270" s="63"/>
    </row>
    <row r="271" spans="1:25" ht="22.5" hidden="1" customHeight="1" thickTop="1" thickBot="1" x14ac:dyDescent="0.3">
      <c r="A271" s="14">
        <v>1</v>
      </c>
      <c r="B271" s="54" t="s">
        <v>92</v>
      </c>
      <c r="C271" s="54" t="s">
        <v>103</v>
      </c>
      <c r="D271" s="54" t="s">
        <v>115</v>
      </c>
      <c r="E271" s="54" t="s">
        <v>105</v>
      </c>
      <c r="F271" s="54" t="s">
        <v>383</v>
      </c>
      <c r="G271" s="54"/>
      <c r="H271" s="54"/>
      <c r="I271" s="54"/>
      <c r="J271" s="54"/>
      <c r="K271" s="52" t="s">
        <v>384</v>
      </c>
      <c r="L271" s="16"/>
      <c r="M271" s="16"/>
      <c r="N271" s="16"/>
      <c r="O271" s="15">
        <f t="shared" si="111"/>
        <v>0</v>
      </c>
      <c r="P271" s="16"/>
      <c r="Q271" s="16"/>
      <c r="R271" s="16"/>
      <c r="S271" s="16"/>
      <c r="T271" s="16"/>
      <c r="U271" s="16"/>
      <c r="V271" s="248" t="e">
        <f t="shared" si="110"/>
        <v>#DIV/0!</v>
      </c>
      <c r="W271" s="16"/>
      <c r="X271" s="63"/>
      <c r="Y271" s="63"/>
    </row>
    <row r="272" spans="1:25" ht="22.5" hidden="1" customHeight="1" thickTop="1" thickBot="1" x14ac:dyDescent="0.3">
      <c r="A272" s="71">
        <v>1</v>
      </c>
      <c r="B272" s="72" t="s">
        <v>92</v>
      </c>
      <c r="C272" s="72" t="s">
        <v>103</v>
      </c>
      <c r="D272" s="72" t="s">
        <v>115</v>
      </c>
      <c r="E272" s="72" t="s">
        <v>165</v>
      </c>
      <c r="F272" s="72"/>
      <c r="G272" s="72"/>
      <c r="H272" s="73"/>
      <c r="I272" s="73"/>
      <c r="J272" s="73"/>
      <c r="K272" s="74" t="s">
        <v>385</v>
      </c>
      <c r="L272" s="75"/>
      <c r="M272" s="75"/>
      <c r="N272" s="75"/>
      <c r="O272" s="75">
        <f t="shared" si="111"/>
        <v>0</v>
      </c>
      <c r="P272" s="75"/>
      <c r="Q272" s="75"/>
      <c r="R272" s="75"/>
      <c r="S272" s="75"/>
      <c r="T272" s="75"/>
      <c r="U272" s="75"/>
      <c r="V272" s="245" t="e">
        <f t="shared" si="110"/>
        <v>#DIV/0!</v>
      </c>
      <c r="W272" s="15"/>
      <c r="X272" s="14"/>
      <c r="Y272" s="72"/>
    </row>
    <row r="273" spans="1:25" ht="22.5" hidden="1" customHeight="1" thickTop="1" thickBot="1" x14ac:dyDescent="0.3">
      <c r="A273" s="71">
        <v>1</v>
      </c>
      <c r="B273" s="72" t="s">
        <v>92</v>
      </c>
      <c r="C273" s="72" t="s">
        <v>103</v>
      </c>
      <c r="D273" s="72" t="s">
        <v>115</v>
      </c>
      <c r="E273" s="72" t="s">
        <v>172</v>
      </c>
      <c r="F273" s="72"/>
      <c r="G273" s="72"/>
      <c r="H273" s="73"/>
      <c r="I273" s="73"/>
      <c r="J273" s="73"/>
      <c r="K273" s="74" t="s">
        <v>386</v>
      </c>
      <c r="L273" s="75"/>
      <c r="M273" s="75"/>
      <c r="N273" s="75"/>
      <c r="O273" s="75">
        <f t="shared" si="111"/>
        <v>0</v>
      </c>
      <c r="P273" s="75"/>
      <c r="Q273" s="75"/>
      <c r="R273" s="75"/>
      <c r="S273" s="75"/>
      <c r="T273" s="75"/>
      <c r="U273" s="75"/>
      <c r="V273" s="245" t="e">
        <f t="shared" si="110"/>
        <v>#DIV/0!</v>
      </c>
      <c r="W273" s="15"/>
      <c r="X273" s="14"/>
      <c r="Y273" s="72"/>
    </row>
    <row r="274" spans="1:25" ht="22.5" hidden="1" customHeight="1" thickTop="1" thickBot="1" x14ac:dyDescent="0.3">
      <c r="A274" s="71">
        <v>1</v>
      </c>
      <c r="B274" s="72" t="s">
        <v>92</v>
      </c>
      <c r="C274" s="72" t="s">
        <v>103</v>
      </c>
      <c r="D274" s="72" t="s">
        <v>115</v>
      </c>
      <c r="E274" s="72" t="s">
        <v>115</v>
      </c>
      <c r="F274" s="72"/>
      <c r="G274" s="72"/>
      <c r="H274" s="73"/>
      <c r="I274" s="73"/>
      <c r="J274" s="73"/>
      <c r="K274" s="74" t="s">
        <v>387</v>
      </c>
      <c r="L274" s="75"/>
      <c r="M274" s="75"/>
      <c r="N274" s="75"/>
      <c r="O274" s="75">
        <f t="shared" si="111"/>
        <v>0</v>
      </c>
      <c r="P274" s="75"/>
      <c r="Q274" s="75"/>
      <c r="R274" s="75"/>
      <c r="S274" s="75"/>
      <c r="T274" s="75"/>
      <c r="U274" s="75"/>
      <c r="V274" s="245" t="e">
        <f t="shared" si="110"/>
        <v>#DIV/0!</v>
      </c>
      <c r="W274" s="15"/>
      <c r="X274" s="14"/>
      <c r="Y274" s="72"/>
    </row>
    <row r="275" spans="1:25" ht="22.5" hidden="1" customHeight="1" thickTop="1" thickBot="1" x14ac:dyDescent="0.3">
      <c r="A275" s="71">
        <v>1</v>
      </c>
      <c r="B275" s="72" t="s">
        <v>92</v>
      </c>
      <c r="C275" s="72" t="s">
        <v>103</v>
      </c>
      <c r="D275" s="72" t="s">
        <v>115</v>
      </c>
      <c r="E275" s="72" t="s">
        <v>210</v>
      </c>
      <c r="F275" s="72"/>
      <c r="G275" s="72"/>
      <c r="H275" s="73"/>
      <c r="I275" s="73"/>
      <c r="J275" s="73"/>
      <c r="K275" s="74" t="s">
        <v>388</v>
      </c>
      <c r="L275" s="75"/>
      <c r="M275" s="75"/>
      <c r="N275" s="75"/>
      <c r="O275" s="75">
        <f t="shared" si="111"/>
        <v>0</v>
      </c>
      <c r="P275" s="75"/>
      <c r="Q275" s="75"/>
      <c r="R275" s="75"/>
      <c r="S275" s="75"/>
      <c r="T275" s="75"/>
      <c r="U275" s="75"/>
      <c r="V275" s="245" t="e">
        <f t="shared" si="110"/>
        <v>#DIV/0!</v>
      </c>
      <c r="W275" s="15"/>
      <c r="X275" s="14"/>
      <c r="Y275" s="72"/>
    </row>
    <row r="276" spans="1:25" s="142" customFormat="1" ht="22.5" hidden="1" customHeight="1" thickTop="1" thickBot="1" x14ac:dyDescent="0.3">
      <c r="A276" s="136">
        <v>1</v>
      </c>
      <c r="B276" s="137" t="s">
        <v>92</v>
      </c>
      <c r="C276" s="137" t="s">
        <v>103</v>
      </c>
      <c r="D276" s="137" t="s">
        <v>210</v>
      </c>
      <c r="E276" s="137"/>
      <c r="F276" s="137"/>
      <c r="G276" s="137"/>
      <c r="H276" s="138"/>
      <c r="I276" s="138"/>
      <c r="J276" s="138"/>
      <c r="K276" s="139" t="s">
        <v>389</v>
      </c>
      <c r="L276" s="140">
        <f>+L277+L291+L293</f>
        <v>0</v>
      </c>
      <c r="M276" s="140">
        <f>+M277+M291+M293</f>
        <v>0</v>
      </c>
      <c r="N276" s="140">
        <f>+N277+N291+N293</f>
        <v>0</v>
      </c>
      <c r="O276" s="140">
        <f t="shared" si="111"/>
        <v>0</v>
      </c>
      <c r="P276" s="140">
        <f t="shared" ref="P276:U276" si="112">+P277+P291+P293</f>
        <v>0</v>
      </c>
      <c r="Q276" s="140">
        <f t="shared" si="112"/>
        <v>0</v>
      </c>
      <c r="R276" s="140">
        <f t="shared" si="112"/>
        <v>0</v>
      </c>
      <c r="S276" s="140">
        <f t="shared" si="112"/>
        <v>0</v>
      </c>
      <c r="T276" s="140">
        <f t="shared" si="112"/>
        <v>0</v>
      </c>
      <c r="U276" s="140">
        <f t="shared" si="112"/>
        <v>0</v>
      </c>
      <c r="V276" s="244" t="e">
        <f t="shared" si="110"/>
        <v>#DIV/0!</v>
      </c>
      <c r="W276" s="140"/>
      <c r="X276" s="136"/>
      <c r="Y276" s="137"/>
    </row>
    <row r="277" spans="1:25" ht="22.5" hidden="1" customHeight="1" thickTop="1" thickBot="1" x14ac:dyDescent="0.3">
      <c r="A277" s="71">
        <v>1</v>
      </c>
      <c r="B277" s="72" t="s">
        <v>92</v>
      </c>
      <c r="C277" s="72" t="s">
        <v>103</v>
      </c>
      <c r="D277" s="72" t="s">
        <v>210</v>
      </c>
      <c r="E277" s="72" t="s">
        <v>96</v>
      </c>
      <c r="F277" s="72"/>
      <c r="G277" s="72"/>
      <c r="H277" s="73"/>
      <c r="I277" s="73"/>
      <c r="J277" s="73"/>
      <c r="K277" s="74" t="s">
        <v>390</v>
      </c>
      <c r="L277" s="75">
        <f>+L278+L279+L280+L283+L287</f>
        <v>0</v>
      </c>
      <c r="M277" s="75">
        <f>+M278+M279+M280+M283+M287</f>
        <v>0</v>
      </c>
      <c r="N277" s="75">
        <f>+N278+N279+N280+N283+N287</f>
        <v>0</v>
      </c>
      <c r="O277" s="75">
        <f t="shared" si="111"/>
        <v>0</v>
      </c>
      <c r="P277" s="75">
        <f t="shared" ref="P277:U277" si="113">+P278+P279+P280+P283+P287</f>
        <v>0</v>
      </c>
      <c r="Q277" s="75">
        <f t="shared" si="113"/>
        <v>0</v>
      </c>
      <c r="R277" s="75">
        <f t="shared" si="113"/>
        <v>0</v>
      </c>
      <c r="S277" s="75">
        <f t="shared" si="113"/>
        <v>0</v>
      </c>
      <c r="T277" s="75">
        <f t="shared" si="113"/>
        <v>0</v>
      </c>
      <c r="U277" s="75">
        <f t="shared" si="113"/>
        <v>0</v>
      </c>
      <c r="V277" s="245" t="e">
        <f t="shared" si="110"/>
        <v>#DIV/0!</v>
      </c>
      <c r="W277" s="15"/>
      <c r="X277" s="14"/>
      <c r="Y277" s="72"/>
    </row>
    <row r="278" spans="1:25" ht="22.5" hidden="1" customHeight="1" thickTop="1" thickBot="1" x14ac:dyDescent="0.3">
      <c r="A278" s="76">
        <v>1</v>
      </c>
      <c r="B278" s="77" t="s">
        <v>92</v>
      </c>
      <c r="C278" s="77" t="s">
        <v>103</v>
      </c>
      <c r="D278" s="77" t="s">
        <v>210</v>
      </c>
      <c r="E278" s="77" t="s">
        <v>96</v>
      </c>
      <c r="F278" s="77" t="s">
        <v>167</v>
      </c>
      <c r="G278" s="77"/>
      <c r="H278" s="77"/>
      <c r="I278" s="77"/>
      <c r="J278" s="77"/>
      <c r="K278" s="78" t="s">
        <v>391</v>
      </c>
      <c r="L278" s="79"/>
      <c r="M278" s="79"/>
      <c r="N278" s="79"/>
      <c r="O278" s="79">
        <f t="shared" si="111"/>
        <v>0</v>
      </c>
      <c r="P278" s="79"/>
      <c r="Q278" s="79"/>
      <c r="R278" s="79"/>
      <c r="S278" s="79"/>
      <c r="T278" s="79"/>
      <c r="U278" s="79"/>
      <c r="V278" s="246" t="e">
        <f t="shared" si="110"/>
        <v>#DIV/0!</v>
      </c>
      <c r="W278" s="15"/>
      <c r="X278" s="63"/>
      <c r="Y278" s="81"/>
    </row>
    <row r="279" spans="1:25" ht="22.5" hidden="1" customHeight="1" thickTop="1" thickBot="1" x14ac:dyDescent="0.3">
      <c r="A279" s="76">
        <v>1</v>
      </c>
      <c r="B279" s="77" t="s">
        <v>92</v>
      </c>
      <c r="C279" s="77" t="s">
        <v>103</v>
      </c>
      <c r="D279" s="77" t="s">
        <v>210</v>
      </c>
      <c r="E279" s="77" t="s">
        <v>96</v>
      </c>
      <c r="F279" s="77" t="s">
        <v>187</v>
      </c>
      <c r="G279" s="77"/>
      <c r="H279" s="77"/>
      <c r="I279" s="77"/>
      <c r="J279" s="77"/>
      <c r="K279" s="78" t="s">
        <v>392</v>
      </c>
      <c r="L279" s="79"/>
      <c r="M279" s="79"/>
      <c r="N279" s="79"/>
      <c r="O279" s="79">
        <f t="shared" si="111"/>
        <v>0</v>
      </c>
      <c r="P279" s="79"/>
      <c r="Q279" s="79"/>
      <c r="R279" s="79"/>
      <c r="S279" s="79"/>
      <c r="T279" s="79"/>
      <c r="U279" s="79"/>
      <c r="V279" s="246" t="e">
        <f t="shared" si="110"/>
        <v>#DIV/0!</v>
      </c>
      <c r="W279" s="15"/>
      <c r="X279" s="63"/>
      <c r="Y279" s="81"/>
    </row>
    <row r="280" spans="1:25" ht="22.5" hidden="1" customHeight="1" thickTop="1" thickBot="1" x14ac:dyDescent="0.3">
      <c r="A280" s="76">
        <v>1</v>
      </c>
      <c r="B280" s="77" t="s">
        <v>92</v>
      </c>
      <c r="C280" s="77" t="s">
        <v>103</v>
      </c>
      <c r="D280" s="77" t="s">
        <v>210</v>
      </c>
      <c r="E280" s="77" t="s">
        <v>96</v>
      </c>
      <c r="F280" s="77" t="s">
        <v>234</v>
      </c>
      <c r="G280" s="77"/>
      <c r="H280" s="77"/>
      <c r="I280" s="77"/>
      <c r="J280" s="77"/>
      <c r="K280" s="78" t="s">
        <v>393</v>
      </c>
      <c r="L280" s="79">
        <f>+L281+L282</f>
        <v>0</v>
      </c>
      <c r="M280" s="79">
        <f>+M281+M282</f>
        <v>0</v>
      </c>
      <c r="N280" s="79">
        <f>+N281+N282</f>
        <v>0</v>
      </c>
      <c r="O280" s="79">
        <f t="shared" si="111"/>
        <v>0</v>
      </c>
      <c r="P280" s="79">
        <f t="shared" ref="P280:U280" si="114">+P281+P282</f>
        <v>0</v>
      </c>
      <c r="Q280" s="79">
        <f t="shared" si="114"/>
        <v>0</v>
      </c>
      <c r="R280" s="79">
        <f t="shared" si="114"/>
        <v>0</v>
      </c>
      <c r="S280" s="79">
        <f t="shared" si="114"/>
        <v>0</v>
      </c>
      <c r="T280" s="79">
        <f t="shared" si="114"/>
        <v>0</v>
      </c>
      <c r="U280" s="79">
        <f t="shared" si="114"/>
        <v>0</v>
      </c>
      <c r="V280" s="246" t="e">
        <f t="shared" si="110"/>
        <v>#DIV/0!</v>
      </c>
      <c r="W280" s="15"/>
      <c r="X280" s="63"/>
      <c r="Y280" s="81"/>
    </row>
    <row r="281" spans="1:25" ht="22.5" hidden="1" customHeight="1" thickTop="1" thickBot="1" x14ac:dyDescent="0.3">
      <c r="A281" s="14">
        <v>1</v>
      </c>
      <c r="B281" s="54" t="s">
        <v>92</v>
      </c>
      <c r="C281" s="54" t="s">
        <v>103</v>
      </c>
      <c r="D281" s="54" t="s">
        <v>210</v>
      </c>
      <c r="E281" s="54" t="s">
        <v>96</v>
      </c>
      <c r="F281" s="54" t="s">
        <v>234</v>
      </c>
      <c r="G281" s="54" t="s">
        <v>96</v>
      </c>
      <c r="H281" s="54"/>
      <c r="I281" s="54"/>
      <c r="J281" s="54"/>
      <c r="K281" s="52" t="s">
        <v>394</v>
      </c>
      <c r="L281" s="16"/>
      <c r="M281" s="16"/>
      <c r="N281" s="16"/>
      <c r="O281" s="15">
        <f t="shared" si="111"/>
        <v>0</v>
      </c>
      <c r="P281" s="16"/>
      <c r="Q281" s="16"/>
      <c r="R281" s="16"/>
      <c r="S281" s="16"/>
      <c r="T281" s="16"/>
      <c r="U281" s="16"/>
      <c r="V281" s="248" t="e">
        <f t="shared" si="110"/>
        <v>#DIV/0!</v>
      </c>
      <c r="W281" s="16"/>
      <c r="X281" s="63"/>
      <c r="Y281" s="63"/>
    </row>
    <row r="282" spans="1:25" ht="22.5" hidden="1" customHeight="1" thickTop="1" thickBot="1" x14ac:dyDescent="0.3">
      <c r="A282" s="14">
        <v>1</v>
      </c>
      <c r="B282" s="54" t="s">
        <v>92</v>
      </c>
      <c r="C282" s="54" t="s">
        <v>103</v>
      </c>
      <c r="D282" s="54" t="s">
        <v>210</v>
      </c>
      <c r="E282" s="54" t="s">
        <v>96</v>
      </c>
      <c r="F282" s="54" t="s">
        <v>234</v>
      </c>
      <c r="G282" s="54" t="s">
        <v>105</v>
      </c>
      <c r="H282" s="54"/>
      <c r="I282" s="54"/>
      <c r="J282" s="54"/>
      <c r="K282" s="52" t="s">
        <v>393</v>
      </c>
      <c r="L282" s="16"/>
      <c r="M282" s="16"/>
      <c r="N282" s="16"/>
      <c r="O282" s="15">
        <f t="shared" si="111"/>
        <v>0</v>
      </c>
      <c r="P282" s="16"/>
      <c r="Q282" s="16"/>
      <c r="R282" s="16"/>
      <c r="S282" s="16"/>
      <c r="T282" s="16"/>
      <c r="U282" s="16"/>
      <c r="V282" s="248" t="e">
        <f t="shared" si="110"/>
        <v>#DIV/0!</v>
      </c>
      <c r="W282" s="16"/>
      <c r="X282" s="63"/>
      <c r="Y282" s="63"/>
    </row>
    <row r="283" spans="1:25" ht="22.5" hidden="1" customHeight="1" thickTop="1" thickBot="1" x14ac:dyDescent="0.3">
      <c r="A283" s="76">
        <v>1</v>
      </c>
      <c r="B283" s="77" t="s">
        <v>92</v>
      </c>
      <c r="C283" s="77" t="s">
        <v>103</v>
      </c>
      <c r="D283" s="77" t="s">
        <v>210</v>
      </c>
      <c r="E283" s="77" t="s">
        <v>96</v>
      </c>
      <c r="F283" s="77" t="s">
        <v>283</v>
      </c>
      <c r="G283" s="77"/>
      <c r="H283" s="77"/>
      <c r="I283" s="77"/>
      <c r="J283" s="77"/>
      <c r="K283" s="78" t="s">
        <v>395</v>
      </c>
      <c r="L283" s="79">
        <f>+L284+L285+L286</f>
        <v>0</v>
      </c>
      <c r="M283" s="79">
        <f>+M284+M285+M286</f>
        <v>0</v>
      </c>
      <c r="N283" s="79">
        <f>+N284+N285+N286</f>
        <v>0</v>
      </c>
      <c r="O283" s="79">
        <f t="shared" si="111"/>
        <v>0</v>
      </c>
      <c r="P283" s="79">
        <f t="shared" ref="P283:U283" si="115">+P284+P285+P286</f>
        <v>0</v>
      </c>
      <c r="Q283" s="79">
        <f t="shared" si="115"/>
        <v>0</v>
      </c>
      <c r="R283" s="79">
        <f t="shared" si="115"/>
        <v>0</v>
      </c>
      <c r="S283" s="79">
        <f t="shared" si="115"/>
        <v>0</v>
      </c>
      <c r="T283" s="79">
        <f t="shared" si="115"/>
        <v>0</v>
      </c>
      <c r="U283" s="79">
        <f t="shared" si="115"/>
        <v>0</v>
      </c>
      <c r="V283" s="246" t="e">
        <f t="shared" si="110"/>
        <v>#DIV/0!</v>
      </c>
      <c r="W283" s="15"/>
      <c r="X283" s="63"/>
      <c r="Y283" s="81"/>
    </row>
    <row r="284" spans="1:25" ht="22.5" hidden="1" customHeight="1" thickTop="1" thickBot="1" x14ac:dyDescent="0.3">
      <c r="A284" s="14">
        <v>1</v>
      </c>
      <c r="B284" s="54" t="s">
        <v>92</v>
      </c>
      <c r="C284" s="54" t="s">
        <v>103</v>
      </c>
      <c r="D284" s="54" t="s">
        <v>210</v>
      </c>
      <c r="E284" s="54" t="s">
        <v>96</v>
      </c>
      <c r="F284" s="54" t="s">
        <v>283</v>
      </c>
      <c r="G284" s="54" t="s">
        <v>96</v>
      </c>
      <c r="H284" s="54"/>
      <c r="I284" s="54"/>
      <c r="J284" s="54"/>
      <c r="K284" s="52" t="s">
        <v>396</v>
      </c>
      <c r="L284" s="16"/>
      <c r="M284" s="16"/>
      <c r="N284" s="16"/>
      <c r="O284" s="15">
        <f t="shared" si="111"/>
        <v>0</v>
      </c>
      <c r="P284" s="16"/>
      <c r="Q284" s="16"/>
      <c r="R284" s="16"/>
      <c r="S284" s="16"/>
      <c r="T284" s="16"/>
      <c r="U284" s="16"/>
      <c r="V284" s="248" t="e">
        <f t="shared" si="110"/>
        <v>#DIV/0!</v>
      </c>
      <c r="W284" s="16"/>
      <c r="X284" s="63"/>
      <c r="Y284" s="63"/>
    </row>
    <row r="285" spans="1:25" ht="22.5" hidden="1" customHeight="1" thickTop="1" thickBot="1" x14ac:dyDescent="0.3">
      <c r="A285" s="14">
        <v>1</v>
      </c>
      <c r="B285" s="54" t="s">
        <v>92</v>
      </c>
      <c r="C285" s="54" t="s">
        <v>103</v>
      </c>
      <c r="D285" s="54" t="s">
        <v>210</v>
      </c>
      <c r="E285" s="54" t="s">
        <v>96</v>
      </c>
      <c r="F285" s="54" t="s">
        <v>283</v>
      </c>
      <c r="G285" s="54" t="s">
        <v>105</v>
      </c>
      <c r="H285" s="54"/>
      <c r="I285" s="54"/>
      <c r="J285" s="54"/>
      <c r="K285" s="52" t="s">
        <v>397</v>
      </c>
      <c r="L285" s="16"/>
      <c r="M285" s="16"/>
      <c r="N285" s="16"/>
      <c r="O285" s="15">
        <f t="shared" si="111"/>
        <v>0</v>
      </c>
      <c r="P285" s="16"/>
      <c r="Q285" s="16"/>
      <c r="R285" s="16"/>
      <c r="S285" s="16"/>
      <c r="T285" s="16"/>
      <c r="U285" s="16"/>
      <c r="V285" s="248" t="e">
        <f t="shared" si="110"/>
        <v>#DIV/0!</v>
      </c>
      <c r="W285" s="16"/>
      <c r="X285" s="63"/>
      <c r="Y285" s="63"/>
    </row>
    <row r="286" spans="1:25" ht="22.5" hidden="1" customHeight="1" thickTop="1" thickBot="1" x14ac:dyDescent="0.3">
      <c r="A286" s="14">
        <v>1</v>
      </c>
      <c r="B286" s="54" t="s">
        <v>92</v>
      </c>
      <c r="C286" s="54" t="s">
        <v>103</v>
      </c>
      <c r="D286" s="54" t="s">
        <v>210</v>
      </c>
      <c r="E286" s="54" t="s">
        <v>96</v>
      </c>
      <c r="F286" s="54" t="s">
        <v>283</v>
      </c>
      <c r="G286" s="54" t="s">
        <v>165</v>
      </c>
      <c r="H286" s="54"/>
      <c r="I286" s="54"/>
      <c r="J286" s="54"/>
      <c r="K286" s="52" t="s">
        <v>398</v>
      </c>
      <c r="L286" s="16"/>
      <c r="M286" s="16"/>
      <c r="N286" s="16"/>
      <c r="O286" s="15">
        <f t="shared" si="111"/>
        <v>0</v>
      </c>
      <c r="P286" s="16"/>
      <c r="Q286" s="16"/>
      <c r="R286" s="16"/>
      <c r="S286" s="16"/>
      <c r="T286" s="16"/>
      <c r="U286" s="16"/>
      <c r="V286" s="248" t="e">
        <f t="shared" si="110"/>
        <v>#DIV/0!</v>
      </c>
      <c r="W286" s="16"/>
      <c r="X286" s="63"/>
      <c r="Y286" s="63"/>
    </row>
    <row r="287" spans="1:25" ht="22.5" hidden="1" customHeight="1" thickTop="1" thickBot="1" x14ac:dyDescent="0.3">
      <c r="A287" s="76">
        <v>1</v>
      </c>
      <c r="B287" s="77" t="s">
        <v>92</v>
      </c>
      <c r="C287" s="77" t="s">
        <v>103</v>
      </c>
      <c r="D287" s="77" t="s">
        <v>210</v>
      </c>
      <c r="E287" s="77" t="s">
        <v>96</v>
      </c>
      <c r="F287" s="77" t="s">
        <v>399</v>
      </c>
      <c r="G287" s="77"/>
      <c r="H287" s="77"/>
      <c r="I287" s="77"/>
      <c r="J287" s="77"/>
      <c r="K287" s="78" t="s">
        <v>400</v>
      </c>
      <c r="L287" s="79">
        <f>+L288+L289+L290</f>
        <v>0</v>
      </c>
      <c r="M287" s="79">
        <f>+M288+M289+M290</f>
        <v>0</v>
      </c>
      <c r="N287" s="79">
        <f>+N288+N289+N290</f>
        <v>0</v>
      </c>
      <c r="O287" s="79">
        <f t="shared" si="111"/>
        <v>0</v>
      </c>
      <c r="P287" s="79">
        <f t="shared" ref="P287:U287" si="116">+P288+P289+P290</f>
        <v>0</v>
      </c>
      <c r="Q287" s="79">
        <f t="shared" si="116"/>
        <v>0</v>
      </c>
      <c r="R287" s="79">
        <f t="shared" si="116"/>
        <v>0</v>
      </c>
      <c r="S287" s="79">
        <f t="shared" si="116"/>
        <v>0</v>
      </c>
      <c r="T287" s="79">
        <f t="shared" si="116"/>
        <v>0</v>
      </c>
      <c r="U287" s="79">
        <f t="shared" si="116"/>
        <v>0</v>
      </c>
      <c r="V287" s="246" t="e">
        <f t="shared" si="110"/>
        <v>#DIV/0!</v>
      </c>
      <c r="W287" s="15"/>
      <c r="X287" s="63"/>
      <c r="Y287" s="81"/>
    </row>
    <row r="288" spans="1:25" ht="22.5" hidden="1" customHeight="1" thickTop="1" thickBot="1" x14ac:dyDescent="0.3">
      <c r="A288" s="14">
        <v>1</v>
      </c>
      <c r="B288" s="54" t="s">
        <v>92</v>
      </c>
      <c r="C288" s="54" t="s">
        <v>103</v>
      </c>
      <c r="D288" s="54" t="s">
        <v>210</v>
      </c>
      <c r="E288" s="54" t="s">
        <v>96</v>
      </c>
      <c r="F288" s="54" t="s">
        <v>399</v>
      </c>
      <c r="G288" s="54" t="s">
        <v>96</v>
      </c>
      <c r="H288" s="54"/>
      <c r="I288" s="54"/>
      <c r="J288" s="54"/>
      <c r="K288" s="52" t="s">
        <v>401</v>
      </c>
      <c r="L288" s="16"/>
      <c r="M288" s="16"/>
      <c r="N288" s="16"/>
      <c r="O288" s="15">
        <f t="shared" si="111"/>
        <v>0</v>
      </c>
      <c r="P288" s="16"/>
      <c r="Q288" s="16"/>
      <c r="R288" s="16"/>
      <c r="S288" s="16"/>
      <c r="T288" s="16"/>
      <c r="U288" s="16"/>
      <c r="V288" s="248" t="e">
        <f t="shared" si="110"/>
        <v>#DIV/0!</v>
      </c>
      <c r="W288" s="16"/>
      <c r="X288" s="63"/>
      <c r="Y288" s="63"/>
    </row>
    <row r="289" spans="1:25" ht="22.5" hidden="1" customHeight="1" thickTop="1" thickBot="1" x14ac:dyDescent="0.3">
      <c r="A289" s="14">
        <v>1</v>
      </c>
      <c r="B289" s="54" t="s">
        <v>92</v>
      </c>
      <c r="C289" s="54" t="s">
        <v>103</v>
      </c>
      <c r="D289" s="54" t="s">
        <v>210</v>
      </c>
      <c r="E289" s="54" t="s">
        <v>96</v>
      </c>
      <c r="F289" s="54" t="s">
        <v>399</v>
      </c>
      <c r="G289" s="54" t="s">
        <v>105</v>
      </c>
      <c r="H289" s="54"/>
      <c r="I289" s="54"/>
      <c r="J289" s="54"/>
      <c r="K289" s="52" t="s">
        <v>402</v>
      </c>
      <c r="L289" s="16"/>
      <c r="M289" s="16"/>
      <c r="N289" s="16"/>
      <c r="O289" s="15">
        <f t="shared" si="111"/>
        <v>0</v>
      </c>
      <c r="P289" s="16"/>
      <c r="Q289" s="16"/>
      <c r="R289" s="16"/>
      <c r="S289" s="16"/>
      <c r="T289" s="16"/>
      <c r="U289" s="16"/>
      <c r="V289" s="248" t="e">
        <f t="shared" si="110"/>
        <v>#DIV/0!</v>
      </c>
      <c r="W289" s="16"/>
      <c r="X289" s="63"/>
      <c r="Y289" s="63"/>
    </row>
    <row r="290" spans="1:25" ht="22.5" hidden="1" customHeight="1" thickTop="1" thickBot="1" x14ac:dyDescent="0.3">
      <c r="A290" s="14">
        <v>1</v>
      </c>
      <c r="B290" s="54" t="s">
        <v>92</v>
      </c>
      <c r="C290" s="54" t="s">
        <v>103</v>
      </c>
      <c r="D290" s="54" t="s">
        <v>210</v>
      </c>
      <c r="E290" s="54" t="s">
        <v>96</v>
      </c>
      <c r="F290" s="54" t="s">
        <v>399</v>
      </c>
      <c r="G290" s="54" t="s">
        <v>165</v>
      </c>
      <c r="H290" s="54"/>
      <c r="I290" s="54"/>
      <c r="J290" s="54"/>
      <c r="K290" s="52" t="s">
        <v>403</v>
      </c>
      <c r="L290" s="16"/>
      <c r="M290" s="16"/>
      <c r="N290" s="16"/>
      <c r="O290" s="15">
        <f t="shared" si="111"/>
        <v>0</v>
      </c>
      <c r="P290" s="16"/>
      <c r="Q290" s="16"/>
      <c r="R290" s="16"/>
      <c r="S290" s="16"/>
      <c r="T290" s="16"/>
      <c r="U290" s="16"/>
      <c r="V290" s="248" t="e">
        <f t="shared" si="110"/>
        <v>#DIV/0!</v>
      </c>
      <c r="W290" s="16"/>
      <c r="X290" s="63"/>
      <c r="Y290" s="63"/>
    </row>
    <row r="291" spans="1:25" ht="22.5" hidden="1" customHeight="1" thickTop="1" thickBot="1" x14ac:dyDescent="0.3">
      <c r="A291" s="71">
        <v>1</v>
      </c>
      <c r="B291" s="72" t="s">
        <v>92</v>
      </c>
      <c r="C291" s="72" t="s">
        <v>103</v>
      </c>
      <c r="D291" s="72" t="s">
        <v>210</v>
      </c>
      <c r="E291" s="72" t="s">
        <v>105</v>
      </c>
      <c r="F291" s="72"/>
      <c r="G291" s="72"/>
      <c r="H291" s="73"/>
      <c r="I291" s="73"/>
      <c r="J291" s="73"/>
      <c r="K291" s="74" t="s">
        <v>404</v>
      </c>
      <c r="L291" s="75">
        <f>+L292</f>
        <v>0</v>
      </c>
      <c r="M291" s="75">
        <f>+M292</f>
        <v>0</v>
      </c>
      <c r="N291" s="75">
        <f>+N292</f>
        <v>0</v>
      </c>
      <c r="O291" s="75">
        <f t="shared" si="111"/>
        <v>0</v>
      </c>
      <c r="P291" s="75">
        <f t="shared" ref="P291:U291" si="117">+P292</f>
        <v>0</v>
      </c>
      <c r="Q291" s="75">
        <f t="shared" si="117"/>
        <v>0</v>
      </c>
      <c r="R291" s="75">
        <f t="shared" si="117"/>
        <v>0</v>
      </c>
      <c r="S291" s="75">
        <f t="shared" si="117"/>
        <v>0</v>
      </c>
      <c r="T291" s="75">
        <f t="shared" si="117"/>
        <v>0</v>
      </c>
      <c r="U291" s="75">
        <f t="shared" si="117"/>
        <v>0</v>
      </c>
      <c r="V291" s="245" t="e">
        <f t="shared" si="110"/>
        <v>#DIV/0!</v>
      </c>
      <c r="W291" s="15"/>
      <c r="X291" s="14"/>
      <c r="Y291" s="72"/>
    </row>
    <row r="292" spans="1:25" ht="22.5" hidden="1" customHeight="1" thickTop="1" thickBot="1" x14ac:dyDescent="0.3">
      <c r="A292" s="14">
        <v>1</v>
      </c>
      <c r="B292" s="54" t="s">
        <v>92</v>
      </c>
      <c r="C292" s="54" t="s">
        <v>103</v>
      </c>
      <c r="D292" s="54" t="s">
        <v>210</v>
      </c>
      <c r="E292" s="54" t="s">
        <v>105</v>
      </c>
      <c r="F292" s="54" t="s">
        <v>167</v>
      </c>
      <c r="G292" s="54"/>
      <c r="H292" s="54"/>
      <c r="I292" s="54"/>
      <c r="J292" s="54"/>
      <c r="K292" s="52" t="s">
        <v>405</v>
      </c>
      <c r="L292" s="16"/>
      <c r="M292" s="16"/>
      <c r="N292" s="16"/>
      <c r="O292" s="15">
        <f t="shared" si="111"/>
        <v>0</v>
      </c>
      <c r="P292" s="16"/>
      <c r="Q292" s="16"/>
      <c r="R292" s="16"/>
      <c r="S292" s="16"/>
      <c r="T292" s="16"/>
      <c r="U292" s="16"/>
      <c r="V292" s="248" t="e">
        <f t="shared" si="110"/>
        <v>#DIV/0!</v>
      </c>
      <c r="W292" s="16"/>
      <c r="X292" s="63"/>
      <c r="Y292" s="63"/>
    </row>
    <row r="293" spans="1:25" ht="22.5" hidden="1" customHeight="1" thickTop="1" thickBot="1" x14ac:dyDescent="0.3">
      <c r="A293" s="71">
        <v>1</v>
      </c>
      <c r="B293" s="72" t="s">
        <v>92</v>
      </c>
      <c r="C293" s="72" t="s">
        <v>103</v>
      </c>
      <c r="D293" s="72" t="s">
        <v>210</v>
      </c>
      <c r="E293" s="72" t="s">
        <v>165</v>
      </c>
      <c r="F293" s="72"/>
      <c r="G293" s="72"/>
      <c r="H293" s="73"/>
      <c r="I293" s="73"/>
      <c r="J293" s="73"/>
      <c r="K293" s="74" t="s">
        <v>406</v>
      </c>
      <c r="L293" s="75"/>
      <c r="M293" s="75"/>
      <c r="N293" s="75"/>
      <c r="O293" s="75">
        <f t="shared" si="111"/>
        <v>0</v>
      </c>
      <c r="P293" s="75"/>
      <c r="Q293" s="75"/>
      <c r="R293" s="75"/>
      <c r="S293" s="75"/>
      <c r="T293" s="75"/>
      <c r="U293" s="75"/>
      <c r="V293" s="245" t="e">
        <f t="shared" si="110"/>
        <v>#DIV/0!</v>
      </c>
      <c r="W293" s="15"/>
      <c r="X293" s="14"/>
      <c r="Y293" s="72"/>
    </row>
    <row r="294" spans="1:25" s="142" customFormat="1" ht="22.5" hidden="1" customHeight="1" thickTop="1" thickBot="1" x14ac:dyDescent="0.3">
      <c r="A294" s="136">
        <v>1</v>
      </c>
      <c r="B294" s="137" t="s">
        <v>92</v>
      </c>
      <c r="C294" s="137" t="s">
        <v>103</v>
      </c>
      <c r="D294" s="137" t="s">
        <v>214</v>
      </c>
      <c r="E294" s="137"/>
      <c r="F294" s="137"/>
      <c r="G294" s="137"/>
      <c r="H294" s="138"/>
      <c r="I294" s="138"/>
      <c r="J294" s="138"/>
      <c r="K294" s="139" t="s">
        <v>407</v>
      </c>
      <c r="L294" s="140">
        <f>+L295+L301+L308</f>
        <v>0</v>
      </c>
      <c r="M294" s="140">
        <f>+M295+M301+M308</f>
        <v>0</v>
      </c>
      <c r="N294" s="140">
        <f>+N295+N301+N308</f>
        <v>0</v>
      </c>
      <c r="O294" s="140">
        <f t="shared" si="111"/>
        <v>0</v>
      </c>
      <c r="P294" s="140">
        <f t="shared" ref="P294:U294" si="118">+P295+P301+P308</f>
        <v>0</v>
      </c>
      <c r="Q294" s="140">
        <f t="shared" si="118"/>
        <v>0</v>
      </c>
      <c r="R294" s="140">
        <f t="shared" si="118"/>
        <v>0</v>
      </c>
      <c r="S294" s="140">
        <f t="shared" si="118"/>
        <v>0</v>
      </c>
      <c r="T294" s="140">
        <f t="shared" si="118"/>
        <v>0</v>
      </c>
      <c r="U294" s="140">
        <f t="shared" si="118"/>
        <v>0</v>
      </c>
      <c r="V294" s="244" t="e">
        <f t="shared" si="110"/>
        <v>#DIV/0!</v>
      </c>
      <c r="W294" s="140"/>
      <c r="X294" s="136"/>
      <c r="Y294" s="137"/>
    </row>
    <row r="295" spans="1:25" ht="22.5" hidden="1" customHeight="1" thickTop="1" thickBot="1" x14ac:dyDescent="0.3">
      <c r="A295" s="71">
        <v>1</v>
      </c>
      <c r="B295" s="72" t="s">
        <v>92</v>
      </c>
      <c r="C295" s="72" t="s">
        <v>103</v>
      </c>
      <c r="D295" s="72" t="s">
        <v>214</v>
      </c>
      <c r="E295" s="72" t="s">
        <v>96</v>
      </c>
      <c r="F295" s="72"/>
      <c r="G295" s="72"/>
      <c r="H295" s="73"/>
      <c r="I295" s="73"/>
      <c r="J295" s="73"/>
      <c r="K295" s="74" t="s">
        <v>408</v>
      </c>
      <c r="L295" s="75">
        <f>+L296+L297+L298+L299+L300</f>
        <v>0</v>
      </c>
      <c r="M295" s="75">
        <f>+M296+M297+M298+M299+M300</f>
        <v>0</v>
      </c>
      <c r="N295" s="75">
        <f>+N296+N297+N298+N299+N300</f>
        <v>0</v>
      </c>
      <c r="O295" s="75">
        <f t="shared" si="111"/>
        <v>0</v>
      </c>
      <c r="P295" s="75">
        <f t="shared" ref="P295:U295" si="119">+P296+P297+P298+P299+P300</f>
        <v>0</v>
      </c>
      <c r="Q295" s="75">
        <f t="shared" si="119"/>
        <v>0</v>
      </c>
      <c r="R295" s="75">
        <f t="shared" si="119"/>
        <v>0</v>
      </c>
      <c r="S295" s="75">
        <f t="shared" si="119"/>
        <v>0</v>
      </c>
      <c r="T295" s="75">
        <f t="shared" si="119"/>
        <v>0</v>
      </c>
      <c r="U295" s="75">
        <f t="shared" si="119"/>
        <v>0</v>
      </c>
      <c r="V295" s="245" t="e">
        <f t="shared" si="110"/>
        <v>#DIV/0!</v>
      </c>
      <c r="W295" s="15"/>
      <c r="X295" s="14"/>
      <c r="Y295" s="72"/>
    </row>
    <row r="296" spans="1:25" ht="22.5" hidden="1" customHeight="1" thickTop="1" thickBot="1" x14ac:dyDescent="0.3">
      <c r="A296" s="14">
        <v>1</v>
      </c>
      <c r="B296" s="54" t="s">
        <v>92</v>
      </c>
      <c r="C296" s="54" t="s">
        <v>103</v>
      </c>
      <c r="D296" s="54" t="s">
        <v>214</v>
      </c>
      <c r="E296" s="54" t="s">
        <v>96</v>
      </c>
      <c r="F296" s="54" t="s">
        <v>167</v>
      </c>
      <c r="G296" s="54"/>
      <c r="H296" s="54"/>
      <c r="I296" s="54"/>
      <c r="J296" s="54"/>
      <c r="K296" s="52" t="s">
        <v>409</v>
      </c>
      <c r="L296" s="16"/>
      <c r="M296" s="16"/>
      <c r="N296" s="16"/>
      <c r="O296" s="15">
        <f t="shared" si="111"/>
        <v>0</v>
      </c>
      <c r="P296" s="16"/>
      <c r="Q296" s="16"/>
      <c r="R296" s="16"/>
      <c r="S296" s="16"/>
      <c r="T296" s="16"/>
      <c r="U296" s="16"/>
      <c r="V296" s="248" t="e">
        <f t="shared" si="110"/>
        <v>#DIV/0!</v>
      </c>
      <c r="W296" s="16"/>
      <c r="X296" s="63"/>
      <c r="Y296" s="63"/>
    </row>
    <row r="297" spans="1:25" ht="22.5" hidden="1" customHeight="1" thickTop="1" thickBot="1" x14ac:dyDescent="0.3">
      <c r="A297" s="14">
        <v>1</v>
      </c>
      <c r="B297" s="54" t="s">
        <v>92</v>
      </c>
      <c r="C297" s="54" t="s">
        <v>103</v>
      </c>
      <c r="D297" s="54" t="s">
        <v>214</v>
      </c>
      <c r="E297" s="54" t="s">
        <v>96</v>
      </c>
      <c r="F297" s="54" t="s">
        <v>187</v>
      </c>
      <c r="G297" s="54"/>
      <c r="H297" s="54"/>
      <c r="I297" s="54"/>
      <c r="J297" s="54"/>
      <c r="K297" s="52" t="s">
        <v>410</v>
      </c>
      <c r="L297" s="16"/>
      <c r="M297" s="16"/>
      <c r="N297" s="16"/>
      <c r="O297" s="15">
        <f t="shared" si="111"/>
        <v>0</v>
      </c>
      <c r="P297" s="16"/>
      <c r="Q297" s="16"/>
      <c r="R297" s="16"/>
      <c r="S297" s="16"/>
      <c r="T297" s="16"/>
      <c r="U297" s="16"/>
      <c r="V297" s="248" t="e">
        <f t="shared" si="110"/>
        <v>#DIV/0!</v>
      </c>
      <c r="W297" s="16"/>
      <c r="X297" s="63"/>
      <c r="Y297" s="63"/>
    </row>
    <row r="298" spans="1:25" ht="22.5" hidden="1" customHeight="1" thickTop="1" thickBot="1" x14ac:dyDescent="0.3">
      <c r="A298" s="14">
        <v>1</v>
      </c>
      <c r="B298" s="54" t="s">
        <v>92</v>
      </c>
      <c r="C298" s="54" t="s">
        <v>103</v>
      </c>
      <c r="D298" s="54" t="s">
        <v>214</v>
      </c>
      <c r="E298" s="54" t="s">
        <v>96</v>
      </c>
      <c r="F298" s="54" t="s">
        <v>234</v>
      </c>
      <c r="G298" s="54"/>
      <c r="H298" s="54"/>
      <c r="I298" s="54"/>
      <c r="J298" s="54"/>
      <c r="K298" s="52" t="s">
        <v>411</v>
      </c>
      <c r="L298" s="16"/>
      <c r="M298" s="16"/>
      <c r="N298" s="16"/>
      <c r="O298" s="15">
        <f t="shared" si="111"/>
        <v>0</v>
      </c>
      <c r="P298" s="16"/>
      <c r="Q298" s="16"/>
      <c r="R298" s="16"/>
      <c r="S298" s="16"/>
      <c r="T298" s="16"/>
      <c r="U298" s="16"/>
      <c r="V298" s="248" t="e">
        <f t="shared" si="110"/>
        <v>#DIV/0!</v>
      </c>
      <c r="W298" s="16"/>
      <c r="X298" s="63"/>
      <c r="Y298" s="63"/>
    </row>
    <row r="299" spans="1:25" ht="22.5" hidden="1" customHeight="1" thickTop="1" thickBot="1" x14ac:dyDescent="0.3">
      <c r="A299" s="14">
        <v>1</v>
      </c>
      <c r="B299" s="54" t="s">
        <v>92</v>
      </c>
      <c r="C299" s="54" t="s">
        <v>103</v>
      </c>
      <c r="D299" s="54" t="s">
        <v>214</v>
      </c>
      <c r="E299" s="54" t="s">
        <v>96</v>
      </c>
      <c r="F299" s="54" t="s">
        <v>412</v>
      </c>
      <c r="G299" s="54"/>
      <c r="H299" s="54"/>
      <c r="I299" s="54"/>
      <c r="J299" s="54"/>
      <c r="K299" s="52" t="s">
        <v>400</v>
      </c>
      <c r="L299" s="16"/>
      <c r="M299" s="16"/>
      <c r="N299" s="16"/>
      <c r="O299" s="15">
        <f t="shared" si="111"/>
        <v>0</v>
      </c>
      <c r="P299" s="16"/>
      <c r="Q299" s="16"/>
      <c r="R299" s="16"/>
      <c r="S299" s="16"/>
      <c r="T299" s="16"/>
      <c r="U299" s="16"/>
      <c r="V299" s="248" t="e">
        <f t="shared" si="110"/>
        <v>#DIV/0!</v>
      </c>
      <c r="W299" s="16"/>
      <c r="X299" s="63"/>
      <c r="Y299" s="63"/>
    </row>
    <row r="300" spans="1:25" ht="22.5" hidden="1" customHeight="1" thickTop="1" thickBot="1" x14ac:dyDescent="0.3">
      <c r="A300" s="14">
        <v>1</v>
      </c>
      <c r="B300" s="54" t="s">
        <v>92</v>
      </c>
      <c r="C300" s="54" t="s">
        <v>103</v>
      </c>
      <c r="D300" s="54" t="s">
        <v>214</v>
      </c>
      <c r="E300" s="54" t="s">
        <v>96</v>
      </c>
      <c r="F300" s="54" t="s">
        <v>413</v>
      </c>
      <c r="G300" s="54"/>
      <c r="H300" s="54"/>
      <c r="I300" s="54"/>
      <c r="J300" s="54"/>
      <c r="K300" s="52" t="s">
        <v>414</v>
      </c>
      <c r="L300" s="16"/>
      <c r="M300" s="16"/>
      <c r="N300" s="16"/>
      <c r="O300" s="15">
        <f t="shared" si="111"/>
        <v>0</v>
      </c>
      <c r="P300" s="16"/>
      <c r="Q300" s="16"/>
      <c r="R300" s="16"/>
      <c r="S300" s="16"/>
      <c r="T300" s="16"/>
      <c r="U300" s="16"/>
      <c r="V300" s="248" t="e">
        <f t="shared" si="110"/>
        <v>#DIV/0!</v>
      </c>
      <c r="W300" s="16"/>
      <c r="X300" s="63"/>
      <c r="Y300" s="63"/>
    </row>
    <row r="301" spans="1:25" ht="22.5" hidden="1" customHeight="1" thickTop="1" thickBot="1" x14ac:dyDescent="0.3">
      <c r="A301" s="71">
        <v>1</v>
      </c>
      <c r="B301" s="72" t="s">
        <v>92</v>
      </c>
      <c r="C301" s="72" t="s">
        <v>103</v>
      </c>
      <c r="D301" s="72" t="s">
        <v>214</v>
      </c>
      <c r="E301" s="72" t="s">
        <v>105</v>
      </c>
      <c r="F301" s="72"/>
      <c r="G301" s="72"/>
      <c r="H301" s="73"/>
      <c r="I301" s="73"/>
      <c r="J301" s="73"/>
      <c r="K301" s="74" t="s">
        <v>404</v>
      </c>
      <c r="L301" s="75">
        <f>+L302+L307</f>
        <v>0</v>
      </c>
      <c r="M301" s="75">
        <f>+M302+M307</f>
        <v>0</v>
      </c>
      <c r="N301" s="75">
        <f>+N302+N307</f>
        <v>0</v>
      </c>
      <c r="O301" s="75">
        <f t="shared" si="111"/>
        <v>0</v>
      </c>
      <c r="P301" s="75">
        <f t="shared" ref="P301:U301" si="120">+P302+P307</f>
        <v>0</v>
      </c>
      <c r="Q301" s="75">
        <f t="shared" si="120"/>
        <v>0</v>
      </c>
      <c r="R301" s="75">
        <f t="shared" si="120"/>
        <v>0</v>
      </c>
      <c r="S301" s="75">
        <f t="shared" si="120"/>
        <v>0</v>
      </c>
      <c r="T301" s="75">
        <f t="shared" si="120"/>
        <v>0</v>
      </c>
      <c r="U301" s="75">
        <f t="shared" si="120"/>
        <v>0</v>
      </c>
      <c r="V301" s="245" t="e">
        <f t="shared" si="110"/>
        <v>#DIV/0!</v>
      </c>
      <c r="W301" s="15"/>
      <c r="X301" s="14"/>
      <c r="Y301" s="72"/>
    </row>
    <row r="302" spans="1:25" ht="22.5" hidden="1" customHeight="1" thickTop="1" thickBot="1" x14ac:dyDescent="0.3">
      <c r="A302" s="76">
        <v>1</v>
      </c>
      <c r="B302" s="77" t="s">
        <v>92</v>
      </c>
      <c r="C302" s="77" t="s">
        <v>103</v>
      </c>
      <c r="D302" s="77" t="s">
        <v>214</v>
      </c>
      <c r="E302" s="77" t="s">
        <v>105</v>
      </c>
      <c r="F302" s="77" t="s">
        <v>167</v>
      </c>
      <c r="G302" s="77"/>
      <c r="H302" s="77"/>
      <c r="I302" s="77"/>
      <c r="J302" s="77"/>
      <c r="K302" s="78" t="s">
        <v>415</v>
      </c>
      <c r="L302" s="79">
        <f>+L303+L304+L305+L306</f>
        <v>0</v>
      </c>
      <c r="M302" s="79">
        <f>+M303+M304+M305+M306</f>
        <v>0</v>
      </c>
      <c r="N302" s="79">
        <f>+N303+N304+N305+N306</f>
        <v>0</v>
      </c>
      <c r="O302" s="79">
        <f t="shared" si="111"/>
        <v>0</v>
      </c>
      <c r="P302" s="79">
        <f t="shared" ref="P302:U302" si="121">+P303+P304+P305+P306</f>
        <v>0</v>
      </c>
      <c r="Q302" s="79">
        <f t="shared" si="121"/>
        <v>0</v>
      </c>
      <c r="R302" s="79">
        <f t="shared" si="121"/>
        <v>0</v>
      </c>
      <c r="S302" s="79">
        <f t="shared" si="121"/>
        <v>0</v>
      </c>
      <c r="T302" s="79">
        <f t="shared" si="121"/>
        <v>0</v>
      </c>
      <c r="U302" s="79">
        <f t="shared" si="121"/>
        <v>0</v>
      </c>
      <c r="V302" s="246" t="e">
        <f t="shared" si="110"/>
        <v>#DIV/0!</v>
      </c>
      <c r="W302" s="15"/>
      <c r="X302" s="63"/>
      <c r="Y302" s="81"/>
    </row>
    <row r="303" spans="1:25" ht="22.5" hidden="1" customHeight="1" thickTop="1" thickBot="1" x14ac:dyDescent="0.3">
      <c r="A303" s="14">
        <v>1</v>
      </c>
      <c r="B303" s="54" t="s">
        <v>92</v>
      </c>
      <c r="C303" s="54" t="s">
        <v>103</v>
      </c>
      <c r="D303" s="54" t="s">
        <v>214</v>
      </c>
      <c r="E303" s="54" t="s">
        <v>105</v>
      </c>
      <c r="F303" s="54" t="s">
        <v>167</v>
      </c>
      <c r="G303" s="54" t="s">
        <v>96</v>
      </c>
      <c r="H303" s="54"/>
      <c r="I303" s="54"/>
      <c r="J303" s="54"/>
      <c r="K303" s="52" t="s">
        <v>416</v>
      </c>
      <c r="L303" s="16"/>
      <c r="M303" s="16"/>
      <c r="N303" s="16"/>
      <c r="O303" s="15">
        <f t="shared" si="111"/>
        <v>0</v>
      </c>
      <c r="P303" s="16"/>
      <c r="Q303" s="16"/>
      <c r="R303" s="16"/>
      <c r="S303" s="16"/>
      <c r="T303" s="16"/>
      <c r="U303" s="16"/>
      <c r="V303" s="248" t="e">
        <f t="shared" si="110"/>
        <v>#DIV/0!</v>
      </c>
      <c r="W303" s="16"/>
      <c r="X303" s="63"/>
      <c r="Y303" s="63"/>
    </row>
    <row r="304" spans="1:25" ht="22.5" hidden="1" customHeight="1" thickTop="1" thickBot="1" x14ac:dyDescent="0.3">
      <c r="A304" s="14">
        <v>1</v>
      </c>
      <c r="B304" s="54" t="s">
        <v>92</v>
      </c>
      <c r="C304" s="54" t="s">
        <v>103</v>
      </c>
      <c r="D304" s="54" t="s">
        <v>214</v>
      </c>
      <c r="E304" s="54" t="s">
        <v>105</v>
      </c>
      <c r="F304" s="54" t="s">
        <v>167</v>
      </c>
      <c r="G304" s="54" t="s">
        <v>105</v>
      </c>
      <c r="H304" s="54"/>
      <c r="I304" s="54"/>
      <c r="J304" s="54"/>
      <c r="K304" s="52" t="s">
        <v>417</v>
      </c>
      <c r="L304" s="16"/>
      <c r="M304" s="16"/>
      <c r="N304" s="16"/>
      <c r="O304" s="15">
        <f t="shared" si="111"/>
        <v>0</v>
      </c>
      <c r="P304" s="16"/>
      <c r="Q304" s="16"/>
      <c r="R304" s="16"/>
      <c r="S304" s="16"/>
      <c r="T304" s="16"/>
      <c r="U304" s="16"/>
      <c r="V304" s="248" t="e">
        <f t="shared" si="110"/>
        <v>#DIV/0!</v>
      </c>
      <c r="W304" s="16"/>
      <c r="X304" s="63"/>
      <c r="Y304" s="63"/>
    </row>
    <row r="305" spans="1:25" ht="22.5" hidden="1" customHeight="1" thickTop="1" thickBot="1" x14ac:dyDescent="0.3">
      <c r="A305" s="14">
        <v>1</v>
      </c>
      <c r="B305" s="54" t="s">
        <v>92</v>
      </c>
      <c r="C305" s="54" t="s">
        <v>103</v>
      </c>
      <c r="D305" s="54" t="s">
        <v>214</v>
      </c>
      <c r="E305" s="54" t="s">
        <v>105</v>
      </c>
      <c r="F305" s="54" t="s">
        <v>167</v>
      </c>
      <c r="G305" s="54" t="s">
        <v>165</v>
      </c>
      <c r="H305" s="54"/>
      <c r="I305" s="54"/>
      <c r="J305" s="54"/>
      <c r="K305" s="52" t="s">
        <v>418</v>
      </c>
      <c r="L305" s="16"/>
      <c r="M305" s="16"/>
      <c r="N305" s="16"/>
      <c r="O305" s="15">
        <f t="shared" si="111"/>
        <v>0</v>
      </c>
      <c r="P305" s="16"/>
      <c r="Q305" s="16"/>
      <c r="R305" s="16"/>
      <c r="S305" s="16"/>
      <c r="T305" s="16"/>
      <c r="U305" s="16"/>
      <c r="V305" s="248" t="e">
        <f t="shared" si="110"/>
        <v>#DIV/0!</v>
      </c>
      <c r="W305" s="16"/>
      <c r="X305" s="63"/>
      <c r="Y305" s="63"/>
    </row>
    <row r="306" spans="1:25" ht="22.5" hidden="1" customHeight="1" thickTop="1" thickBot="1" x14ac:dyDescent="0.3">
      <c r="A306" s="14">
        <v>1</v>
      </c>
      <c r="B306" s="54" t="s">
        <v>92</v>
      </c>
      <c r="C306" s="54" t="s">
        <v>103</v>
      </c>
      <c r="D306" s="54" t="s">
        <v>214</v>
      </c>
      <c r="E306" s="54" t="s">
        <v>105</v>
      </c>
      <c r="F306" s="54" t="s">
        <v>167</v>
      </c>
      <c r="G306" s="54" t="s">
        <v>172</v>
      </c>
      <c r="H306" s="54"/>
      <c r="I306" s="54"/>
      <c r="J306" s="54"/>
      <c r="K306" s="52" t="s">
        <v>419</v>
      </c>
      <c r="L306" s="16"/>
      <c r="M306" s="16"/>
      <c r="N306" s="16"/>
      <c r="O306" s="15">
        <f t="shared" si="111"/>
        <v>0</v>
      </c>
      <c r="P306" s="16"/>
      <c r="Q306" s="16"/>
      <c r="R306" s="16"/>
      <c r="S306" s="16"/>
      <c r="T306" s="16"/>
      <c r="U306" s="16"/>
      <c r="V306" s="248" t="e">
        <f t="shared" si="110"/>
        <v>#DIV/0!</v>
      </c>
      <c r="W306" s="16"/>
      <c r="X306" s="63"/>
      <c r="Y306" s="63"/>
    </row>
    <row r="307" spans="1:25" ht="22.5" hidden="1" customHeight="1" thickTop="1" thickBot="1" x14ac:dyDescent="0.3">
      <c r="A307" s="76">
        <v>1</v>
      </c>
      <c r="B307" s="77" t="s">
        <v>92</v>
      </c>
      <c r="C307" s="77" t="s">
        <v>103</v>
      </c>
      <c r="D307" s="77" t="s">
        <v>214</v>
      </c>
      <c r="E307" s="77" t="s">
        <v>105</v>
      </c>
      <c r="F307" s="77" t="s">
        <v>187</v>
      </c>
      <c r="G307" s="77"/>
      <c r="H307" s="77"/>
      <c r="I307" s="77"/>
      <c r="J307" s="77"/>
      <c r="K307" s="78" t="s">
        <v>420</v>
      </c>
      <c r="L307" s="79"/>
      <c r="M307" s="79"/>
      <c r="N307" s="79"/>
      <c r="O307" s="79">
        <f t="shared" si="111"/>
        <v>0</v>
      </c>
      <c r="P307" s="79"/>
      <c r="Q307" s="79"/>
      <c r="R307" s="79"/>
      <c r="S307" s="79"/>
      <c r="T307" s="79"/>
      <c r="U307" s="79"/>
      <c r="V307" s="246" t="e">
        <f t="shared" si="110"/>
        <v>#DIV/0!</v>
      </c>
      <c r="W307" s="15"/>
      <c r="X307" s="63"/>
      <c r="Y307" s="81"/>
    </row>
    <row r="308" spans="1:25" ht="22.5" hidden="1" customHeight="1" thickTop="1" thickBot="1" x14ac:dyDescent="0.3">
      <c r="A308" s="71">
        <v>1</v>
      </c>
      <c r="B308" s="72" t="s">
        <v>92</v>
      </c>
      <c r="C308" s="72" t="s">
        <v>103</v>
      </c>
      <c r="D308" s="72" t="s">
        <v>214</v>
      </c>
      <c r="E308" s="72" t="s">
        <v>165</v>
      </c>
      <c r="F308" s="72"/>
      <c r="G308" s="72"/>
      <c r="H308" s="73"/>
      <c r="I308" s="73"/>
      <c r="J308" s="73"/>
      <c r="K308" s="74" t="s">
        <v>406</v>
      </c>
      <c r="L308" s="75"/>
      <c r="M308" s="75"/>
      <c r="N308" s="75"/>
      <c r="O308" s="75">
        <f t="shared" si="111"/>
        <v>0</v>
      </c>
      <c r="P308" s="75"/>
      <c r="Q308" s="75"/>
      <c r="R308" s="75"/>
      <c r="S308" s="75"/>
      <c r="T308" s="75"/>
      <c r="U308" s="75"/>
      <c r="V308" s="245" t="e">
        <f t="shared" si="110"/>
        <v>#DIV/0!</v>
      </c>
      <c r="W308" s="15"/>
      <c r="X308" s="14"/>
      <c r="Y308" s="72"/>
    </row>
    <row r="309" spans="1:25" s="142" customFormat="1" ht="22.5" hidden="1" customHeight="1" thickTop="1" thickBot="1" x14ac:dyDescent="0.3">
      <c r="A309" s="136">
        <v>1</v>
      </c>
      <c r="B309" s="137" t="s">
        <v>92</v>
      </c>
      <c r="C309" s="137" t="s">
        <v>103</v>
      </c>
      <c r="D309" s="137" t="s">
        <v>218</v>
      </c>
      <c r="E309" s="137"/>
      <c r="F309" s="137"/>
      <c r="G309" s="137"/>
      <c r="H309" s="138"/>
      <c r="I309" s="138"/>
      <c r="J309" s="138"/>
      <c r="K309" s="139" t="s">
        <v>421</v>
      </c>
      <c r="L309" s="140">
        <f>+L310+L320+L321+L324</f>
        <v>0</v>
      </c>
      <c r="M309" s="140">
        <f>+M310+M320+M321+M324</f>
        <v>0</v>
      </c>
      <c r="N309" s="140">
        <f>+N310+N320+N321+N324</f>
        <v>0</v>
      </c>
      <c r="O309" s="140">
        <f t="shared" si="111"/>
        <v>0</v>
      </c>
      <c r="P309" s="140">
        <f t="shared" ref="P309:U309" si="122">+P310+P320+P321+P324</f>
        <v>0</v>
      </c>
      <c r="Q309" s="140">
        <f t="shared" si="122"/>
        <v>0</v>
      </c>
      <c r="R309" s="140">
        <f t="shared" si="122"/>
        <v>0</v>
      </c>
      <c r="S309" s="140">
        <f t="shared" si="122"/>
        <v>0</v>
      </c>
      <c r="T309" s="140">
        <f t="shared" si="122"/>
        <v>0</v>
      </c>
      <c r="U309" s="140">
        <f t="shared" si="122"/>
        <v>0</v>
      </c>
      <c r="V309" s="244" t="e">
        <f t="shared" si="110"/>
        <v>#DIV/0!</v>
      </c>
      <c r="W309" s="140"/>
      <c r="X309" s="136"/>
      <c r="Y309" s="137"/>
    </row>
    <row r="310" spans="1:25" ht="22.5" hidden="1" customHeight="1" thickTop="1" thickBot="1" x14ac:dyDescent="0.3">
      <c r="A310" s="71">
        <v>1</v>
      </c>
      <c r="B310" s="72" t="s">
        <v>92</v>
      </c>
      <c r="C310" s="72" t="s">
        <v>103</v>
      </c>
      <c r="D310" s="72" t="s">
        <v>218</v>
      </c>
      <c r="E310" s="72" t="s">
        <v>96</v>
      </c>
      <c r="F310" s="72"/>
      <c r="G310" s="72"/>
      <c r="H310" s="73"/>
      <c r="I310" s="73"/>
      <c r="J310" s="73"/>
      <c r="K310" s="74" t="s">
        <v>422</v>
      </c>
      <c r="L310" s="75">
        <f>+L311+L314+L317</f>
        <v>0</v>
      </c>
      <c r="M310" s="75">
        <f>+M311+M314+M317</f>
        <v>0</v>
      </c>
      <c r="N310" s="75">
        <f>+N311+N314+N317</f>
        <v>0</v>
      </c>
      <c r="O310" s="75">
        <f t="shared" si="111"/>
        <v>0</v>
      </c>
      <c r="P310" s="75">
        <f t="shared" ref="P310:U310" si="123">+P311+P314+P317</f>
        <v>0</v>
      </c>
      <c r="Q310" s="75">
        <f t="shared" si="123"/>
        <v>0</v>
      </c>
      <c r="R310" s="75">
        <f t="shared" si="123"/>
        <v>0</v>
      </c>
      <c r="S310" s="75">
        <f t="shared" si="123"/>
        <v>0</v>
      </c>
      <c r="T310" s="75">
        <f t="shared" si="123"/>
        <v>0</v>
      </c>
      <c r="U310" s="75">
        <f t="shared" si="123"/>
        <v>0</v>
      </c>
      <c r="V310" s="245" t="e">
        <f t="shared" si="110"/>
        <v>#DIV/0!</v>
      </c>
      <c r="W310" s="15"/>
      <c r="X310" s="14"/>
      <c r="Y310" s="72"/>
    </row>
    <row r="311" spans="1:25" s="68" customFormat="1" ht="22.5" hidden="1" customHeight="1" thickTop="1" thickBot="1" x14ac:dyDescent="0.3">
      <c r="A311" s="76">
        <v>1</v>
      </c>
      <c r="B311" s="76" t="s">
        <v>92</v>
      </c>
      <c r="C311" s="76" t="s">
        <v>103</v>
      </c>
      <c r="D311" s="77" t="s">
        <v>218</v>
      </c>
      <c r="E311" s="77" t="s">
        <v>96</v>
      </c>
      <c r="F311" s="77" t="s">
        <v>167</v>
      </c>
      <c r="G311" s="80"/>
      <c r="H311" s="77"/>
      <c r="I311" s="77"/>
      <c r="J311" s="77"/>
      <c r="K311" s="78" t="s">
        <v>423</v>
      </c>
      <c r="L311" s="79">
        <f>+L312+L313</f>
        <v>0</v>
      </c>
      <c r="M311" s="79">
        <f>+M312+M313</f>
        <v>0</v>
      </c>
      <c r="N311" s="79">
        <f>+N312+N313</f>
        <v>0</v>
      </c>
      <c r="O311" s="79">
        <f t="shared" si="111"/>
        <v>0</v>
      </c>
      <c r="P311" s="79">
        <f t="shared" ref="P311:U311" si="124">+P312+P313</f>
        <v>0</v>
      </c>
      <c r="Q311" s="79">
        <f t="shared" si="124"/>
        <v>0</v>
      </c>
      <c r="R311" s="79">
        <f t="shared" si="124"/>
        <v>0</v>
      </c>
      <c r="S311" s="79">
        <f t="shared" si="124"/>
        <v>0</v>
      </c>
      <c r="T311" s="79">
        <f t="shared" si="124"/>
        <v>0</v>
      </c>
      <c r="U311" s="79">
        <f t="shared" si="124"/>
        <v>0</v>
      </c>
      <c r="V311" s="246" t="e">
        <f t="shared" si="110"/>
        <v>#DIV/0!</v>
      </c>
      <c r="W311" s="15"/>
      <c r="X311" s="13"/>
      <c r="Y311" s="76"/>
    </row>
    <row r="312" spans="1:25" ht="22.5" hidden="1" customHeight="1" thickTop="1" thickBot="1" x14ac:dyDescent="0.3">
      <c r="A312" s="14">
        <v>1</v>
      </c>
      <c r="B312" s="54" t="s">
        <v>92</v>
      </c>
      <c r="C312" s="54" t="s">
        <v>103</v>
      </c>
      <c r="D312" s="54" t="s">
        <v>218</v>
      </c>
      <c r="E312" s="54" t="s">
        <v>96</v>
      </c>
      <c r="F312" s="54" t="s">
        <v>167</v>
      </c>
      <c r="G312" s="54" t="s">
        <v>96</v>
      </c>
      <c r="H312" s="54"/>
      <c r="I312" s="54"/>
      <c r="J312" s="54"/>
      <c r="K312" s="52" t="s">
        <v>424</v>
      </c>
      <c r="L312" s="16"/>
      <c r="M312" s="16"/>
      <c r="N312" s="16"/>
      <c r="O312" s="15">
        <f t="shared" si="111"/>
        <v>0</v>
      </c>
      <c r="P312" s="16"/>
      <c r="Q312" s="16"/>
      <c r="R312" s="16"/>
      <c r="S312" s="16"/>
      <c r="T312" s="16"/>
      <c r="U312" s="16"/>
      <c r="V312" s="248" t="e">
        <f t="shared" si="110"/>
        <v>#DIV/0!</v>
      </c>
      <c r="W312" s="16"/>
      <c r="X312" s="63"/>
      <c r="Y312" s="63"/>
    </row>
    <row r="313" spans="1:25" ht="22.5" hidden="1" customHeight="1" thickTop="1" thickBot="1" x14ac:dyDescent="0.3">
      <c r="A313" s="14">
        <v>1</v>
      </c>
      <c r="B313" s="54" t="s">
        <v>92</v>
      </c>
      <c r="C313" s="54" t="s">
        <v>103</v>
      </c>
      <c r="D313" s="54" t="s">
        <v>218</v>
      </c>
      <c r="E313" s="54" t="s">
        <v>96</v>
      </c>
      <c r="F313" s="54" t="s">
        <v>167</v>
      </c>
      <c r="G313" s="54" t="s">
        <v>105</v>
      </c>
      <c r="H313" s="54"/>
      <c r="I313" s="54"/>
      <c r="J313" s="54"/>
      <c r="K313" s="52" t="s">
        <v>425</v>
      </c>
      <c r="L313" s="16"/>
      <c r="M313" s="16"/>
      <c r="N313" s="16"/>
      <c r="O313" s="15">
        <f t="shared" si="111"/>
        <v>0</v>
      </c>
      <c r="P313" s="16"/>
      <c r="Q313" s="16"/>
      <c r="R313" s="16"/>
      <c r="S313" s="16"/>
      <c r="T313" s="16"/>
      <c r="U313" s="16"/>
      <c r="V313" s="248" t="e">
        <f t="shared" si="110"/>
        <v>#DIV/0!</v>
      </c>
      <c r="W313" s="16"/>
      <c r="X313" s="63"/>
      <c r="Y313" s="63"/>
    </row>
    <row r="314" spans="1:25" s="68" customFormat="1" ht="22.5" hidden="1" customHeight="1" thickTop="1" thickBot="1" x14ac:dyDescent="0.3">
      <c r="A314" s="76">
        <v>1</v>
      </c>
      <c r="B314" s="76" t="s">
        <v>92</v>
      </c>
      <c r="C314" s="76" t="s">
        <v>103</v>
      </c>
      <c r="D314" s="77" t="s">
        <v>218</v>
      </c>
      <c r="E314" s="77" t="s">
        <v>96</v>
      </c>
      <c r="F314" s="77" t="s">
        <v>187</v>
      </c>
      <c r="G314" s="80"/>
      <c r="H314" s="77"/>
      <c r="I314" s="77"/>
      <c r="J314" s="77"/>
      <c r="K314" s="78" t="s">
        <v>426</v>
      </c>
      <c r="L314" s="79">
        <f>+L315+L316</f>
        <v>0</v>
      </c>
      <c r="M314" s="79">
        <f>+M315+M316</f>
        <v>0</v>
      </c>
      <c r="N314" s="79">
        <f>+N315+N316</f>
        <v>0</v>
      </c>
      <c r="O314" s="79">
        <f t="shared" si="111"/>
        <v>0</v>
      </c>
      <c r="P314" s="79">
        <f t="shared" ref="P314:U314" si="125">+P315+P316</f>
        <v>0</v>
      </c>
      <c r="Q314" s="79">
        <f t="shared" si="125"/>
        <v>0</v>
      </c>
      <c r="R314" s="79">
        <f t="shared" si="125"/>
        <v>0</v>
      </c>
      <c r="S314" s="79">
        <f t="shared" si="125"/>
        <v>0</v>
      </c>
      <c r="T314" s="79">
        <f t="shared" si="125"/>
        <v>0</v>
      </c>
      <c r="U314" s="79">
        <f t="shared" si="125"/>
        <v>0</v>
      </c>
      <c r="V314" s="246" t="e">
        <f t="shared" si="110"/>
        <v>#DIV/0!</v>
      </c>
      <c r="W314" s="15"/>
      <c r="X314" s="13"/>
      <c r="Y314" s="76"/>
    </row>
    <row r="315" spans="1:25" ht="22.5" hidden="1" customHeight="1" thickTop="1" thickBot="1" x14ac:dyDescent="0.3">
      <c r="A315" s="14">
        <v>1</v>
      </c>
      <c r="B315" s="54" t="s">
        <v>92</v>
      </c>
      <c r="C315" s="54" t="s">
        <v>103</v>
      </c>
      <c r="D315" s="54" t="s">
        <v>218</v>
      </c>
      <c r="E315" s="54" t="s">
        <v>96</v>
      </c>
      <c r="F315" s="54" t="s">
        <v>187</v>
      </c>
      <c r="G315" s="54" t="s">
        <v>96</v>
      </c>
      <c r="H315" s="54"/>
      <c r="I315" s="54"/>
      <c r="J315" s="54"/>
      <c r="K315" s="52" t="s">
        <v>424</v>
      </c>
      <c r="L315" s="16"/>
      <c r="M315" s="16"/>
      <c r="N315" s="16"/>
      <c r="O315" s="15">
        <f t="shared" si="111"/>
        <v>0</v>
      </c>
      <c r="P315" s="16"/>
      <c r="Q315" s="16"/>
      <c r="R315" s="16"/>
      <c r="S315" s="16"/>
      <c r="T315" s="16"/>
      <c r="U315" s="16"/>
      <c r="V315" s="248" t="e">
        <f t="shared" si="110"/>
        <v>#DIV/0!</v>
      </c>
      <c r="W315" s="16"/>
      <c r="X315" s="63"/>
      <c r="Y315" s="63"/>
    </row>
    <row r="316" spans="1:25" ht="22.5" hidden="1" customHeight="1" thickTop="1" thickBot="1" x14ac:dyDescent="0.3">
      <c r="A316" s="14">
        <v>1</v>
      </c>
      <c r="B316" s="54" t="s">
        <v>92</v>
      </c>
      <c r="C316" s="54" t="s">
        <v>103</v>
      </c>
      <c r="D316" s="54" t="s">
        <v>218</v>
      </c>
      <c r="E316" s="54" t="s">
        <v>96</v>
      </c>
      <c r="F316" s="54" t="s">
        <v>187</v>
      </c>
      <c r="G316" s="54" t="s">
        <v>105</v>
      </c>
      <c r="H316" s="54"/>
      <c r="I316" s="54"/>
      <c r="J316" s="54"/>
      <c r="K316" s="52" t="s">
        <v>425</v>
      </c>
      <c r="L316" s="16"/>
      <c r="M316" s="16"/>
      <c r="N316" s="16"/>
      <c r="O316" s="15">
        <f t="shared" si="111"/>
        <v>0</v>
      </c>
      <c r="P316" s="16"/>
      <c r="Q316" s="16"/>
      <c r="R316" s="16"/>
      <c r="S316" s="16"/>
      <c r="T316" s="16"/>
      <c r="U316" s="16"/>
      <c r="V316" s="248" t="e">
        <f t="shared" si="110"/>
        <v>#DIV/0!</v>
      </c>
      <c r="W316" s="16"/>
      <c r="X316" s="63"/>
      <c r="Y316" s="63"/>
    </row>
    <row r="317" spans="1:25" s="68" customFormat="1" ht="22.5" hidden="1" customHeight="1" thickTop="1" thickBot="1" x14ac:dyDescent="0.3">
      <c r="A317" s="76">
        <v>1</v>
      </c>
      <c r="B317" s="76" t="s">
        <v>92</v>
      </c>
      <c r="C317" s="76" t="s">
        <v>103</v>
      </c>
      <c r="D317" s="77" t="s">
        <v>218</v>
      </c>
      <c r="E317" s="77" t="s">
        <v>96</v>
      </c>
      <c r="F317" s="77" t="s">
        <v>234</v>
      </c>
      <c r="G317" s="80"/>
      <c r="H317" s="77"/>
      <c r="I317" s="77"/>
      <c r="J317" s="77"/>
      <c r="K317" s="78" t="s">
        <v>427</v>
      </c>
      <c r="L317" s="79">
        <f>+L318+L319</f>
        <v>0</v>
      </c>
      <c r="M317" s="79">
        <f>+M318+M319</f>
        <v>0</v>
      </c>
      <c r="N317" s="79">
        <f>+N318+N319</f>
        <v>0</v>
      </c>
      <c r="O317" s="79">
        <f t="shared" si="111"/>
        <v>0</v>
      </c>
      <c r="P317" s="79">
        <f t="shared" ref="P317:U317" si="126">+P318+P319</f>
        <v>0</v>
      </c>
      <c r="Q317" s="79">
        <f t="shared" si="126"/>
        <v>0</v>
      </c>
      <c r="R317" s="79">
        <f t="shared" si="126"/>
        <v>0</v>
      </c>
      <c r="S317" s="79">
        <f t="shared" si="126"/>
        <v>0</v>
      </c>
      <c r="T317" s="79">
        <f t="shared" si="126"/>
        <v>0</v>
      </c>
      <c r="U317" s="79">
        <f t="shared" si="126"/>
        <v>0</v>
      </c>
      <c r="V317" s="246" t="e">
        <f t="shared" si="110"/>
        <v>#DIV/0!</v>
      </c>
      <c r="W317" s="15"/>
      <c r="X317" s="13"/>
      <c r="Y317" s="76"/>
    </row>
    <row r="318" spans="1:25" ht="22.5" hidden="1" customHeight="1" thickTop="1" thickBot="1" x14ac:dyDescent="0.3">
      <c r="A318" s="14">
        <v>1</v>
      </c>
      <c r="B318" s="54" t="s">
        <v>92</v>
      </c>
      <c r="C318" s="54" t="s">
        <v>103</v>
      </c>
      <c r="D318" s="54" t="s">
        <v>218</v>
      </c>
      <c r="E318" s="54" t="s">
        <v>96</v>
      </c>
      <c r="F318" s="54" t="s">
        <v>234</v>
      </c>
      <c r="G318" s="54" t="s">
        <v>96</v>
      </c>
      <c r="H318" s="54"/>
      <c r="I318" s="54"/>
      <c r="J318" s="54"/>
      <c r="K318" s="52" t="s">
        <v>424</v>
      </c>
      <c r="L318" s="16"/>
      <c r="M318" s="16"/>
      <c r="N318" s="16"/>
      <c r="O318" s="15">
        <f t="shared" si="111"/>
        <v>0</v>
      </c>
      <c r="P318" s="16"/>
      <c r="Q318" s="16"/>
      <c r="R318" s="16"/>
      <c r="S318" s="16"/>
      <c r="T318" s="16"/>
      <c r="U318" s="16"/>
      <c r="V318" s="248" t="e">
        <f t="shared" si="110"/>
        <v>#DIV/0!</v>
      </c>
      <c r="W318" s="16"/>
      <c r="X318" s="63"/>
      <c r="Y318" s="63"/>
    </row>
    <row r="319" spans="1:25" ht="22.5" hidden="1" customHeight="1" thickTop="1" thickBot="1" x14ac:dyDescent="0.3">
      <c r="A319" s="14">
        <v>1</v>
      </c>
      <c r="B319" s="54" t="s">
        <v>92</v>
      </c>
      <c r="C319" s="54" t="s">
        <v>103</v>
      </c>
      <c r="D319" s="54" t="s">
        <v>218</v>
      </c>
      <c r="E319" s="54" t="s">
        <v>96</v>
      </c>
      <c r="F319" s="54" t="s">
        <v>234</v>
      </c>
      <c r="G319" s="54" t="s">
        <v>105</v>
      </c>
      <c r="H319" s="54"/>
      <c r="I319" s="54"/>
      <c r="J319" s="54"/>
      <c r="K319" s="52" t="s">
        <v>425</v>
      </c>
      <c r="L319" s="16"/>
      <c r="M319" s="16"/>
      <c r="N319" s="16"/>
      <c r="O319" s="15">
        <f t="shared" si="111"/>
        <v>0</v>
      </c>
      <c r="P319" s="16"/>
      <c r="Q319" s="16"/>
      <c r="R319" s="16"/>
      <c r="S319" s="16"/>
      <c r="T319" s="16"/>
      <c r="U319" s="16"/>
      <c r="V319" s="248" t="e">
        <f t="shared" si="110"/>
        <v>#DIV/0!</v>
      </c>
      <c r="W319" s="16"/>
      <c r="X319" s="63"/>
      <c r="Y319" s="63"/>
    </row>
    <row r="320" spans="1:25" ht="22.5" hidden="1" customHeight="1" thickTop="1" thickBot="1" x14ac:dyDescent="0.3">
      <c r="A320" s="71">
        <v>1</v>
      </c>
      <c r="B320" s="72" t="s">
        <v>92</v>
      </c>
      <c r="C320" s="72" t="s">
        <v>103</v>
      </c>
      <c r="D320" s="72" t="s">
        <v>218</v>
      </c>
      <c r="E320" s="72" t="s">
        <v>105</v>
      </c>
      <c r="F320" s="72"/>
      <c r="G320" s="72"/>
      <c r="H320" s="73"/>
      <c r="I320" s="73"/>
      <c r="J320" s="73"/>
      <c r="K320" s="74" t="s">
        <v>264</v>
      </c>
      <c r="L320" s="75"/>
      <c r="M320" s="75"/>
      <c r="N320" s="75"/>
      <c r="O320" s="75">
        <f t="shared" si="111"/>
        <v>0</v>
      </c>
      <c r="P320" s="75"/>
      <c r="Q320" s="75"/>
      <c r="R320" s="75"/>
      <c r="S320" s="75"/>
      <c r="T320" s="75"/>
      <c r="U320" s="75"/>
      <c r="V320" s="245" t="e">
        <f t="shared" si="110"/>
        <v>#DIV/0!</v>
      </c>
      <c r="W320" s="15"/>
      <c r="X320" s="14"/>
      <c r="Y320" s="72"/>
    </row>
    <row r="321" spans="1:25" ht="22.5" hidden="1" customHeight="1" thickTop="1" thickBot="1" x14ac:dyDescent="0.3">
      <c r="A321" s="71">
        <v>1</v>
      </c>
      <c r="B321" s="72" t="s">
        <v>92</v>
      </c>
      <c r="C321" s="72" t="s">
        <v>103</v>
      </c>
      <c r="D321" s="72" t="s">
        <v>218</v>
      </c>
      <c r="E321" s="72" t="s">
        <v>165</v>
      </c>
      <c r="F321" s="72"/>
      <c r="G321" s="72"/>
      <c r="H321" s="73"/>
      <c r="I321" s="73"/>
      <c r="J321" s="73"/>
      <c r="K321" s="74" t="s">
        <v>428</v>
      </c>
      <c r="L321" s="75">
        <f>+L322+L323</f>
        <v>0</v>
      </c>
      <c r="M321" s="75">
        <f>+M322+M323</f>
        <v>0</v>
      </c>
      <c r="N321" s="75">
        <f>+N322+N323</f>
        <v>0</v>
      </c>
      <c r="O321" s="75">
        <f t="shared" si="111"/>
        <v>0</v>
      </c>
      <c r="P321" s="75">
        <f t="shared" ref="P321:U321" si="127">+P322+P323</f>
        <v>0</v>
      </c>
      <c r="Q321" s="75">
        <f t="shared" si="127"/>
        <v>0</v>
      </c>
      <c r="R321" s="75">
        <f t="shared" si="127"/>
        <v>0</v>
      </c>
      <c r="S321" s="75">
        <f t="shared" si="127"/>
        <v>0</v>
      </c>
      <c r="T321" s="75">
        <f t="shared" si="127"/>
        <v>0</v>
      </c>
      <c r="U321" s="75">
        <f t="shared" si="127"/>
        <v>0</v>
      </c>
      <c r="V321" s="245" t="e">
        <f t="shared" si="110"/>
        <v>#DIV/0!</v>
      </c>
      <c r="W321" s="15"/>
      <c r="X321" s="14"/>
      <c r="Y321" s="72"/>
    </row>
    <row r="322" spans="1:25" ht="22.5" hidden="1" customHeight="1" thickTop="1" thickBot="1" x14ac:dyDescent="0.3">
      <c r="A322" s="14">
        <v>1</v>
      </c>
      <c r="B322" s="54" t="s">
        <v>92</v>
      </c>
      <c r="C322" s="54" t="s">
        <v>103</v>
      </c>
      <c r="D322" s="54" t="s">
        <v>218</v>
      </c>
      <c r="E322" s="54" t="s">
        <v>165</v>
      </c>
      <c r="F322" s="54" t="s">
        <v>167</v>
      </c>
      <c r="G322" s="54"/>
      <c r="H322" s="54"/>
      <c r="I322" s="54"/>
      <c r="J322" s="54"/>
      <c r="K322" s="52" t="s">
        <v>429</v>
      </c>
      <c r="L322" s="16"/>
      <c r="M322" s="16"/>
      <c r="N322" s="16"/>
      <c r="O322" s="15">
        <f t="shared" si="111"/>
        <v>0</v>
      </c>
      <c r="P322" s="16"/>
      <c r="Q322" s="16"/>
      <c r="R322" s="16"/>
      <c r="S322" s="16"/>
      <c r="T322" s="16"/>
      <c r="U322" s="16"/>
      <c r="V322" s="248" t="e">
        <f t="shared" si="110"/>
        <v>#DIV/0!</v>
      </c>
      <c r="W322" s="16"/>
      <c r="X322" s="63"/>
      <c r="Y322" s="63"/>
    </row>
    <row r="323" spans="1:25" ht="22.5" hidden="1" customHeight="1" thickTop="1" thickBot="1" x14ac:dyDescent="0.3">
      <c r="A323" s="14">
        <v>1</v>
      </c>
      <c r="B323" s="54" t="s">
        <v>92</v>
      </c>
      <c r="C323" s="54" t="s">
        <v>103</v>
      </c>
      <c r="D323" s="54" t="s">
        <v>218</v>
      </c>
      <c r="E323" s="54" t="s">
        <v>165</v>
      </c>
      <c r="F323" s="54" t="s">
        <v>187</v>
      </c>
      <c r="G323" s="54"/>
      <c r="H323" s="54"/>
      <c r="I323" s="54"/>
      <c r="J323" s="54"/>
      <c r="K323" s="52" t="s">
        <v>430</v>
      </c>
      <c r="L323" s="16"/>
      <c r="M323" s="16"/>
      <c r="N323" s="16"/>
      <c r="O323" s="15">
        <f t="shared" si="111"/>
        <v>0</v>
      </c>
      <c r="P323" s="16"/>
      <c r="Q323" s="16"/>
      <c r="R323" s="16"/>
      <c r="S323" s="16"/>
      <c r="T323" s="16"/>
      <c r="U323" s="16"/>
      <c r="V323" s="248" t="e">
        <f t="shared" ref="V323:V386" si="128">+U323/T323</f>
        <v>#DIV/0!</v>
      </c>
      <c r="W323" s="16"/>
      <c r="X323" s="63"/>
      <c r="Y323" s="63"/>
    </row>
    <row r="324" spans="1:25" ht="22.5" hidden="1" customHeight="1" thickTop="1" thickBot="1" x14ac:dyDescent="0.3">
      <c r="A324" s="71">
        <v>1</v>
      </c>
      <c r="B324" s="72" t="s">
        <v>92</v>
      </c>
      <c r="C324" s="72" t="s">
        <v>103</v>
      </c>
      <c r="D324" s="72" t="s">
        <v>218</v>
      </c>
      <c r="E324" s="72" t="s">
        <v>210</v>
      </c>
      <c r="F324" s="72"/>
      <c r="G324" s="72"/>
      <c r="H324" s="73"/>
      <c r="I324" s="73"/>
      <c r="J324" s="73"/>
      <c r="K324" s="74" t="s">
        <v>431</v>
      </c>
      <c r="L324" s="75">
        <f>+L325+L326</f>
        <v>0</v>
      </c>
      <c r="M324" s="75">
        <f>+M325+M326</f>
        <v>0</v>
      </c>
      <c r="N324" s="75">
        <f>+N325+N326</f>
        <v>0</v>
      </c>
      <c r="O324" s="75">
        <f t="shared" ref="O324:O387" si="129">+L324+M324-N324</f>
        <v>0</v>
      </c>
      <c r="P324" s="75">
        <f t="shared" ref="P324:U324" si="130">+P325+P326</f>
        <v>0</v>
      </c>
      <c r="Q324" s="75">
        <f t="shared" si="130"/>
        <v>0</v>
      </c>
      <c r="R324" s="75">
        <f t="shared" si="130"/>
        <v>0</v>
      </c>
      <c r="S324" s="75">
        <f t="shared" si="130"/>
        <v>0</v>
      </c>
      <c r="T324" s="75">
        <f t="shared" si="130"/>
        <v>0</v>
      </c>
      <c r="U324" s="75">
        <f t="shared" si="130"/>
        <v>0</v>
      </c>
      <c r="V324" s="245" t="e">
        <f t="shared" si="128"/>
        <v>#DIV/0!</v>
      </c>
      <c r="W324" s="15"/>
      <c r="X324" s="14"/>
      <c r="Y324" s="72"/>
    </row>
    <row r="325" spans="1:25" ht="22.5" hidden="1" customHeight="1" thickTop="1" thickBot="1" x14ac:dyDescent="0.3">
      <c r="A325" s="14">
        <v>1</v>
      </c>
      <c r="B325" s="54" t="s">
        <v>92</v>
      </c>
      <c r="C325" s="54" t="s">
        <v>103</v>
      </c>
      <c r="D325" s="54" t="s">
        <v>218</v>
      </c>
      <c r="E325" s="54" t="s">
        <v>210</v>
      </c>
      <c r="F325" s="54" t="s">
        <v>167</v>
      </c>
      <c r="G325" s="54"/>
      <c r="H325" s="54"/>
      <c r="I325" s="54"/>
      <c r="J325" s="54"/>
      <c r="K325" s="52" t="s">
        <v>432</v>
      </c>
      <c r="L325" s="16"/>
      <c r="M325" s="16"/>
      <c r="N325" s="16"/>
      <c r="O325" s="15">
        <f t="shared" si="129"/>
        <v>0</v>
      </c>
      <c r="P325" s="16"/>
      <c r="Q325" s="16"/>
      <c r="R325" s="16"/>
      <c r="S325" s="16"/>
      <c r="T325" s="16"/>
      <c r="U325" s="16"/>
      <c r="V325" s="248" t="e">
        <f t="shared" si="128"/>
        <v>#DIV/0!</v>
      </c>
      <c r="W325" s="16"/>
      <c r="X325" s="63"/>
      <c r="Y325" s="63"/>
    </row>
    <row r="326" spans="1:25" ht="22.5" hidden="1" customHeight="1" thickTop="1" thickBot="1" x14ac:dyDescent="0.3">
      <c r="A326" s="14">
        <v>1</v>
      </c>
      <c r="B326" s="54" t="s">
        <v>92</v>
      </c>
      <c r="C326" s="54" t="s">
        <v>103</v>
      </c>
      <c r="D326" s="54" t="s">
        <v>218</v>
      </c>
      <c r="E326" s="54" t="s">
        <v>210</v>
      </c>
      <c r="F326" s="54" t="s">
        <v>187</v>
      </c>
      <c r="G326" s="54"/>
      <c r="H326" s="54"/>
      <c r="I326" s="54"/>
      <c r="J326" s="54"/>
      <c r="K326" s="52" t="s">
        <v>433</v>
      </c>
      <c r="L326" s="16"/>
      <c r="M326" s="16"/>
      <c r="N326" s="16"/>
      <c r="O326" s="15">
        <f t="shared" si="129"/>
        <v>0</v>
      </c>
      <c r="P326" s="16"/>
      <c r="Q326" s="16"/>
      <c r="R326" s="16"/>
      <c r="S326" s="16"/>
      <c r="T326" s="16"/>
      <c r="U326" s="16"/>
      <c r="V326" s="248" t="e">
        <f t="shared" si="128"/>
        <v>#DIV/0!</v>
      </c>
      <c r="W326" s="16"/>
      <c r="X326" s="63"/>
      <c r="Y326" s="63"/>
    </row>
    <row r="327" spans="1:25" s="142" customFormat="1" ht="22.5" hidden="1" customHeight="1" thickTop="1" thickBot="1" x14ac:dyDescent="0.3">
      <c r="A327" s="136">
        <v>1</v>
      </c>
      <c r="B327" s="137" t="s">
        <v>92</v>
      </c>
      <c r="C327" s="137" t="s">
        <v>103</v>
      </c>
      <c r="D327" s="137" t="s">
        <v>222</v>
      </c>
      <c r="E327" s="137"/>
      <c r="F327" s="137"/>
      <c r="G327" s="137"/>
      <c r="H327" s="138"/>
      <c r="I327" s="138"/>
      <c r="J327" s="138"/>
      <c r="K327" s="139" t="s">
        <v>434</v>
      </c>
      <c r="L327" s="140">
        <f>+L328+L329+L330+L331+L332</f>
        <v>0</v>
      </c>
      <c r="M327" s="140">
        <f>+M328+M329+M330+M331+M332</f>
        <v>0</v>
      </c>
      <c r="N327" s="140">
        <f>+N328+N329+N330+N331+N332</f>
        <v>0</v>
      </c>
      <c r="O327" s="140">
        <f t="shared" si="129"/>
        <v>0</v>
      </c>
      <c r="P327" s="140">
        <f t="shared" ref="P327:U327" si="131">+P328+P329+P330+P331+P332</f>
        <v>0</v>
      </c>
      <c r="Q327" s="140">
        <f t="shared" si="131"/>
        <v>0</v>
      </c>
      <c r="R327" s="140">
        <f t="shared" si="131"/>
        <v>0</v>
      </c>
      <c r="S327" s="140">
        <f t="shared" si="131"/>
        <v>0</v>
      </c>
      <c r="T327" s="140">
        <f t="shared" si="131"/>
        <v>0</v>
      </c>
      <c r="U327" s="140">
        <f t="shared" si="131"/>
        <v>0</v>
      </c>
      <c r="V327" s="244" t="e">
        <f t="shared" si="128"/>
        <v>#DIV/0!</v>
      </c>
      <c r="W327" s="140"/>
      <c r="X327" s="136"/>
      <c r="Y327" s="137"/>
    </row>
    <row r="328" spans="1:25" ht="22.5" hidden="1" customHeight="1" thickTop="1" thickBot="1" x14ac:dyDescent="0.3">
      <c r="A328" s="71">
        <v>1</v>
      </c>
      <c r="B328" s="72" t="s">
        <v>92</v>
      </c>
      <c r="C328" s="72" t="s">
        <v>103</v>
      </c>
      <c r="D328" s="72" t="s">
        <v>222</v>
      </c>
      <c r="E328" s="72" t="s">
        <v>96</v>
      </c>
      <c r="F328" s="72"/>
      <c r="G328" s="72"/>
      <c r="H328" s="73"/>
      <c r="I328" s="73"/>
      <c r="J328" s="73"/>
      <c r="K328" s="74" t="s">
        <v>435</v>
      </c>
      <c r="L328" s="75"/>
      <c r="M328" s="75"/>
      <c r="N328" s="75"/>
      <c r="O328" s="75">
        <f t="shared" si="129"/>
        <v>0</v>
      </c>
      <c r="P328" s="75"/>
      <c r="Q328" s="75"/>
      <c r="R328" s="75"/>
      <c r="S328" s="75"/>
      <c r="T328" s="75"/>
      <c r="U328" s="75"/>
      <c r="V328" s="245" t="e">
        <f t="shared" si="128"/>
        <v>#DIV/0!</v>
      </c>
      <c r="W328" s="15"/>
      <c r="X328" s="14"/>
      <c r="Y328" s="72"/>
    </row>
    <row r="329" spans="1:25" ht="22.5" hidden="1" customHeight="1" thickTop="1" thickBot="1" x14ac:dyDescent="0.3">
      <c r="A329" s="71">
        <v>1</v>
      </c>
      <c r="B329" s="72" t="s">
        <v>92</v>
      </c>
      <c r="C329" s="72" t="s">
        <v>103</v>
      </c>
      <c r="D329" s="72" t="s">
        <v>222</v>
      </c>
      <c r="E329" s="72" t="s">
        <v>105</v>
      </c>
      <c r="F329" s="72"/>
      <c r="G329" s="72"/>
      <c r="H329" s="73"/>
      <c r="I329" s="73"/>
      <c r="J329" s="73"/>
      <c r="K329" s="74" t="s">
        <v>436</v>
      </c>
      <c r="L329" s="75"/>
      <c r="M329" s="75"/>
      <c r="N329" s="75"/>
      <c r="O329" s="75">
        <f t="shared" si="129"/>
        <v>0</v>
      </c>
      <c r="P329" s="75"/>
      <c r="Q329" s="75"/>
      <c r="R329" s="75"/>
      <c r="S329" s="75"/>
      <c r="T329" s="75"/>
      <c r="U329" s="75"/>
      <c r="V329" s="245" t="e">
        <f t="shared" si="128"/>
        <v>#DIV/0!</v>
      </c>
      <c r="W329" s="15"/>
      <c r="X329" s="14"/>
      <c r="Y329" s="72"/>
    </row>
    <row r="330" spans="1:25" ht="22.5" hidden="1" customHeight="1" thickTop="1" thickBot="1" x14ac:dyDescent="0.3">
      <c r="A330" s="71">
        <v>1</v>
      </c>
      <c r="B330" s="72" t="s">
        <v>92</v>
      </c>
      <c r="C330" s="72" t="s">
        <v>103</v>
      </c>
      <c r="D330" s="72" t="s">
        <v>222</v>
      </c>
      <c r="E330" s="72" t="s">
        <v>165</v>
      </c>
      <c r="F330" s="72"/>
      <c r="G330" s="72"/>
      <c r="H330" s="73"/>
      <c r="I330" s="73"/>
      <c r="J330" s="73"/>
      <c r="K330" s="74" t="s">
        <v>437</v>
      </c>
      <c r="L330" s="75"/>
      <c r="M330" s="75"/>
      <c r="N330" s="75"/>
      <c r="O330" s="75">
        <f t="shared" si="129"/>
        <v>0</v>
      </c>
      <c r="P330" s="75"/>
      <c r="Q330" s="75"/>
      <c r="R330" s="75"/>
      <c r="S330" s="75"/>
      <c r="T330" s="75"/>
      <c r="U330" s="75"/>
      <c r="V330" s="245" t="e">
        <f t="shared" si="128"/>
        <v>#DIV/0!</v>
      </c>
      <c r="W330" s="15"/>
      <c r="X330" s="14"/>
      <c r="Y330" s="72"/>
    </row>
    <row r="331" spans="1:25" ht="22.5" hidden="1" customHeight="1" thickTop="1" thickBot="1" x14ac:dyDescent="0.3">
      <c r="A331" s="71">
        <v>1</v>
      </c>
      <c r="B331" s="72" t="s">
        <v>92</v>
      </c>
      <c r="C331" s="72" t="s">
        <v>103</v>
      </c>
      <c r="D331" s="72" t="s">
        <v>222</v>
      </c>
      <c r="E331" s="72" t="s">
        <v>172</v>
      </c>
      <c r="F331" s="72"/>
      <c r="G331" s="72"/>
      <c r="H331" s="73"/>
      <c r="I331" s="73"/>
      <c r="J331" s="73"/>
      <c r="K331" s="74" t="s">
        <v>438</v>
      </c>
      <c r="L331" s="75"/>
      <c r="M331" s="75"/>
      <c r="N331" s="75"/>
      <c r="O331" s="75">
        <f t="shared" si="129"/>
        <v>0</v>
      </c>
      <c r="P331" s="75"/>
      <c r="Q331" s="75"/>
      <c r="R331" s="75"/>
      <c r="S331" s="75"/>
      <c r="T331" s="75"/>
      <c r="U331" s="75"/>
      <c r="V331" s="245" t="e">
        <f t="shared" si="128"/>
        <v>#DIV/0!</v>
      </c>
      <c r="W331" s="15"/>
      <c r="X331" s="14"/>
      <c r="Y331" s="72"/>
    </row>
    <row r="332" spans="1:25" ht="22.5" hidden="1" customHeight="1" thickTop="1" thickBot="1" x14ac:dyDescent="0.3">
      <c r="A332" s="71">
        <v>1</v>
      </c>
      <c r="B332" s="72" t="s">
        <v>92</v>
      </c>
      <c r="C332" s="72" t="s">
        <v>103</v>
      </c>
      <c r="D332" s="72" t="s">
        <v>222</v>
      </c>
      <c r="E332" s="72" t="s">
        <v>115</v>
      </c>
      <c r="F332" s="72"/>
      <c r="G332" s="72"/>
      <c r="H332" s="73"/>
      <c r="I332" s="73"/>
      <c r="J332" s="73"/>
      <c r="K332" s="74" t="s">
        <v>439</v>
      </c>
      <c r="L332" s="75"/>
      <c r="M332" s="75"/>
      <c r="N332" s="75"/>
      <c r="O332" s="75">
        <f t="shared" si="129"/>
        <v>0</v>
      </c>
      <c r="P332" s="75"/>
      <c r="Q332" s="75"/>
      <c r="R332" s="75"/>
      <c r="S332" s="75"/>
      <c r="T332" s="75"/>
      <c r="U332" s="75"/>
      <c r="V332" s="245" t="e">
        <f t="shared" si="128"/>
        <v>#DIV/0!</v>
      </c>
      <c r="W332" s="15"/>
      <c r="X332" s="14"/>
      <c r="Y332" s="72"/>
    </row>
    <row r="333" spans="1:25" s="142" customFormat="1" ht="22.5" hidden="1" customHeight="1" thickTop="1" thickBot="1" x14ac:dyDescent="0.3">
      <c r="A333" s="136">
        <v>1</v>
      </c>
      <c r="B333" s="137" t="s">
        <v>92</v>
      </c>
      <c r="C333" s="137" t="s">
        <v>103</v>
      </c>
      <c r="D333" s="137" t="s">
        <v>226</v>
      </c>
      <c r="E333" s="137"/>
      <c r="F333" s="137"/>
      <c r="G333" s="137"/>
      <c r="H333" s="138"/>
      <c r="I333" s="138"/>
      <c r="J333" s="138"/>
      <c r="K333" s="139" t="s">
        <v>440</v>
      </c>
      <c r="L333" s="140">
        <f>+L334+L335</f>
        <v>0</v>
      </c>
      <c r="M333" s="140">
        <f>+M334+M335</f>
        <v>0</v>
      </c>
      <c r="N333" s="140">
        <f>+N334+N335</f>
        <v>0</v>
      </c>
      <c r="O333" s="140">
        <f t="shared" si="129"/>
        <v>0</v>
      </c>
      <c r="P333" s="140">
        <f t="shared" ref="P333:U333" si="132">+P334+P335</f>
        <v>0</v>
      </c>
      <c r="Q333" s="140">
        <f t="shared" si="132"/>
        <v>0</v>
      </c>
      <c r="R333" s="140">
        <f t="shared" si="132"/>
        <v>0</v>
      </c>
      <c r="S333" s="140">
        <f t="shared" si="132"/>
        <v>0</v>
      </c>
      <c r="T333" s="140">
        <f t="shared" si="132"/>
        <v>0</v>
      </c>
      <c r="U333" s="140">
        <f t="shared" si="132"/>
        <v>0</v>
      </c>
      <c r="V333" s="244" t="e">
        <f t="shared" si="128"/>
        <v>#DIV/0!</v>
      </c>
      <c r="W333" s="140"/>
      <c r="X333" s="136"/>
      <c r="Y333" s="137"/>
    </row>
    <row r="334" spans="1:25" ht="22.5" hidden="1" customHeight="1" thickTop="1" thickBot="1" x14ac:dyDescent="0.3">
      <c r="A334" s="71">
        <v>1</v>
      </c>
      <c r="B334" s="72" t="s">
        <v>92</v>
      </c>
      <c r="C334" s="72" t="s">
        <v>103</v>
      </c>
      <c r="D334" s="72" t="s">
        <v>226</v>
      </c>
      <c r="E334" s="72" t="s">
        <v>96</v>
      </c>
      <c r="F334" s="72"/>
      <c r="G334" s="72"/>
      <c r="H334" s="73"/>
      <c r="I334" s="73"/>
      <c r="J334" s="73"/>
      <c r="K334" s="74" t="s">
        <v>441</v>
      </c>
      <c r="L334" s="75"/>
      <c r="M334" s="75"/>
      <c r="N334" s="75"/>
      <c r="O334" s="75">
        <f t="shared" si="129"/>
        <v>0</v>
      </c>
      <c r="P334" s="75"/>
      <c r="Q334" s="75"/>
      <c r="R334" s="75"/>
      <c r="S334" s="75"/>
      <c r="T334" s="75"/>
      <c r="U334" s="75"/>
      <c r="V334" s="245" t="e">
        <f t="shared" si="128"/>
        <v>#DIV/0!</v>
      </c>
      <c r="W334" s="15"/>
      <c r="X334" s="14"/>
      <c r="Y334" s="72"/>
    </row>
    <row r="335" spans="1:25" ht="22.5" hidden="1" customHeight="1" thickTop="1" thickBot="1" x14ac:dyDescent="0.3">
      <c r="A335" s="71">
        <v>1</v>
      </c>
      <c r="B335" s="72" t="s">
        <v>92</v>
      </c>
      <c r="C335" s="72" t="s">
        <v>103</v>
      </c>
      <c r="D335" s="72" t="s">
        <v>226</v>
      </c>
      <c r="E335" s="72" t="s">
        <v>105</v>
      </c>
      <c r="F335" s="72"/>
      <c r="G335" s="72"/>
      <c r="H335" s="73"/>
      <c r="I335" s="73"/>
      <c r="J335" s="73"/>
      <c r="K335" s="74" t="s">
        <v>442</v>
      </c>
      <c r="L335" s="75">
        <f>+L336+L368+L400</f>
        <v>0</v>
      </c>
      <c r="M335" s="75">
        <f>+M336+M368+M400</f>
        <v>0</v>
      </c>
      <c r="N335" s="75">
        <f>+N336+N368+N400</f>
        <v>0</v>
      </c>
      <c r="O335" s="75">
        <f t="shared" si="129"/>
        <v>0</v>
      </c>
      <c r="P335" s="75">
        <f t="shared" ref="P335:U335" si="133">+P336+P368+P400</f>
        <v>0</v>
      </c>
      <c r="Q335" s="75">
        <f t="shared" si="133"/>
        <v>0</v>
      </c>
      <c r="R335" s="75">
        <f t="shared" si="133"/>
        <v>0</v>
      </c>
      <c r="S335" s="75">
        <f t="shared" si="133"/>
        <v>0</v>
      </c>
      <c r="T335" s="75">
        <f t="shared" si="133"/>
        <v>0</v>
      </c>
      <c r="U335" s="75">
        <f t="shared" si="133"/>
        <v>0</v>
      </c>
      <c r="V335" s="245" t="e">
        <f t="shared" si="128"/>
        <v>#DIV/0!</v>
      </c>
      <c r="W335" s="15"/>
      <c r="X335" s="14"/>
      <c r="Y335" s="72"/>
    </row>
    <row r="336" spans="1:25" ht="22.5" hidden="1" customHeight="1" thickTop="1" thickBot="1" x14ac:dyDescent="0.3">
      <c r="A336" s="76">
        <v>1</v>
      </c>
      <c r="B336" s="77" t="s">
        <v>92</v>
      </c>
      <c r="C336" s="77" t="s">
        <v>103</v>
      </c>
      <c r="D336" s="77" t="s">
        <v>226</v>
      </c>
      <c r="E336" s="77" t="s">
        <v>105</v>
      </c>
      <c r="F336" s="77" t="s">
        <v>96</v>
      </c>
      <c r="G336" s="77"/>
      <c r="H336" s="77"/>
      <c r="I336" s="77"/>
      <c r="J336" s="77"/>
      <c r="K336" s="78" t="s">
        <v>443</v>
      </c>
      <c r="L336" s="79">
        <f>SUM(L337:L367)</f>
        <v>0</v>
      </c>
      <c r="M336" s="79">
        <f>SUM(M337:M367)</f>
        <v>0</v>
      </c>
      <c r="N336" s="79">
        <f>SUM(N337:N367)</f>
        <v>0</v>
      </c>
      <c r="O336" s="79">
        <f t="shared" si="129"/>
        <v>0</v>
      </c>
      <c r="P336" s="79">
        <f t="shared" ref="P336:U336" si="134">SUM(P337:P367)</f>
        <v>0</v>
      </c>
      <c r="Q336" s="79">
        <f t="shared" si="134"/>
        <v>0</v>
      </c>
      <c r="R336" s="79">
        <f t="shared" si="134"/>
        <v>0</v>
      </c>
      <c r="S336" s="79">
        <f t="shared" si="134"/>
        <v>0</v>
      </c>
      <c r="T336" s="79">
        <f t="shared" si="134"/>
        <v>0</v>
      </c>
      <c r="U336" s="79">
        <f t="shared" si="134"/>
        <v>0</v>
      </c>
      <c r="V336" s="246" t="e">
        <f t="shared" si="128"/>
        <v>#DIV/0!</v>
      </c>
      <c r="W336" s="15"/>
      <c r="X336" s="63"/>
      <c r="Y336" s="81"/>
    </row>
    <row r="337" spans="1:25" ht="22.5" hidden="1" customHeight="1" thickTop="1" thickBot="1" x14ac:dyDescent="0.3">
      <c r="A337" s="14">
        <v>1</v>
      </c>
      <c r="B337" s="54" t="s">
        <v>92</v>
      </c>
      <c r="C337" s="54" t="s">
        <v>103</v>
      </c>
      <c r="D337" s="54" t="s">
        <v>226</v>
      </c>
      <c r="E337" s="54" t="s">
        <v>105</v>
      </c>
      <c r="F337" s="54" t="s">
        <v>96</v>
      </c>
      <c r="G337" s="54" t="s">
        <v>96</v>
      </c>
      <c r="H337" s="54"/>
      <c r="I337" s="54"/>
      <c r="J337" s="54"/>
      <c r="K337" s="52" t="s">
        <v>444</v>
      </c>
      <c r="L337" s="16"/>
      <c r="M337" s="16"/>
      <c r="N337" s="16"/>
      <c r="O337" s="15">
        <f t="shared" si="129"/>
        <v>0</v>
      </c>
      <c r="P337" s="16"/>
      <c r="Q337" s="16"/>
      <c r="R337" s="16"/>
      <c r="S337" s="16"/>
      <c r="T337" s="16"/>
      <c r="U337" s="16"/>
      <c r="V337" s="248" t="e">
        <f t="shared" si="128"/>
        <v>#DIV/0!</v>
      </c>
      <c r="W337" s="16"/>
      <c r="X337" s="63"/>
      <c r="Y337" s="63"/>
    </row>
    <row r="338" spans="1:25" ht="22.5" hidden="1" customHeight="1" thickTop="1" thickBot="1" x14ac:dyDescent="0.3">
      <c r="A338" s="14">
        <v>1</v>
      </c>
      <c r="B338" s="54" t="s">
        <v>92</v>
      </c>
      <c r="C338" s="54" t="s">
        <v>103</v>
      </c>
      <c r="D338" s="54" t="s">
        <v>226</v>
      </c>
      <c r="E338" s="54" t="s">
        <v>105</v>
      </c>
      <c r="F338" s="54" t="s">
        <v>96</v>
      </c>
      <c r="G338" s="54" t="s">
        <v>105</v>
      </c>
      <c r="H338" s="54"/>
      <c r="I338" s="54"/>
      <c r="J338" s="54"/>
      <c r="K338" s="52" t="s">
        <v>445</v>
      </c>
      <c r="L338" s="16"/>
      <c r="M338" s="16"/>
      <c r="N338" s="16"/>
      <c r="O338" s="15">
        <f t="shared" si="129"/>
        <v>0</v>
      </c>
      <c r="P338" s="16"/>
      <c r="Q338" s="16"/>
      <c r="R338" s="16"/>
      <c r="S338" s="16"/>
      <c r="T338" s="16"/>
      <c r="U338" s="16"/>
      <c r="V338" s="248" t="e">
        <f t="shared" si="128"/>
        <v>#DIV/0!</v>
      </c>
      <c r="W338" s="16"/>
      <c r="X338" s="63"/>
      <c r="Y338" s="63"/>
    </row>
    <row r="339" spans="1:25" ht="22.5" hidden="1" customHeight="1" thickTop="1" thickBot="1" x14ac:dyDescent="0.3">
      <c r="A339" s="14">
        <v>1</v>
      </c>
      <c r="B339" s="54" t="s">
        <v>92</v>
      </c>
      <c r="C339" s="54" t="s">
        <v>103</v>
      </c>
      <c r="D339" s="54" t="s">
        <v>226</v>
      </c>
      <c r="E339" s="54" t="s">
        <v>105</v>
      </c>
      <c r="F339" s="54" t="s">
        <v>96</v>
      </c>
      <c r="G339" s="54" t="s">
        <v>165</v>
      </c>
      <c r="H339" s="54"/>
      <c r="I339" s="54"/>
      <c r="J339" s="54"/>
      <c r="K339" s="52" t="s">
        <v>446</v>
      </c>
      <c r="L339" s="16"/>
      <c r="M339" s="16"/>
      <c r="N339" s="16"/>
      <c r="O339" s="15">
        <f t="shared" si="129"/>
        <v>0</v>
      </c>
      <c r="P339" s="16"/>
      <c r="Q339" s="16"/>
      <c r="R339" s="16"/>
      <c r="S339" s="16"/>
      <c r="T339" s="16"/>
      <c r="U339" s="16"/>
      <c r="V339" s="248" t="e">
        <f t="shared" si="128"/>
        <v>#DIV/0!</v>
      </c>
      <c r="W339" s="16"/>
      <c r="X339" s="63"/>
      <c r="Y339" s="63"/>
    </row>
    <row r="340" spans="1:25" ht="22.5" hidden="1" customHeight="1" thickTop="1" thickBot="1" x14ac:dyDescent="0.3">
      <c r="A340" s="14">
        <v>1</v>
      </c>
      <c r="B340" s="54" t="s">
        <v>92</v>
      </c>
      <c r="C340" s="54" t="s">
        <v>103</v>
      </c>
      <c r="D340" s="54" t="s">
        <v>226</v>
      </c>
      <c r="E340" s="54" t="s">
        <v>105</v>
      </c>
      <c r="F340" s="54" t="s">
        <v>96</v>
      </c>
      <c r="G340" s="54" t="s">
        <v>172</v>
      </c>
      <c r="H340" s="54"/>
      <c r="I340" s="54"/>
      <c r="J340" s="54"/>
      <c r="K340" s="52" t="s">
        <v>447</v>
      </c>
      <c r="L340" s="16"/>
      <c r="M340" s="16"/>
      <c r="N340" s="16"/>
      <c r="O340" s="15">
        <f t="shared" si="129"/>
        <v>0</v>
      </c>
      <c r="P340" s="16"/>
      <c r="Q340" s="16"/>
      <c r="R340" s="16"/>
      <c r="S340" s="16"/>
      <c r="T340" s="16"/>
      <c r="U340" s="16"/>
      <c r="V340" s="248" t="e">
        <f t="shared" si="128"/>
        <v>#DIV/0!</v>
      </c>
      <c r="W340" s="16"/>
      <c r="X340" s="63"/>
      <c r="Y340" s="63"/>
    </row>
    <row r="341" spans="1:25" ht="22.5" hidden="1" customHeight="1" thickTop="1" thickBot="1" x14ac:dyDescent="0.3">
      <c r="A341" s="14">
        <v>1</v>
      </c>
      <c r="B341" s="54" t="s">
        <v>92</v>
      </c>
      <c r="C341" s="54" t="s">
        <v>103</v>
      </c>
      <c r="D341" s="54" t="s">
        <v>226</v>
      </c>
      <c r="E341" s="54" t="s">
        <v>105</v>
      </c>
      <c r="F341" s="54" t="s">
        <v>96</v>
      </c>
      <c r="G341" s="54" t="s">
        <v>115</v>
      </c>
      <c r="H341" s="54"/>
      <c r="I341" s="54"/>
      <c r="J341" s="54"/>
      <c r="K341" s="52" t="s">
        <v>448</v>
      </c>
      <c r="L341" s="16"/>
      <c r="M341" s="16"/>
      <c r="N341" s="16"/>
      <c r="O341" s="15">
        <f t="shared" si="129"/>
        <v>0</v>
      </c>
      <c r="P341" s="16"/>
      <c r="Q341" s="16"/>
      <c r="R341" s="16"/>
      <c r="S341" s="16"/>
      <c r="T341" s="16"/>
      <c r="U341" s="16"/>
      <c r="V341" s="248" t="e">
        <f t="shared" si="128"/>
        <v>#DIV/0!</v>
      </c>
      <c r="W341" s="16"/>
      <c r="X341" s="63"/>
      <c r="Y341" s="63"/>
    </row>
    <row r="342" spans="1:25" ht="22.5" hidden="1" customHeight="1" thickTop="1" thickBot="1" x14ac:dyDescent="0.3">
      <c r="A342" s="14">
        <v>1</v>
      </c>
      <c r="B342" s="54" t="s">
        <v>92</v>
      </c>
      <c r="C342" s="54" t="s">
        <v>103</v>
      </c>
      <c r="D342" s="54" t="s">
        <v>226</v>
      </c>
      <c r="E342" s="54" t="s">
        <v>105</v>
      </c>
      <c r="F342" s="54" t="s">
        <v>96</v>
      </c>
      <c r="G342" s="54" t="s">
        <v>210</v>
      </c>
      <c r="H342" s="54"/>
      <c r="I342" s="54"/>
      <c r="J342" s="54"/>
      <c r="K342" s="52" t="s">
        <v>449</v>
      </c>
      <c r="L342" s="16"/>
      <c r="M342" s="16"/>
      <c r="N342" s="16"/>
      <c r="O342" s="15">
        <f t="shared" si="129"/>
        <v>0</v>
      </c>
      <c r="P342" s="16"/>
      <c r="Q342" s="16"/>
      <c r="R342" s="16"/>
      <c r="S342" s="16"/>
      <c r="T342" s="16"/>
      <c r="U342" s="16"/>
      <c r="V342" s="248" t="e">
        <f t="shared" si="128"/>
        <v>#DIV/0!</v>
      </c>
      <c r="W342" s="16"/>
      <c r="X342" s="63"/>
      <c r="Y342" s="63"/>
    </row>
    <row r="343" spans="1:25" ht="22.5" hidden="1" customHeight="1" thickTop="1" thickBot="1" x14ac:dyDescent="0.3">
      <c r="A343" s="14">
        <v>1</v>
      </c>
      <c r="B343" s="54" t="s">
        <v>92</v>
      </c>
      <c r="C343" s="54" t="s">
        <v>103</v>
      </c>
      <c r="D343" s="54" t="s">
        <v>226</v>
      </c>
      <c r="E343" s="54" t="s">
        <v>105</v>
      </c>
      <c r="F343" s="54" t="s">
        <v>96</v>
      </c>
      <c r="G343" s="54" t="s">
        <v>214</v>
      </c>
      <c r="H343" s="54"/>
      <c r="I343" s="54"/>
      <c r="J343" s="54"/>
      <c r="K343" s="52" t="s">
        <v>450</v>
      </c>
      <c r="L343" s="16"/>
      <c r="M343" s="16"/>
      <c r="N343" s="16"/>
      <c r="O343" s="15">
        <f t="shared" si="129"/>
        <v>0</v>
      </c>
      <c r="P343" s="16"/>
      <c r="Q343" s="16"/>
      <c r="R343" s="16"/>
      <c r="S343" s="16"/>
      <c r="T343" s="16"/>
      <c r="U343" s="16"/>
      <c r="V343" s="248" t="e">
        <f t="shared" si="128"/>
        <v>#DIV/0!</v>
      </c>
      <c r="W343" s="16"/>
      <c r="X343" s="63"/>
      <c r="Y343" s="63"/>
    </row>
    <row r="344" spans="1:25" ht="22.5" hidden="1" customHeight="1" thickTop="1" thickBot="1" x14ac:dyDescent="0.3">
      <c r="A344" s="14">
        <v>1</v>
      </c>
      <c r="B344" s="54" t="s">
        <v>92</v>
      </c>
      <c r="C344" s="54" t="s">
        <v>103</v>
      </c>
      <c r="D344" s="54" t="s">
        <v>226</v>
      </c>
      <c r="E344" s="54" t="s">
        <v>105</v>
      </c>
      <c r="F344" s="54" t="s">
        <v>96</v>
      </c>
      <c r="G344" s="54" t="s">
        <v>218</v>
      </c>
      <c r="H344" s="54"/>
      <c r="I344" s="54"/>
      <c r="J344" s="54"/>
      <c r="K344" s="52" t="s">
        <v>451</v>
      </c>
      <c r="L344" s="16"/>
      <c r="M344" s="16"/>
      <c r="N344" s="16"/>
      <c r="O344" s="15">
        <f t="shared" si="129"/>
        <v>0</v>
      </c>
      <c r="P344" s="16"/>
      <c r="Q344" s="16"/>
      <c r="R344" s="16"/>
      <c r="S344" s="16"/>
      <c r="T344" s="16"/>
      <c r="U344" s="16"/>
      <c r="V344" s="248" t="e">
        <f t="shared" si="128"/>
        <v>#DIV/0!</v>
      </c>
      <c r="W344" s="16"/>
      <c r="X344" s="63"/>
      <c r="Y344" s="63"/>
    </row>
    <row r="345" spans="1:25" ht="22.5" hidden="1" customHeight="1" thickTop="1" thickBot="1" x14ac:dyDescent="0.3">
      <c r="A345" s="14">
        <v>1</v>
      </c>
      <c r="B345" s="54" t="s">
        <v>92</v>
      </c>
      <c r="C345" s="54" t="s">
        <v>103</v>
      </c>
      <c r="D345" s="54" t="s">
        <v>226</v>
      </c>
      <c r="E345" s="54" t="s">
        <v>105</v>
      </c>
      <c r="F345" s="54" t="s">
        <v>96</v>
      </c>
      <c r="G345" s="54" t="s">
        <v>222</v>
      </c>
      <c r="H345" s="54"/>
      <c r="I345" s="54"/>
      <c r="J345" s="54"/>
      <c r="K345" s="52" t="s">
        <v>452</v>
      </c>
      <c r="L345" s="16"/>
      <c r="M345" s="16"/>
      <c r="N345" s="16"/>
      <c r="O345" s="15">
        <f t="shared" si="129"/>
        <v>0</v>
      </c>
      <c r="P345" s="16"/>
      <c r="Q345" s="16"/>
      <c r="R345" s="16"/>
      <c r="S345" s="16"/>
      <c r="T345" s="16"/>
      <c r="U345" s="16"/>
      <c r="V345" s="248" t="e">
        <f t="shared" si="128"/>
        <v>#DIV/0!</v>
      </c>
      <c r="W345" s="16"/>
      <c r="X345" s="63"/>
      <c r="Y345" s="63"/>
    </row>
    <row r="346" spans="1:25" ht="22.5" hidden="1" customHeight="1" thickTop="1" thickBot="1" x14ac:dyDescent="0.3">
      <c r="A346" s="14">
        <v>1</v>
      </c>
      <c r="B346" s="54" t="s">
        <v>92</v>
      </c>
      <c r="C346" s="54" t="s">
        <v>103</v>
      </c>
      <c r="D346" s="54" t="s">
        <v>226</v>
      </c>
      <c r="E346" s="54" t="s">
        <v>105</v>
      </c>
      <c r="F346" s="54" t="s">
        <v>96</v>
      </c>
      <c r="G346" s="54" t="s">
        <v>226</v>
      </c>
      <c r="H346" s="54"/>
      <c r="I346" s="54"/>
      <c r="J346" s="54"/>
      <c r="K346" s="52" t="s">
        <v>453</v>
      </c>
      <c r="L346" s="16"/>
      <c r="M346" s="16"/>
      <c r="N346" s="16"/>
      <c r="O346" s="15">
        <f t="shared" si="129"/>
        <v>0</v>
      </c>
      <c r="P346" s="16"/>
      <c r="Q346" s="16"/>
      <c r="R346" s="16"/>
      <c r="S346" s="16"/>
      <c r="T346" s="16"/>
      <c r="U346" s="16"/>
      <c r="V346" s="248" t="e">
        <f t="shared" si="128"/>
        <v>#DIV/0!</v>
      </c>
      <c r="W346" s="16"/>
      <c r="X346" s="63"/>
      <c r="Y346" s="63"/>
    </row>
    <row r="347" spans="1:25" ht="22.5" hidden="1" customHeight="1" thickTop="1" thickBot="1" x14ac:dyDescent="0.3">
      <c r="A347" s="14">
        <v>1</v>
      </c>
      <c r="B347" s="54" t="s">
        <v>92</v>
      </c>
      <c r="C347" s="54" t="s">
        <v>103</v>
      </c>
      <c r="D347" s="54" t="s">
        <v>226</v>
      </c>
      <c r="E347" s="54" t="s">
        <v>105</v>
      </c>
      <c r="F347" s="54" t="s">
        <v>96</v>
      </c>
      <c r="G347" s="54" t="s">
        <v>348</v>
      </c>
      <c r="H347" s="54"/>
      <c r="I347" s="54"/>
      <c r="J347" s="54"/>
      <c r="K347" s="52" t="s">
        <v>454</v>
      </c>
      <c r="L347" s="16"/>
      <c r="M347" s="16"/>
      <c r="N347" s="16"/>
      <c r="O347" s="15">
        <f t="shared" si="129"/>
        <v>0</v>
      </c>
      <c r="P347" s="16"/>
      <c r="Q347" s="16"/>
      <c r="R347" s="16"/>
      <c r="S347" s="16"/>
      <c r="T347" s="16"/>
      <c r="U347" s="16"/>
      <c r="V347" s="248" t="e">
        <f t="shared" si="128"/>
        <v>#DIV/0!</v>
      </c>
      <c r="W347" s="16"/>
      <c r="X347" s="63"/>
      <c r="Y347" s="63"/>
    </row>
    <row r="348" spans="1:25" ht="22.5" hidden="1" customHeight="1" thickTop="1" thickBot="1" x14ac:dyDescent="0.3">
      <c r="A348" s="14">
        <v>1</v>
      </c>
      <c r="B348" s="54" t="s">
        <v>92</v>
      </c>
      <c r="C348" s="54" t="s">
        <v>103</v>
      </c>
      <c r="D348" s="54" t="s">
        <v>226</v>
      </c>
      <c r="E348" s="54" t="s">
        <v>105</v>
      </c>
      <c r="F348" s="54" t="s">
        <v>96</v>
      </c>
      <c r="G348" s="54" t="s">
        <v>350</v>
      </c>
      <c r="H348" s="54"/>
      <c r="I348" s="54"/>
      <c r="J348" s="54"/>
      <c r="K348" s="52" t="s">
        <v>455</v>
      </c>
      <c r="L348" s="16"/>
      <c r="M348" s="16"/>
      <c r="N348" s="16"/>
      <c r="O348" s="15">
        <f t="shared" si="129"/>
        <v>0</v>
      </c>
      <c r="P348" s="16"/>
      <c r="Q348" s="16"/>
      <c r="R348" s="16"/>
      <c r="S348" s="16"/>
      <c r="T348" s="16"/>
      <c r="U348" s="16"/>
      <c r="V348" s="248" t="e">
        <f t="shared" si="128"/>
        <v>#DIV/0!</v>
      </c>
      <c r="W348" s="16"/>
      <c r="X348" s="63"/>
      <c r="Y348" s="63"/>
    </row>
    <row r="349" spans="1:25" ht="22.5" hidden="1" customHeight="1" thickTop="1" thickBot="1" x14ac:dyDescent="0.3">
      <c r="A349" s="14">
        <v>1</v>
      </c>
      <c r="B349" s="54" t="s">
        <v>92</v>
      </c>
      <c r="C349" s="54" t="s">
        <v>103</v>
      </c>
      <c r="D349" s="54" t="s">
        <v>226</v>
      </c>
      <c r="E349" s="54" t="s">
        <v>105</v>
      </c>
      <c r="F349" s="54" t="s">
        <v>96</v>
      </c>
      <c r="G349" s="54" t="s">
        <v>179</v>
      </c>
      <c r="H349" s="54"/>
      <c r="I349" s="54"/>
      <c r="J349" s="54"/>
      <c r="K349" s="52" t="s">
        <v>456</v>
      </c>
      <c r="L349" s="16"/>
      <c r="M349" s="16"/>
      <c r="N349" s="16"/>
      <c r="O349" s="15">
        <f t="shared" si="129"/>
        <v>0</v>
      </c>
      <c r="P349" s="16"/>
      <c r="Q349" s="16"/>
      <c r="R349" s="16"/>
      <c r="S349" s="16"/>
      <c r="T349" s="16"/>
      <c r="U349" s="16"/>
      <c r="V349" s="248" t="e">
        <f t="shared" si="128"/>
        <v>#DIV/0!</v>
      </c>
      <c r="W349" s="16"/>
      <c r="X349" s="63"/>
      <c r="Y349" s="63"/>
    </row>
    <row r="350" spans="1:25" ht="22.5" hidden="1" customHeight="1" thickTop="1" thickBot="1" x14ac:dyDescent="0.3">
      <c r="A350" s="14">
        <v>1</v>
      </c>
      <c r="B350" s="54" t="s">
        <v>92</v>
      </c>
      <c r="C350" s="54" t="s">
        <v>103</v>
      </c>
      <c r="D350" s="54" t="s">
        <v>226</v>
      </c>
      <c r="E350" s="54" t="s">
        <v>105</v>
      </c>
      <c r="F350" s="54" t="s">
        <v>96</v>
      </c>
      <c r="G350" s="54" t="s">
        <v>237</v>
      </c>
      <c r="H350" s="54"/>
      <c r="I350" s="54"/>
      <c r="J350" s="54"/>
      <c r="K350" s="52" t="s">
        <v>457</v>
      </c>
      <c r="L350" s="16"/>
      <c r="M350" s="16"/>
      <c r="N350" s="16"/>
      <c r="O350" s="15">
        <f t="shared" si="129"/>
        <v>0</v>
      </c>
      <c r="P350" s="16"/>
      <c r="Q350" s="16"/>
      <c r="R350" s="16"/>
      <c r="S350" s="16"/>
      <c r="T350" s="16"/>
      <c r="U350" s="16"/>
      <c r="V350" s="248" t="e">
        <f t="shared" si="128"/>
        <v>#DIV/0!</v>
      </c>
      <c r="W350" s="16"/>
      <c r="X350" s="63"/>
      <c r="Y350" s="63"/>
    </row>
    <row r="351" spans="1:25" ht="22.5" hidden="1" customHeight="1" thickTop="1" thickBot="1" x14ac:dyDescent="0.3">
      <c r="A351" s="14">
        <v>1</v>
      </c>
      <c r="B351" s="54" t="s">
        <v>92</v>
      </c>
      <c r="C351" s="54" t="s">
        <v>103</v>
      </c>
      <c r="D351" s="54" t="s">
        <v>226</v>
      </c>
      <c r="E351" s="54" t="s">
        <v>105</v>
      </c>
      <c r="F351" s="54" t="s">
        <v>96</v>
      </c>
      <c r="G351" s="54" t="s">
        <v>354</v>
      </c>
      <c r="H351" s="54"/>
      <c r="I351" s="54"/>
      <c r="J351" s="54"/>
      <c r="K351" s="52" t="s">
        <v>458</v>
      </c>
      <c r="L351" s="16"/>
      <c r="M351" s="16"/>
      <c r="N351" s="16"/>
      <c r="O351" s="15">
        <f t="shared" si="129"/>
        <v>0</v>
      </c>
      <c r="P351" s="16"/>
      <c r="Q351" s="16"/>
      <c r="R351" s="16"/>
      <c r="S351" s="16"/>
      <c r="T351" s="16"/>
      <c r="U351" s="16"/>
      <c r="V351" s="248" t="e">
        <f t="shared" si="128"/>
        <v>#DIV/0!</v>
      </c>
      <c r="W351" s="16"/>
      <c r="X351" s="63"/>
      <c r="Y351" s="63"/>
    </row>
    <row r="352" spans="1:25" ht="22.5" hidden="1" customHeight="1" thickTop="1" thickBot="1" x14ac:dyDescent="0.3">
      <c r="A352" s="14">
        <v>1</v>
      </c>
      <c r="B352" s="54" t="s">
        <v>92</v>
      </c>
      <c r="C352" s="54" t="s">
        <v>103</v>
      </c>
      <c r="D352" s="54" t="s">
        <v>226</v>
      </c>
      <c r="E352" s="54" t="s">
        <v>105</v>
      </c>
      <c r="F352" s="54" t="s">
        <v>96</v>
      </c>
      <c r="G352" s="54" t="s">
        <v>356</v>
      </c>
      <c r="H352" s="54"/>
      <c r="I352" s="54"/>
      <c r="J352" s="54"/>
      <c r="K352" s="52" t="s">
        <v>459</v>
      </c>
      <c r="L352" s="16"/>
      <c r="M352" s="16"/>
      <c r="N352" s="16"/>
      <c r="O352" s="15">
        <f t="shared" si="129"/>
        <v>0</v>
      </c>
      <c r="P352" s="16"/>
      <c r="Q352" s="16"/>
      <c r="R352" s="16"/>
      <c r="S352" s="16"/>
      <c r="T352" s="16"/>
      <c r="U352" s="16"/>
      <c r="V352" s="248" t="e">
        <f t="shared" si="128"/>
        <v>#DIV/0!</v>
      </c>
      <c r="W352" s="16"/>
      <c r="X352" s="63"/>
      <c r="Y352" s="63"/>
    </row>
    <row r="353" spans="1:25" ht="22.5" hidden="1" customHeight="1" thickTop="1" thickBot="1" x14ac:dyDescent="0.3">
      <c r="A353" s="14">
        <v>1</v>
      </c>
      <c r="B353" s="54" t="s">
        <v>92</v>
      </c>
      <c r="C353" s="54" t="s">
        <v>103</v>
      </c>
      <c r="D353" s="54" t="s">
        <v>226</v>
      </c>
      <c r="E353" s="54" t="s">
        <v>105</v>
      </c>
      <c r="F353" s="54" t="s">
        <v>96</v>
      </c>
      <c r="G353" s="54" t="s">
        <v>358</v>
      </c>
      <c r="H353" s="54"/>
      <c r="I353" s="54"/>
      <c r="J353" s="54"/>
      <c r="K353" s="52" t="s">
        <v>460</v>
      </c>
      <c r="L353" s="16"/>
      <c r="M353" s="16"/>
      <c r="N353" s="16"/>
      <c r="O353" s="15">
        <f t="shared" si="129"/>
        <v>0</v>
      </c>
      <c r="P353" s="16"/>
      <c r="Q353" s="16"/>
      <c r="R353" s="16"/>
      <c r="S353" s="16"/>
      <c r="T353" s="16"/>
      <c r="U353" s="16"/>
      <c r="V353" s="248" t="e">
        <f t="shared" si="128"/>
        <v>#DIV/0!</v>
      </c>
      <c r="W353" s="16"/>
      <c r="X353" s="63"/>
      <c r="Y353" s="63"/>
    </row>
    <row r="354" spans="1:25" ht="22.5" hidden="1" customHeight="1" thickTop="1" thickBot="1" x14ac:dyDescent="0.3">
      <c r="A354" s="14">
        <v>1</v>
      </c>
      <c r="B354" s="54" t="s">
        <v>92</v>
      </c>
      <c r="C354" s="54" t="s">
        <v>103</v>
      </c>
      <c r="D354" s="54" t="s">
        <v>226</v>
      </c>
      <c r="E354" s="54" t="s">
        <v>105</v>
      </c>
      <c r="F354" s="54" t="s">
        <v>96</v>
      </c>
      <c r="G354" s="54" t="s">
        <v>360</v>
      </c>
      <c r="H354" s="54"/>
      <c r="I354" s="54"/>
      <c r="J354" s="54"/>
      <c r="K354" s="52" t="s">
        <v>461</v>
      </c>
      <c r="L354" s="16"/>
      <c r="M354" s="16"/>
      <c r="N354" s="16"/>
      <c r="O354" s="15">
        <f t="shared" si="129"/>
        <v>0</v>
      </c>
      <c r="P354" s="16"/>
      <c r="Q354" s="16"/>
      <c r="R354" s="16"/>
      <c r="S354" s="16"/>
      <c r="T354" s="16"/>
      <c r="U354" s="16"/>
      <c r="V354" s="248" t="e">
        <f t="shared" si="128"/>
        <v>#DIV/0!</v>
      </c>
      <c r="W354" s="16"/>
      <c r="X354" s="63"/>
      <c r="Y354" s="63"/>
    </row>
    <row r="355" spans="1:25" ht="22.5" hidden="1" customHeight="1" thickTop="1" thickBot="1" x14ac:dyDescent="0.3">
      <c r="A355" s="14">
        <v>1</v>
      </c>
      <c r="B355" s="54" t="s">
        <v>92</v>
      </c>
      <c r="C355" s="54" t="s">
        <v>103</v>
      </c>
      <c r="D355" s="54" t="s">
        <v>226</v>
      </c>
      <c r="E355" s="54" t="s">
        <v>105</v>
      </c>
      <c r="F355" s="54" t="s">
        <v>96</v>
      </c>
      <c r="G355" s="54" t="s">
        <v>362</v>
      </c>
      <c r="H355" s="54"/>
      <c r="I355" s="54"/>
      <c r="J355" s="54"/>
      <c r="K355" s="52" t="s">
        <v>462</v>
      </c>
      <c r="L355" s="16"/>
      <c r="M355" s="16"/>
      <c r="N355" s="16"/>
      <c r="O355" s="15">
        <f t="shared" si="129"/>
        <v>0</v>
      </c>
      <c r="P355" s="16"/>
      <c r="Q355" s="16"/>
      <c r="R355" s="16"/>
      <c r="S355" s="16"/>
      <c r="T355" s="16"/>
      <c r="U355" s="16"/>
      <c r="V355" s="248" t="e">
        <f t="shared" si="128"/>
        <v>#DIV/0!</v>
      </c>
      <c r="W355" s="16"/>
      <c r="X355" s="63"/>
      <c r="Y355" s="63"/>
    </row>
    <row r="356" spans="1:25" ht="22.5" hidden="1" customHeight="1" thickTop="1" thickBot="1" x14ac:dyDescent="0.3">
      <c r="A356" s="14">
        <v>1</v>
      </c>
      <c r="B356" s="54" t="s">
        <v>92</v>
      </c>
      <c r="C356" s="54" t="s">
        <v>103</v>
      </c>
      <c r="D356" s="54" t="s">
        <v>226</v>
      </c>
      <c r="E356" s="54" t="s">
        <v>105</v>
      </c>
      <c r="F356" s="54" t="s">
        <v>96</v>
      </c>
      <c r="G356" s="54" t="s">
        <v>364</v>
      </c>
      <c r="H356" s="54"/>
      <c r="I356" s="54"/>
      <c r="J356" s="54"/>
      <c r="K356" s="52" t="s">
        <v>463</v>
      </c>
      <c r="L356" s="16"/>
      <c r="M356" s="16"/>
      <c r="N356" s="16"/>
      <c r="O356" s="15">
        <f t="shared" si="129"/>
        <v>0</v>
      </c>
      <c r="P356" s="16"/>
      <c r="Q356" s="16"/>
      <c r="R356" s="16"/>
      <c r="S356" s="16"/>
      <c r="T356" s="16"/>
      <c r="U356" s="16"/>
      <c r="V356" s="248" t="e">
        <f t="shared" si="128"/>
        <v>#DIV/0!</v>
      </c>
      <c r="W356" s="16"/>
      <c r="X356" s="63"/>
      <c r="Y356" s="63"/>
    </row>
    <row r="357" spans="1:25" ht="22.5" hidden="1" customHeight="1" thickTop="1" thickBot="1" x14ac:dyDescent="0.3">
      <c r="A357" s="14">
        <v>1</v>
      </c>
      <c r="B357" s="54" t="s">
        <v>92</v>
      </c>
      <c r="C357" s="54" t="s">
        <v>103</v>
      </c>
      <c r="D357" s="54" t="s">
        <v>226</v>
      </c>
      <c r="E357" s="54" t="s">
        <v>105</v>
      </c>
      <c r="F357" s="54" t="s">
        <v>96</v>
      </c>
      <c r="G357" s="54" t="s">
        <v>366</v>
      </c>
      <c r="H357" s="54"/>
      <c r="I357" s="54"/>
      <c r="J357" s="54"/>
      <c r="K357" s="52" t="s">
        <v>464</v>
      </c>
      <c r="L357" s="16"/>
      <c r="M357" s="16"/>
      <c r="N357" s="16"/>
      <c r="O357" s="15">
        <f t="shared" si="129"/>
        <v>0</v>
      </c>
      <c r="P357" s="16"/>
      <c r="Q357" s="16"/>
      <c r="R357" s="16"/>
      <c r="S357" s="16"/>
      <c r="T357" s="16"/>
      <c r="U357" s="16"/>
      <c r="V357" s="248" t="e">
        <f t="shared" si="128"/>
        <v>#DIV/0!</v>
      </c>
      <c r="W357" s="16"/>
      <c r="X357" s="63"/>
      <c r="Y357" s="63"/>
    </row>
    <row r="358" spans="1:25" ht="22.5" hidden="1" customHeight="1" thickTop="1" thickBot="1" x14ac:dyDescent="0.3">
      <c r="A358" s="14">
        <v>1</v>
      </c>
      <c r="B358" s="54" t="s">
        <v>92</v>
      </c>
      <c r="C358" s="54" t="s">
        <v>103</v>
      </c>
      <c r="D358" s="54" t="s">
        <v>226</v>
      </c>
      <c r="E358" s="54" t="s">
        <v>105</v>
      </c>
      <c r="F358" s="54" t="s">
        <v>96</v>
      </c>
      <c r="G358" s="54" t="s">
        <v>183</v>
      </c>
      <c r="H358" s="54"/>
      <c r="I358" s="54"/>
      <c r="J358" s="54"/>
      <c r="K358" s="52" t="s">
        <v>465</v>
      </c>
      <c r="L358" s="16"/>
      <c r="M358" s="16"/>
      <c r="N358" s="16"/>
      <c r="O358" s="15">
        <f t="shared" si="129"/>
        <v>0</v>
      </c>
      <c r="P358" s="16"/>
      <c r="Q358" s="16"/>
      <c r="R358" s="16"/>
      <c r="S358" s="16"/>
      <c r="T358" s="16"/>
      <c r="U358" s="16"/>
      <c r="V358" s="248" t="e">
        <f t="shared" si="128"/>
        <v>#DIV/0!</v>
      </c>
      <c r="W358" s="16"/>
      <c r="X358" s="63"/>
      <c r="Y358" s="63"/>
    </row>
    <row r="359" spans="1:25" ht="22.5" hidden="1" customHeight="1" thickTop="1" thickBot="1" x14ac:dyDescent="0.3">
      <c r="A359" s="14">
        <v>1</v>
      </c>
      <c r="B359" s="54" t="s">
        <v>92</v>
      </c>
      <c r="C359" s="54" t="s">
        <v>103</v>
      </c>
      <c r="D359" s="54" t="s">
        <v>226</v>
      </c>
      <c r="E359" s="54" t="s">
        <v>105</v>
      </c>
      <c r="F359" s="54" t="s">
        <v>96</v>
      </c>
      <c r="G359" s="54" t="s">
        <v>369</v>
      </c>
      <c r="H359" s="54"/>
      <c r="I359" s="54"/>
      <c r="J359" s="54"/>
      <c r="K359" s="52" t="s">
        <v>466</v>
      </c>
      <c r="L359" s="16"/>
      <c r="M359" s="16"/>
      <c r="N359" s="16"/>
      <c r="O359" s="15">
        <f t="shared" si="129"/>
        <v>0</v>
      </c>
      <c r="P359" s="16"/>
      <c r="Q359" s="16"/>
      <c r="R359" s="16"/>
      <c r="S359" s="16"/>
      <c r="T359" s="16"/>
      <c r="U359" s="16"/>
      <c r="V359" s="248" t="e">
        <f t="shared" si="128"/>
        <v>#DIV/0!</v>
      </c>
      <c r="W359" s="16"/>
      <c r="X359" s="63"/>
      <c r="Y359" s="63"/>
    </row>
    <row r="360" spans="1:25" ht="22.5" hidden="1" customHeight="1" thickTop="1" thickBot="1" x14ac:dyDescent="0.3">
      <c r="A360" s="14">
        <v>1</v>
      </c>
      <c r="B360" s="54" t="s">
        <v>92</v>
      </c>
      <c r="C360" s="54" t="s">
        <v>103</v>
      </c>
      <c r="D360" s="54" t="s">
        <v>226</v>
      </c>
      <c r="E360" s="54" t="s">
        <v>105</v>
      </c>
      <c r="F360" s="54" t="s">
        <v>96</v>
      </c>
      <c r="G360" s="54" t="s">
        <v>371</v>
      </c>
      <c r="H360" s="54"/>
      <c r="I360" s="54"/>
      <c r="J360" s="54"/>
      <c r="K360" s="52" t="s">
        <v>467</v>
      </c>
      <c r="L360" s="16"/>
      <c r="M360" s="16"/>
      <c r="N360" s="16"/>
      <c r="O360" s="15">
        <f t="shared" si="129"/>
        <v>0</v>
      </c>
      <c r="P360" s="16"/>
      <c r="Q360" s="16"/>
      <c r="R360" s="16"/>
      <c r="S360" s="16"/>
      <c r="T360" s="16"/>
      <c r="U360" s="16"/>
      <c r="V360" s="248" t="e">
        <f t="shared" si="128"/>
        <v>#DIV/0!</v>
      </c>
      <c r="W360" s="16"/>
      <c r="X360" s="63"/>
      <c r="Y360" s="63"/>
    </row>
    <row r="361" spans="1:25" ht="22.5" hidden="1" customHeight="1" thickTop="1" thickBot="1" x14ac:dyDescent="0.3">
      <c r="A361" s="14">
        <v>1</v>
      </c>
      <c r="B361" s="54" t="s">
        <v>92</v>
      </c>
      <c r="C361" s="54" t="s">
        <v>103</v>
      </c>
      <c r="D361" s="54" t="s">
        <v>226</v>
      </c>
      <c r="E361" s="54" t="s">
        <v>105</v>
      </c>
      <c r="F361" s="54" t="s">
        <v>96</v>
      </c>
      <c r="G361" s="54" t="s">
        <v>373</v>
      </c>
      <c r="H361" s="54"/>
      <c r="I361" s="54"/>
      <c r="J361" s="54"/>
      <c r="K361" s="52" t="s">
        <v>468</v>
      </c>
      <c r="L361" s="16"/>
      <c r="M361" s="16"/>
      <c r="N361" s="16"/>
      <c r="O361" s="15">
        <f t="shared" si="129"/>
        <v>0</v>
      </c>
      <c r="P361" s="16"/>
      <c r="Q361" s="16"/>
      <c r="R361" s="16"/>
      <c r="S361" s="16"/>
      <c r="T361" s="16"/>
      <c r="U361" s="16"/>
      <c r="V361" s="248" t="e">
        <f t="shared" si="128"/>
        <v>#DIV/0!</v>
      </c>
      <c r="W361" s="16"/>
      <c r="X361" s="63"/>
      <c r="Y361" s="63"/>
    </row>
    <row r="362" spans="1:25" ht="22.5" hidden="1" customHeight="1" thickTop="1" thickBot="1" x14ac:dyDescent="0.3">
      <c r="A362" s="14">
        <v>1</v>
      </c>
      <c r="B362" s="54" t="s">
        <v>92</v>
      </c>
      <c r="C362" s="54" t="s">
        <v>103</v>
      </c>
      <c r="D362" s="54" t="s">
        <v>226</v>
      </c>
      <c r="E362" s="54" t="s">
        <v>105</v>
      </c>
      <c r="F362" s="54" t="s">
        <v>96</v>
      </c>
      <c r="G362" s="54" t="s">
        <v>375</v>
      </c>
      <c r="H362" s="54"/>
      <c r="I362" s="54"/>
      <c r="J362" s="54"/>
      <c r="K362" s="52" t="s">
        <v>469</v>
      </c>
      <c r="L362" s="16"/>
      <c r="M362" s="16"/>
      <c r="N362" s="16"/>
      <c r="O362" s="15">
        <f t="shared" si="129"/>
        <v>0</v>
      </c>
      <c r="P362" s="16"/>
      <c r="Q362" s="16"/>
      <c r="R362" s="16"/>
      <c r="S362" s="16"/>
      <c r="T362" s="16"/>
      <c r="U362" s="16"/>
      <c r="V362" s="248" t="e">
        <f t="shared" si="128"/>
        <v>#DIV/0!</v>
      </c>
      <c r="W362" s="16"/>
      <c r="X362" s="63"/>
      <c r="Y362" s="63"/>
    </row>
    <row r="363" spans="1:25" ht="22.5" hidden="1" customHeight="1" thickTop="1" thickBot="1" x14ac:dyDescent="0.3">
      <c r="A363" s="14">
        <v>1</v>
      </c>
      <c r="B363" s="54" t="s">
        <v>92</v>
      </c>
      <c r="C363" s="54" t="s">
        <v>103</v>
      </c>
      <c r="D363" s="54" t="s">
        <v>226</v>
      </c>
      <c r="E363" s="54" t="s">
        <v>105</v>
      </c>
      <c r="F363" s="54" t="s">
        <v>96</v>
      </c>
      <c r="G363" s="54" t="s">
        <v>377</v>
      </c>
      <c r="H363" s="54"/>
      <c r="I363" s="54"/>
      <c r="J363" s="54"/>
      <c r="K363" s="52" t="s">
        <v>470</v>
      </c>
      <c r="L363" s="16"/>
      <c r="M363" s="16"/>
      <c r="N363" s="16"/>
      <c r="O363" s="15">
        <f t="shared" si="129"/>
        <v>0</v>
      </c>
      <c r="P363" s="16"/>
      <c r="Q363" s="16"/>
      <c r="R363" s="16"/>
      <c r="S363" s="16"/>
      <c r="T363" s="16"/>
      <c r="U363" s="16"/>
      <c r="V363" s="248" t="e">
        <f t="shared" si="128"/>
        <v>#DIV/0!</v>
      </c>
      <c r="W363" s="16"/>
      <c r="X363" s="63"/>
      <c r="Y363" s="63"/>
    </row>
    <row r="364" spans="1:25" ht="22.5" hidden="1" customHeight="1" thickTop="1" thickBot="1" x14ac:dyDescent="0.3">
      <c r="A364" s="14">
        <v>1</v>
      </c>
      <c r="B364" s="54" t="s">
        <v>92</v>
      </c>
      <c r="C364" s="54" t="s">
        <v>103</v>
      </c>
      <c r="D364" s="54" t="s">
        <v>226</v>
      </c>
      <c r="E364" s="54" t="s">
        <v>105</v>
      </c>
      <c r="F364" s="54" t="s">
        <v>96</v>
      </c>
      <c r="G364" s="54" t="s">
        <v>379</v>
      </c>
      <c r="H364" s="54"/>
      <c r="I364" s="54"/>
      <c r="J364" s="54"/>
      <c r="K364" s="52" t="s">
        <v>471</v>
      </c>
      <c r="L364" s="16"/>
      <c r="M364" s="16"/>
      <c r="N364" s="16"/>
      <c r="O364" s="15">
        <f t="shared" si="129"/>
        <v>0</v>
      </c>
      <c r="P364" s="16"/>
      <c r="Q364" s="16"/>
      <c r="R364" s="16"/>
      <c r="S364" s="16"/>
      <c r="T364" s="16"/>
      <c r="U364" s="16"/>
      <c r="V364" s="248" t="e">
        <f t="shared" si="128"/>
        <v>#DIV/0!</v>
      </c>
      <c r="W364" s="16"/>
      <c r="X364" s="63"/>
      <c r="Y364" s="63"/>
    </row>
    <row r="365" spans="1:25" ht="22.5" hidden="1" customHeight="1" thickTop="1" thickBot="1" x14ac:dyDescent="0.3">
      <c r="A365" s="14">
        <v>1</v>
      </c>
      <c r="B365" s="54" t="s">
        <v>92</v>
      </c>
      <c r="C365" s="54" t="s">
        <v>103</v>
      </c>
      <c r="D365" s="54" t="s">
        <v>226</v>
      </c>
      <c r="E365" s="54" t="s">
        <v>105</v>
      </c>
      <c r="F365" s="54" t="s">
        <v>96</v>
      </c>
      <c r="G365" s="54" t="s">
        <v>381</v>
      </c>
      <c r="H365" s="54"/>
      <c r="I365" s="54"/>
      <c r="J365" s="54"/>
      <c r="K365" s="52" t="s">
        <v>472</v>
      </c>
      <c r="L365" s="16"/>
      <c r="M365" s="16"/>
      <c r="N365" s="16"/>
      <c r="O365" s="15">
        <f t="shared" si="129"/>
        <v>0</v>
      </c>
      <c r="P365" s="16"/>
      <c r="Q365" s="16"/>
      <c r="R365" s="16"/>
      <c r="S365" s="16"/>
      <c r="T365" s="16"/>
      <c r="U365" s="16"/>
      <c r="V365" s="248" t="e">
        <f t="shared" si="128"/>
        <v>#DIV/0!</v>
      </c>
      <c r="W365" s="16"/>
      <c r="X365" s="63"/>
      <c r="Y365" s="63"/>
    </row>
    <row r="366" spans="1:25" ht="22.5" hidden="1" customHeight="1" thickTop="1" thickBot="1" x14ac:dyDescent="0.3">
      <c r="A366" s="14">
        <v>1</v>
      </c>
      <c r="B366" s="54" t="s">
        <v>92</v>
      </c>
      <c r="C366" s="54" t="s">
        <v>103</v>
      </c>
      <c r="D366" s="54" t="s">
        <v>226</v>
      </c>
      <c r="E366" s="54" t="s">
        <v>105</v>
      </c>
      <c r="F366" s="54" t="s">
        <v>96</v>
      </c>
      <c r="G366" s="54" t="s">
        <v>383</v>
      </c>
      <c r="H366" s="54"/>
      <c r="I366" s="54"/>
      <c r="J366" s="54"/>
      <c r="K366" s="52" t="s">
        <v>473</v>
      </c>
      <c r="L366" s="16"/>
      <c r="M366" s="16"/>
      <c r="N366" s="16"/>
      <c r="O366" s="15">
        <f t="shared" si="129"/>
        <v>0</v>
      </c>
      <c r="P366" s="16"/>
      <c r="Q366" s="16"/>
      <c r="R366" s="16"/>
      <c r="S366" s="16"/>
      <c r="T366" s="16"/>
      <c r="U366" s="16"/>
      <c r="V366" s="248" t="e">
        <f t="shared" si="128"/>
        <v>#DIV/0!</v>
      </c>
      <c r="W366" s="16"/>
      <c r="X366" s="63"/>
      <c r="Y366" s="63"/>
    </row>
    <row r="367" spans="1:25" ht="22.5" hidden="1" customHeight="1" thickTop="1" thickBot="1" x14ac:dyDescent="0.3">
      <c r="A367" s="14">
        <v>1</v>
      </c>
      <c r="B367" s="54" t="s">
        <v>92</v>
      </c>
      <c r="C367" s="54" t="s">
        <v>103</v>
      </c>
      <c r="D367" s="54" t="s">
        <v>226</v>
      </c>
      <c r="E367" s="54" t="s">
        <v>105</v>
      </c>
      <c r="F367" s="54" t="s">
        <v>96</v>
      </c>
      <c r="G367" s="54" t="s">
        <v>474</v>
      </c>
      <c r="H367" s="54"/>
      <c r="I367" s="54"/>
      <c r="J367" s="54"/>
      <c r="K367" s="52" t="s">
        <v>475</v>
      </c>
      <c r="L367" s="16"/>
      <c r="M367" s="16"/>
      <c r="N367" s="16"/>
      <c r="O367" s="15">
        <f t="shared" si="129"/>
        <v>0</v>
      </c>
      <c r="P367" s="16"/>
      <c r="Q367" s="16"/>
      <c r="R367" s="16"/>
      <c r="S367" s="16"/>
      <c r="T367" s="16"/>
      <c r="U367" s="16"/>
      <c r="V367" s="248" t="e">
        <f t="shared" si="128"/>
        <v>#DIV/0!</v>
      </c>
      <c r="W367" s="16"/>
      <c r="X367" s="63"/>
      <c r="Y367" s="63"/>
    </row>
    <row r="368" spans="1:25" ht="22.5" hidden="1" customHeight="1" thickTop="1" thickBot="1" x14ac:dyDescent="0.3">
      <c r="A368" s="76">
        <v>1</v>
      </c>
      <c r="B368" s="77" t="s">
        <v>92</v>
      </c>
      <c r="C368" s="77" t="s">
        <v>103</v>
      </c>
      <c r="D368" s="77" t="s">
        <v>226</v>
      </c>
      <c r="E368" s="77" t="s">
        <v>105</v>
      </c>
      <c r="F368" s="77" t="s">
        <v>105</v>
      </c>
      <c r="G368" s="77"/>
      <c r="H368" s="77"/>
      <c r="I368" s="77"/>
      <c r="J368" s="77"/>
      <c r="K368" s="78" t="s">
        <v>476</v>
      </c>
      <c r="L368" s="79">
        <f>SUM(L369:L399)</f>
        <v>0</v>
      </c>
      <c r="M368" s="79">
        <f>SUM(M369:M399)</f>
        <v>0</v>
      </c>
      <c r="N368" s="79">
        <f>SUM(N369:N399)</f>
        <v>0</v>
      </c>
      <c r="O368" s="79">
        <f t="shared" si="129"/>
        <v>0</v>
      </c>
      <c r="P368" s="79">
        <f t="shared" ref="P368:U368" si="135">SUM(P369:P399)</f>
        <v>0</v>
      </c>
      <c r="Q368" s="79">
        <f t="shared" si="135"/>
        <v>0</v>
      </c>
      <c r="R368" s="79">
        <f t="shared" si="135"/>
        <v>0</v>
      </c>
      <c r="S368" s="79">
        <f t="shared" si="135"/>
        <v>0</v>
      </c>
      <c r="T368" s="79">
        <f t="shared" si="135"/>
        <v>0</v>
      </c>
      <c r="U368" s="79">
        <f t="shared" si="135"/>
        <v>0</v>
      </c>
      <c r="V368" s="246" t="e">
        <f t="shared" si="128"/>
        <v>#DIV/0!</v>
      </c>
      <c r="W368" s="15"/>
      <c r="X368" s="63"/>
      <c r="Y368" s="81"/>
    </row>
    <row r="369" spans="1:25" ht="22.5" hidden="1" customHeight="1" thickTop="1" thickBot="1" x14ac:dyDescent="0.3">
      <c r="A369" s="14">
        <v>1</v>
      </c>
      <c r="B369" s="54" t="s">
        <v>92</v>
      </c>
      <c r="C369" s="54" t="s">
        <v>103</v>
      </c>
      <c r="D369" s="54" t="s">
        <v>226</v>
      </c>
      <c r="E369" s="54" t="s">
        <v>105</v>
      </c>
      <c r="F369" s="54" t="s">
        <v>105</v>
      </c>
      <c r="G369" s="54" t="s">
        <v>96</v>
      </c>
      <c r="H369" s="54"/>
      <c r="I369" s="54"/>
      <c r="J369" s="54"/>
      <c r="K369" s="52" t="s">
        <v>477</v>
      </c>
      <c r="L369" s="16"/>
      <c r="M369" s="16"/>
      <c r="N369" s="16"/>
      <c r="O369" s="15">
        <f t="shared" si="129"/>
        <v>0</v>
      </c>
      <c r="P369" s="16"/>
      <c r="Q369" s="16"/>
      <c r="R369" s="16"/>
      <c r="S369" s="16"/>
      <c r="T369" s="16"/>
      <c r="U369" s="16"/>
      <c r="V369" s="248" t="e">
        <f t="shared" si="128"/>
        <v>#DIV/0!</v>
      </c>
      <c r="W369" s="16"/>
      <c r="X369" s="63"/>
      <c r="Y369" s="63"/>
    </row>
    <row r="370" spans="1:25" ht="22.5" hidden="1" customHeight="1" thickTop="1" thickBot="1" x14ac:dyDescent="0.3">
      <c r="A370" s="14">
        <v>1</v>
      </c>
      <c r="B370" s="54" t="s">
        <v>92</v>
      </c>
      <c r="C370" s="54" t="s">
        <v>103</v>
      </c>
      <c r="D370" s="54" t="s">
        <v>226</v>
      </c>
      <c r="E370" s="54" t="s">
        <v>105</v>
      </c>
      <c r="F370" s="54" t="s">
        <v>105</v>
      </c>
      <c r="G370" s="54" t="s">
        <v>105</v>
      </c>
      <c r="H370" s="54"/>
      <c r="I370" s="54"/>
      <c r="J370" s="54"/>
      <c r="K370" s="52" t="s">
        <v>478</v>
      </c>
      <c r="L370" s="16"/>
      <c r="M370" s="16"/>
      <c r="N370" s="16"/>
      <c r="O370" s="15">
        <f t="shared" si="129"/>
        <v>0</v>
      </c>
      <c r="P370" s="16"/>
      <c r="Q370" s="16"/>
      <c r="R370" s="16"/>
      <c r="S370" s="16"/>
      <c r="T370" s="16"/>
      <c r="U370" s="16"/>
      <c r="V370" s="248" t="e">
        <f t="shared" si="128"/>
        <v>#DIV/0!</v>
      </c>
      <c r="W370" s="16"/>
      <c r="X370" s="63"/>
      <c r="Y370" s="63"/>
    </row>
    <row r="371" spans="1:25" ht="22.5" hidden="1" customHeight="1" thickTop="1" thickBot="1" x14ac:dyDescent="0.3">
      <c r="A371" s="14">
        <v>1</v>
      </c>
      <c r="B371" s="54" t="s">
        <v>92</v>
      </c>
      <c r="C371" s="54" t="s">
        <v>103</v>
      </c>
      <c r="D371" s="54" t="s">
        <v>226</v>
      </c>
      <c r="E371" s="54" t="s">
        <v>105</v>
      </c>
      <c r="F371" s="54" t="s">
        <v>105</v>
      </c>
      <c r="G371" s="54" t="s">
        <v>165</v>
      </c>
      <c r="H371" s="54"/>
      <c r="I371" s="54"/>
      <c r="J371" s="54"/>
      <c r="K371" s="52" t="s">
        <v>479</v>
      </c>
      <c r="L371" s="16"/>
      <c r="M371" s="16"/>
      <c r="N371" s="16"/>
      <c r="O371" s="15">
        <f t="shared" si="129"/>
        <v>0</v>
      </c>
      <c r="P371" s="16"/>
      <c r="Q371" s="16"/>
      <c r="R371" s="16"/>
      <c r="S371" s="16"/>
      <c r="T371" s="16"/>
      <c r="U371" s="16"/>
      <c r="V371" s="248" t="e">
        <f t="shared" si="128"/>
        <v>#DIV/0!</v>
      </c>
      <c r="W371" s="16"/>
      <c r="X371" s="63"/>
      <c r="Y371" s="63"/>
    </row>
    <row r="372" spans="1:25" ht="22.5" hidden="1" customHeight="1" thickTop="1" thickBot="1" x14ac:dyDescent="0.3">
      <c r="A372" s="14">
        <v>1</v>
      </c>
      <c r="B372" s="54" t="s">
        <v>92</v>
      </c>
      <c r="C372" s="54" t="s">
        <v>103</v>
      </c>
      <c r="D372" s="54" t="s">
        <v>226</v>
      </c>
      <c r="E372" s="54" t="s">
        <v>105</v>
      </c>
      <c r="F372" s="54" t="s">
        <v>105</v>
      </c>
      <c r="G372" s="54" t="s">
        <v>172</v>
      </c>
      <c r="H372" s="54"/>
      <c r="I372" s="54"/>
      <c r="J372" s="54"/>
      <c r="K372" s="52" t="s">
        <v>480</v>
      </c>
      <c r="L372" s="16"/>
      <c r="M372" s="16"/>
      <c r="N372" s="16"/>
      <c r="O372" s="15">
        <f t="shared" si="129"/>
        <v>0</v>
      </c>
      <c r="P372" s="16"/>
      <c r="Q372" s="16"/>
      <c r="R372" s="16"/>
      <c r="S372" s="16"/>
      <c r="T372" s="16"/>
      <c r="U372" s="16"/>
      <c r="V372" s="248" t="e">
        <f t="shared" si="128"/>
        <v>#DIV/0!</v>
      </c>
      <c r="W372" s="16"/>
      <c r="X372" s="63"/>
      <c r="Y372" s="63"/>
    </row>
    <row r="373" spans="1:25" ht="22.5" hidden="1" customHeight="1" thickTop="1" thickBot="1" x14ac:dyDescent="0.3">
      <c r="A373" s="14">
        <v>1</v>
      </c>
      <c r="B373" s="54" t="s">
        <v>92</v>
      </c>
      <c r="C373" s="54" t="s">
        <v>103</v>
      </c>
      <c r="D373" s="54" t="s">
        <v>226</v>
      </c>
      <c r="E373" s="54" t="s">
        <v>105</v>
      </c>
      <c r="F373" s="54" t="s">
        <v>105</v>
      </c>
      <c r="G373" s="54" t="s">
        <v>115</v>
      </c>
      <c r="H373" s="54"/>
      <c r="I373" s="54"/>
      <c r="J373" s="54"/>
      <c r="K373" s="52" t="s">
        <v>481</v>
      </c>
      <c r="L373" s="16"/>
      <c r="M373" s="16"/>
      <c r="N373" s="16"/>
      <c r="O373" s="15">
        <f t="shared" si="129"/>
        <v>0</v>
      </c>
      <c r="P373" s="16"/>
      <c r="Q373" s="16"/>
      <c r="R373" s="16"/>
      <c r="S373" s="16"/>
      <c r="T373" s="16"/>
      <c r="U373" s="16"/>
      <c r="V373" s="248" t="e">
        <f t="shared" si="128"/>
        <v>#DIV/0!</v>
      </c>
      <c r="W373" s="16"/>
      <c r="X373" s="63"/>
      <c r="Y373" s="63"/>
    </row>
    <row r="374" spans="1:25" ht="22.5" hidden="1" customHeight="1" thickTop="1" thickBot="1" x14ac:dyDescent="0.3">
      <c r="A374" s="14">
        <v>1</v>
      </c>
      <c r="B374" s="54" t="s">
        <v>92</v>
      </c>
      <c r="C374" s="54" t="s">
        <v>103</v>
      </c>
      <c r="D374" s="54" t="s">
        <v>226</v>
      </c>
      <c r="E374" s="54" t="s">
        <v>105</v>
      </c>
      <c r="F374" s="54" t="s">
        <v>105</v>
      </c>
      <c r="G374" s="54" t="s">
        <v>210</v>
      </c>
      <c r="H374" s="54"/>
      <c r="I374" s="54"/>
      <c r="J374" s="54"/>
      <c r="K374" s="52" t="s">
        <v>482</v>
      </c>
      <c r="L374" s="16"/>
      <c r="M374" s="16"/>
      <c r="N374" s="16"/>
      <c r="O374" s="15">
        <f t="shared" si="129"/>
        <v>0</v>
      </c>
      <c r="P374" s="16"/>
      <c r="Q374" s="16"/>
      <c r="R374" s="16"/>
      <c r="S374" s="16"/>
      <c r="T374" s="16"/>
      <c r="U374" s="16"/>
      <c r="V374" s="248" t="e">
        <f t="shared" si="128"/>
        <v>#DIV/0!</v>
      </c>
      <c r="W374" s="16"/>
      <c r="X374" s="63"/>
      <c r="Y374" s="63"/>
    </row>
    <row r="375" spans="1:25" ht="22.5" hidden="1" customHeight="1" thickTop="1" thickBot="1" x14ac:dyDescent="0.3">
      <c r="A375" s="14">
        <v>1</v>
      </c>
      <c r="B375" s="54" t="s">
        <v>92</v>
      </c>
      <c r="C375" s="54" t="s">
        <v>103</v>
      </c>
      <c r="D375" s="54" t="s">
        <v>226</v>
      </c>
      <c r="E375" s="54" t="s">
        <v>105</v>
      </c>
      <c r="F375" s="54" t="s">
        <v>105</v>
      </c>
      <c r="G375" s="54" t="s">
        <v>214</v>
      </c>
      <c r="H375" s="54"/>
      <c r="I375" s="54"/>
      <c r="J375" s="54"/>
      <c r="K375" s="52" t="s">
        <v>483</v>
      </c>
      <c r="L375" s="16"/>
      <c r="M375" s="16"/>
      <c r="N375" s="16"/>
      <c r="O375" s="15">
        <f t="shared" si="129"/>
        <v>0</v>
      </c>
      <c r="P375" s="16"/>
      <c r="Q375" s="16"/>
      <c r="R375" s="16"/>
      <c r="S375" s="16"/>
      <c r="T375" s="16"/>
      <c r="U375" s="16"/>
      <c r="V375" s="248" t="e">
        <f t="shared" si="128"/>
        <v>#DIV/0!</v>
      </c>
      <c r="W375" s="16"/>
      <c r="X375" s="63"/>
      <c r="Y375" s="63"/>
    </row>
    <row r="376" spans="1:25" ht="22.5" hidden="1" customHeight="1" thickTop="1" thickBot="1" x14ac:dyDescent="0.3">
      <c r="A376" s="14">
        <v>1</v>
      </c>
      <c r="B376" s="54" t="s">
        <v>92</v>
      </c>
      <c r="C376" s="54" t="s">
        <v>103</v>
      </c>
      <c r="D376" s="54" t="s">
        <v>226</v>
      </c>
      <c r="E376" s="54" t="s">
        <v>105</v>
      </c>
      <c r="F376" s="54" t="s">
        <v>105</v>
      </c>
      <c r="G376" s="54" t="s">
        <v>218</v>
      </c>
      <c r="H376" s="54"/>
      <c r="I376" s="54"/>
      <c r="J376" s="54"/>
      <c r="K376" s="52" t="s">
        <v>484</v>
      </c>
      <c r="L376" s="16"/>
      <c r="M376" s="16"/>
      <c r="N376" s="16"/>
      <c r="O376" s="15">
        <f t="shared" si="129"/>
        <v>0</v>
      </c>
      <c r="P376" s="16"/>
      <c r="Q376" s="16"/>
      <c r="R376" s="16"/>
      <c r="S376" s="16"/>
      <c r="T376" s="16"/>
      <c r="U376" s="16"/>
      <c r="V376" s="248" t="e">
        <f t="shared" si="128"/>
        <v>#DIV/0!</v>
      </c>
      <c r="W376" s="16"/>
      <c r="X376" s="63"/>
      <c r="Y376" s="63"/>
    </row>
    <row r="377" spans="1:25" ht="22.5" hidden="1" customHeight="1" thickTop="1" thickBot="1" x14ac:dyDescent="0.3">
      <c r="A377" s="14">
        <v>1</v>
      </c>
      <c r="B377" s="54" t="s">
        <v>92</v>
      </c>
      <c r="C377" s="54" t="s">
        <v>103</v>
      </c>
      <c r="D377" s="54" t="s">
        <v>226</v>
      </c>
      <c r="E377" s="54" t="s">
        <v>105</v>
      </c>
      <c r="F377" s="54" t="s">
        <v>105</v>
      </c>
      <c r="G377" s="54" t="s">
        <v>222</v>
      </c>
      <c r="H377" s="54"/>
      <c r="I377" s="54"/>
      <c r="J377" s="54"/>
      <c r="K377" s="52" t="s">
        <v>485</v>
      </c>
      <c r="L377" s="16"/>
      <c r="M377" s="16"/>
      <c r="N377" s="16"/>
      <c r="O377" s="15">
        <f t="shared" si="129"/>
        <v>0</v>
      </c>
      <c r="P377" s="16"/>
      <c r="Q377" s="16"/>
      <c r="R377" s="16"/>
      <c r="S377" s="16"/>
      <c r="T377" s="16"/>
      <c r="U377" s="16"/>
      <c r="V377" s="248" t="e">
        <f t="shared" si="128"/>
        <v>#DIV/0!</v>
      </c>
      <c r="W377" s="16"/>
      <c r="X377" s="63"/>
      <c r="Y377" s="63"/>
    </row>
    <row r="378" spans="1:25" ht="22.5" hidden="1" customHeight="1" thickTop="1" thickBot="1" x14ac:dyDescent="0.3">
      <c r="A378" s="14">
        <v>1</v>
      </c>
      <c r="B378" s="54" t="s">
        <v>92</v>
      </c>
      <c r="C378" s="54" t="s">
        <v>103</v>
      </c>
      <c r="D378" s="54" t="s">
        <v>226</v>
      </c>
      <c r="E378" s="54" t="s">
        <v>105</v>
      </c>
      <c r="F378" s="54" t="s">
        <v>105</v>
      </c>
      <c r="G378" s="54" t="s">
        <v>226</v>
      </c>
      <c r="H378" s="54"/>
      <c r="I378" s="54"/>
      <c r="J378" s="54"/>
      <c r="K378" s="52" t="s">
        <v>486</v>
      </c>
      <c r="L378" s="16"/>
      <c r="M378" s="16"/>
      <c r="N378" s="16"/>
      <c r="O378" s="15">
        <f t="shared" si="129"/>
        <v>0</v>
      </c>
      <c r="P378" s="16"/>
      <c r="Q378" s="16"/>
      <c r="R378" s="16"/>
      <c r="S378" s="16"/>
      <c r="T378" s="16"/>
      <c r="U378" s="16"/>
      <c r="V378" s="248" t="e">
        <f t="shared" si="128"/>
        <v>#DIV/0!</v>
      </c>
      <c r="W378" s="16"/>
      <c r="X378" s="63"/>
      <c r="Y378" s="63"/>
    </row>
    <row r="379" spans="1:25" ht="22.5" hidden="1" customHeight="1" thickTop="1" thickBot="1" x14ac:dyDescent="0.3">
      <c r="A379" s="14">
        <v>1</v>
      </c>
      <c r="B379" s="54" t="s">
        <v>92</v>
      </c>
      <c r="C379" s="54" t="s">
        <v>103</v>
      </c>
      <c r="D379" s="54" t="s">
        <v>226</v>
      </c>
      <c r="E379" s="54" t="s">
        <v>105</v>
      </c>
      <c r="F379" s="54" t="s">
        <v>105</v>
      </c>
      <c r="G379" s="54" t="s">
        <v>348</v>
      </c>
      <c r="H379" s="54"/>
      <c r="I379" s="54"/>
      <c r="J379" s="54"/>
      <c r="K379" s="52" t="s">
        <v>487</v>
      </c>
      <c r="L379" s="16"/>
      <c r="M379" s="16"/>
      <c r="N379" s="16"/>
      <c r="O379" s="15">
        <f t="shared" si="129"/>
        <v>0</v>
      </c>
      <c r="P379" s="16"/>
      <c r="Q379" s="16"/>
      <c r="R379" s="16"/>
      <c r="S379" s="16"/>
      <c r="T379" s="16"/>
      <c r="U379" s="16"/>
      <c r="V379" s="248" t="e">
        <f t="shared" si="128"/>
        <v>#DIV/0!</v>
      </c>
      <c r="W379" s="16"/>
      <c r="X379" s="63"/>
      <c r="Y379" s="63"/>
    </row>
    <row r="380" spans="1:25" ht="22.5" hidden="1" customHeight="1" thickTop="1" thickBot="1" x14ac:dyDescent="0.3">
      <c r="A380" s="14">
        <v>1</v>
      </c>
      <c r="B380" s="54" t="s">
        <v>92</v>
      </c>
      <c r="C380" s="54" t="s">
        <v>103</v>
      </c>
      <c r="D380" s="54" t="s">
        <v>226</v>
      </c>
      <c r="E380" s="54" t="s">
        <v>105</v>
      </c>
      <c r="F380" s="54" t="s">
        <v>105</v>
      </c>
      <c r="G380" s="54" t="s">
        <v>350</v>
      </c>
      <c r="H380" s="54"/>
      <c r="I380" s="54"/>
      <c r="J380" s="54"/>
      <c r="K380" s="52" t="s">
        <v>488</v>
      </c>
      <c r="L380" s="16"/>
      <c r="M380" s="16"/>
      <c r="N380" s="16"/>
      <c r="O380" s="15">
        <f t="shared" si="129"/>
        <v>0</v>
      </c>
      <c r="P380" s="16"/>
      <c r="Q380" s="16"/>
      <c r="R380" s="16"/>
      <c r="S380" s="16"/>
      <c r="T380" s="16"/>
      <c r="U380" s="16"/>
      <c r="V380" s="248" t="e">
        <f t="shared" si="128"/>
        <v>#DIV/0!</v>
      </c>
      <c r="W380" s="16"/>
      <c r="X380" s="63"/>
      <c r="Y380" s="63"/>
    </row>
    <row r="381" spans="1:25" ht="22.5" hidden="1" customHeight="1" thickTop="1" thickBot="1" x14ac:dyDescent="0.3">
      <c r="A381" s="14">
        <v>1</v>
      </c>
      <c r="B381" s="54" t="s">
        <v>92</v>
      </c>
      <c r="C381" s="54" t="s">
        <v>103</v>
      </c>
      <c r="D381" s="54" t="s">
        <v>226</v>
      </c>
      <c r="E381" s="54" t="s">
        <v>105</v>
      </c>
      <c r="F381" s="54" t="s">
        <v>105</v>
      </c>
      <c r="G381" s="54" t="s">
        <v>179</v>
      </c>
      <c r="H381" s="54"/>
      <c r="I381" s="54"/>
      <c r="J381" s="54"/>
      <c r="K381" s="52" t="s">
        <v>489</v>
      </c>
      <c r="L381" s="16"/>
      <c r="M381" s="16"/>
      <c r="N381" s="16"/>
      <c r="O381" s="15">
        <f t="shared" si="129"/>
        <v>0</v>
      </c>
      <c r="P381" s="16"/>
      <c r="Q381" s="16"/>
      <c r="R381" s="16"/>
      <c r="S381" s="16"/>
      <c r="T381" s="16"/>
      <c r="U381" s="16"/>
      <c r="V381" s="248" t="e">
        <f t="shared" si="128"/>
        <v>#DIV/0!</v>
      </c>
      <c r="W381" s="16"/>
      <c r="X381" s="63"/>
      <c r="Y381" s="63"/>
    </row>
    <row r="382" spans="1:25" ht="22.5" hidden="1" customHeight="1" thickTop="1" thickBot="1" x14ac:dyDescent="0.3">
      <c r="A382" s="14">
        <v>1</v>
      </c>
      <c r="B382" s="54" t="s">
        <v>92</v>
      </c>
      <c r="C382" s="54" t="s">
        <v>103</v>
      </c>
      <c r="D382" s="54" t="s">
        <v>226</v>
      </c>
      <c r="E382" s="54" t="s">
        <v>105</v>
      </c>
      <c r="F382" s="54" t="s">
        <v>105</v>
      </c>
      <c r="G382" s="54" t="s">
        <v>237</v>
      </c>
      <c r="H382" s="54"/>
      <c r="I382" s="54"/>
      <c r="J382" s="54"/>
      <c r="K382" s="52" t="s">
        <v>490</v>
      </c>
      <c r="L382" s="16"/>
      <c r="M382" s="16"/>
      <c r="N382" s="16"/>
      <c r="O382" s="15">
        <f t="shared" si="129"/>
        <v>0</v>
      </c>
      <c r="P382" s="16"/>
      <c r="Q382" s="16"/>
      <c r="R382" s="16"/>
      <c r="S382" s="16"/>
      <c r="T382" s="16"/>
      <c r="U382" s="16"/>
      <c r="V382" s="248" t="e">
        <f t="shared" si="128"/>
        <v>#DIV/0!</v>
      </c>
      <c r="W382" s="16"/>
      <c r="X382" s="63"/>
      <c r="Y382" s="63"/>
    </row>
    <row r="383" spans="1:25" ht="22.5" hidden="1" customHeight="1" thickTop="1" thickBot="1" x14ac:dyDescent="0.3">
      <c r="A383" s="14">
        <v>1</v>
      </c>
      <c r="B383" s="54" t="s">
        <v>92</v>
      </c>
      <c r="C383" s="54" t="s">
        <v>103</v>
      </c>
      <c r="D383" s="54" t="s">
        <v>226</v>
      </c>
      <c r="E383" s="54" t="s">
        <v>105</v>
      </c>
      <c r="F383" s="54" t="s">
        <v>105</v>
      </c>
      <c r="G383" s="54" t="s">
        <v>354</v>
      </c>
      <c r="H383" s="54"/>
      <c r="I383" s="54"/>
      <c r="J383" s="54"/>
      <c r="K383" s="52" t="s">
        <v>491</v>
      </c>
      <c r="L383" s="16"/>
      <c r="M383" s="16"/>
      <c r="N383" s="16"/>
      <c r="O383" s="15">
        <f t="shared" si="129"/>
        <v>0</v>
      </c>
      <c r="P383" s="16"/>
      <c r="Q383" s="16"/>
      <c r="R383" s="16"/>
      <c r="S383" s="16"/>
      <c r="T383" s="16"/>
      <c r="U383" s="16"/>
      <c r="V383" s="248" t="e">
        <f t="shared" si="128"/>
        <v>#DIV/0!</v>
      </c>
      <c r="W383" s="16"/>
      <c r="X383" s="63"/>
      <c r="Y383" s="63"/>
    </row>
    <row r="384" spans="1:25" ht="22.5" hidden="1" customHeight="1" thickTop="1" thickBot="1" x14ac:dyDescent="0.3">
      <c r="A384" s="14">
        <v>1</v>
      </c>
      <c r="B384" s="54" t="s">
        <v>92</v>
      </c>
      <c r="C384" s="54" t="s">
        <v>103</v>
      </c>
      <c r="D384" s="54" t="s">
        <v>226</v>
      </c>
      <c r="E384" s="54" t="s">
        <v>105</v>
      </c>
      <c r="F384" s="54" t="s">
        <v>105</v>
      </c>
      <c r="G384" s="54" t="s">
        <v>356</v>
      </c>
      <c r="H384" s="54"/>
      <c r="I384" s="54"/>
      <c r="J384" s="54"/>
      <c r="K384" s="52" t="s">
        <v>492</v>
      </c>
      <c r="L384" s="16"/>
      <c r="M384" s="16"/>
      <c r="N384" s="16"/>
      <c r="O384" s="15">
        <f t="shared" si="129"/>
        <v>0</v>
      </c>
      <c r="P384" s="16"/>
      <c r="Q384" s="16"/>
      <c r="R384" s="16"/>
      <c r="S384" s="16"/>
      <c r="T384" s="16"/>
      <c r="U384" s="16"/>
      <c r="V384" s="248" t="e">
        <f t="shared" si="128"/>
        <v>#DIV/0!</v>
      </c>
      <c r="W384" s="16"/>
      <c r="X384" s="63"/>
      <c r="Y384" s="63"/>
    </row>
    <row r="385" spans="1:25" ht="22.5" hidden="1" customHeight="1" thickTop="1" thickBot="1" x14ac:dyDescent="0.3">
      <c r="A385" s="14">
        <v>1</v>
      </c>
      <c r="B385" s="54" t="s">
        <v>92</v>
      </c>
      <c r="C385" s="54" t="s">
        <v>103</v>
      </c>
      <c r="D385" s="54" t="s">
        <v>226</v>
      </c>
      <c r="E385" s="54" t="s">
        <v>105</v>
      </c>
      <c r="F385" s="54" t="s">
        <v>105</v>
      </c>
      <c r="G385" s="54" t="s">
        <v>358</v>
      </c>
      <c r="H385" s="54"/>
      <c r="I385" s="54"/>
      <c r="J385" s="54"/>
      <c r="K385" s="52" t="s">
        <v>493</v>
      </c>
      <c r="L385" s="16"/>
      <c r="M385" s="16"/>
      <c r="N385" s="16"/>
      <c r="O385" s="15">
        <f t="shared" si="129"/>
        <v>0</v>
      </c>
      <c r="P385" s="16"/>
      <c r="Q385" s="16"/>
      <c r="R385" s="16"/>
      <c r="S385" s="16"/>
      <c r="T385" s="16"/>
      <c r="U385" s="16"/>
      <c r="V385" s="248" t="e">
        <f t="shared" si="128"/>
        <v>#DIV/0!</v>
      </c>
      <c r="W385" s="16"/>
      <c r="X385" s="63"/>
      <c r="Y385" s="63"/>
    </row>
    <row r="386" spans="1:25" ht="22.5" hidden="1" customHeight="1" thickTop="1" thickBot="1" x14ac:dyDescent="0.3">
      <c r="A386" s="14">
        <v>1</v>
      </c>
      <c r="B386" s="54" t="s">
        <v>92</v>
      </c>
      <c r="C386" s="54" t="s">
        <v>103</v>
      </c>
      <c r="D386" s="54" t="s">
        <v>226</v>
      </c>
      <c r="E386" s="54" t="s">
        <v>105</v>
      </c>
      <c r="F386" s="54" t="s">
        <v>105</v>
      </c>
      <c r="G386" s="54" t="s">
        <v>360</v>
      </c>
      <c r="H386" s="54"/>
      <c r="I386" s="54"/>
      <c r="J386" s="54"/>
      <c r="K386" s="52" t="s">
        <v>494</v>
      </c>
      <c r="L386" s="16"/>
      <c r="M386" s="16"/>
      <c r="N386" s="16"/>
      <c r="O386" s="15">
        <f t="shared" si="129"/>
        <v>0</v>
      </c>
      <c r="P386" s="16"/>
      <c r="Q386" s="16"/>
      <c r="R386" s="16"/>
      <c r="S386" s="16"/>
      <c r="T386" s="16"/>
      <c r="U386" s="16"/>
      <c r="V386" s="248" t="e">
        <f t="shared" si="128"/>
        <v>#DIV/0!</v>
      </c>
      <c r="W386" s="16"/>
      <c r="X386" s="63"/>
      <c r="Y386" s="63"/>
    </row>
    <row r="387" spans="1:25" ht="22.5" hidden="1" customHeight="1" thickTop="1" thickBot="1" x14ac:dyDescent="0.3">
      <c r="A387" s="14">
        <v>1</v>
      </c>
      <c r="B387" s="54" t="s">
        <v>92</v>
      </c>
      <c r="C387" s="54" t="s">
        <v>103</v>
      </c>
      <c r="D387" s="54" t="s">
        <v>226</v>
      </c>
      <c r="E387" s="54" t="s">
        <v>105</v>
      </c>
      <c r="F387" s="54" t="s">
        <v>105</v>
      </c>
      <c r="G387" s="54" t="s">
        <v>362</v>
      </c>
      <c r="H387" s="54"/>
      <c r="I387" s="54"/>
      <c r="J387" s="54"/>
      <c r="K387" s="52" t="s">
        <v>495</v>
      </c>
      <c r="L387" s="16"/>
      <c r="M387" s="16"/>
      <c r="N387" s="16"/>
      <c r="O387" s="15">
        <f t="shared" si="129"/>
        <v>0</v>
      </c>
      <c r="P387" s="16"/>
      <c r="Q387" s="16"/>
      <c r="R387" s="16"/>
      <c r="S387" s="16"/>
      <c r="T387" s="16"/>
      <c r="U387" s="16"/>
      <c r="V387" s="248" t="e">
        <f t="shared" ref="V387:V435" si="136">+U387/T387</f>
        <v>#DIV/0!</v>
      </c>
      <c r="W387" s="16"/>
      <c r="X387" s="63"/>
      <c r="Y387" s="63"/>
    </row>
    <row r="388" spans="1:25" ht="22.5" hidden="1" customHeight="1" thickTop="1" thickBot="1" x14ac:dyDescent="0.3">
      <c r="A388" s="14">
        <v>1</v>
      </c>
      <c r="B388" s="54" t="s">
        <v>92</v>
      </c>
      <c r="C388" s="54" t="s">
        <v>103</v>
      </c>
      <c r="D388" s="54" t="s">
        <v>226</v>
      </c>
      <c r="E388" s="54" t="s">
        <v>105</v>
      </c>
      <c r="F388" s="54" t="s">
        <v>105</v>
      </c>
      <c r="G388" s="54" t="s">
        <v>364</v>
      </c>
      <c r="H388" s="54"/>
      <c r="I388" s="54"/>
      <c r="J388" s="54"/>
      <c r="K388" s="52" t="s">
        <v>496</v>
      </c>
      <c r="L388" s="16"/>
      <c r="M388" s="16"/>
      <c r="N388" s="16"/>
      <c r="O388" s="15">
        <f t="shared" ref="O388:O451" si="137">+L388+M388-N388</f>
        <v>0</v>
      </c>
      <c r="P388" s="16"/>
      <c r="Q388" s="16"/>
      <c r="R388" s="16"/>
      <c r="S388" s="16"/>
      <c r="T388" s="16"/>
      <c r="U388" s="16"/>
      <c r="V388" s="248" t="e">
        <f t="shared" si="136"/>
        <v>#DIV/0!</v>
      </c>
      <c r="W388" s="16"/>
      <c r="X388" s="63"/>
      <c r="Y388" s="63"/>
    </row>
    <row r="389" spans="1:25" ht="22.5" hidden="1" customHeight="1" thickTop="1" thickBot="1" x14ac:dyDescent="0.3">
      <c r="A389" s="14">
        <v>1</v>
      </c>
      <c r="B389" s="54" t="s">
        <v>92</v>
      </c>
      <c r="C389" s="54" t="s">
        <v>103</v>
      </c>
      <c r="D389" s="54" t="s">
        <v>226</v>
      </c>
      <c r="E389" s="54" t="s">
        <v>105</v>
      </c>
      <c r="F389" s="54" t="s">
        <v>105</v>
      </c>
      <c r="G389" s="54" t="s">
        <v>366</v>
      </c>
      <c r="H389" s="54"/>
      <c r="I389" s="54"/>
      <c r="J389" s="54"/>
      <c r="K389" s="52" t="s">
        <v>497</v>
      </c>
      <c r="L389" s="16"/>
      <c r="M389" s="16"/>
      <c r="N389" s="16"/>
      <c r="O389" s="15">
        <f t="shared" si="137"/>
        <v>0</v>
      </c>
      <c r="P389" s="16"/>
      <c r="Q389" s="16"/>
      <c r="R389" s="16"/>
      <c r="S389" s="16"/>
      <c r="T389" s="16"/>
      <c r="U389" s="16"/>
      <c r="V389" s="248" t="e">
        <f t="shared" si="136"/>
        <v>#DIV/0!</v>
      </c>
      <c r="W389" s="16"/>
      <c r="X389" s="63"/>
      <c r="Y389" s="63"/>
    </row>
    <row r="390" spans="1:25" ht="22.5" hidden="1" customHeight="1" thickTop="1" thickBot="1" x14ac:dyDescent="0.3">
      <c r="A390" s="14">
        <v>1</v>
      </c>
      <c r="B390" s="54" t="s">
        <v>92</v>
      </c>
      <c r="C390" s="54" t="s">
        <v>103</v>
      </c>
      <c r="D390" s="54" t="s">
        <v>226</v>
      </c>
      <c r="E390" s="54" t="s">
        <v>105</v>
      </c>
      <c r="F390" s="54" t="s">
        <v>105</v>
      </c>
      <c r="G390" s="54" t="s">
        <v>183</v>
      </c>
      <c r="H390" s="54"/>
      <c r="I390" s="54"/>
      <c r="J390" s="54"/>
      <c r="K390" s="52" t="s">
        <v>498</v>
      </c>
      <c r="L390" s="16"/>
      <c r="M390" s="16"/>
      <c r="N390" s="16"/>
      <c r="O390" s="15">
        <f t="shared" si="137"/>
        <v>0</v>
      </c>
      <c r="P390" s="16"/>
      <c r="Q390" s="16"/>
      <c r="R390" s="16"/>
      <c r="S390" s="16"/>
      <c r="T390" s="16"/>
      <c r="U390" s="16"/>
      <c r="V390" s="248" t="e">
        <f t="shared" si="136"/>
        <v>#DIV/0!</v>
      </c>
      <c r="W390" s="16"/>
      <c r="X390" s="63"/>
      <c r="Y390" s="63"/>
    </row>
    <row r="391" spans="1:25" ht="22.5" hidden="1" customHeight="1" thickTop="1" thickBot="1" x14ac:dyDescent="0.3">
      <c r="A391" s="14">
        <v>1</v>
      </c>
      <c r="B391" s="54" t="s">
        <v>92</v>
      </c>
      <c r="C391" s="54" t="s">
        <v>103</v>
      </c>
      <c r="D391" s="54" t="s">
        <v>226</v>
      </c>
      <c r="E391" s="54" t="s">
        <v>105</v>
      </c>
      <c r="F391" s="54" t="s">
        <v>105</v>
      </c>
      <c r="G391" s="54" t="s">
        <v>369</v>
      </c>
      <c r="H391" s="54"/>
      <c r="I391" s="54"/>
      <c r="J391" s="54"/>
      <c r="K391" s="52" t="s">
        <v>499</v>
      </c>
      <c r="L391" s="16"/>
      <c r="M391" s="16"/>
      <c r="N391" s="16"/>
      <c r="O391" s="15">
        <f t="shared" si="137"/>
        <v>0</v>
      </c>
      <c r="P391" s="16"/>
      <c r="Q391" s="16"/>
      <c r="R391" s="16"/>
      <c r="S391" s="16"/>
      <c r="T391" s="16"/>
      <c r="U391" s="16"/>
      <c r="V391" s="248" t="e">
        <f t="shared" si="136"/>
        <v>#DIV/0!</v>
      </c>
      <c r="W391" s="16"/>
      <c r="X391" s="63"/>
      <c r="Y391" s="63"/>
    </row>
    <row r="392" spans="1:25" ht="22.5" hidden="1" customHeight="1" thickTop="1" thickBot="1" x14ac:dyDescent="0.3">
      <c r="A392" s="14">
        <v>1</v>
      </c>
      <c r="B392" s="54" t="s">
        <v>92</v>
      </c>
      <c r="C392" s="54" t="s">
        <v>103</v>
      </c>
      <c r="D392" s="54" t="s">
        <v>226</v>
      </c>
      <c r="E392" s="54" t="s">
        <v>105</v>
      </c>
      <c r="F392" s="54" t="s">
        <v>105</v>
      </c>
      <c r="G392" s="54" t="s">
        <v>371</v>
      </c>
      <c r="H392" s="54"/>
      <c r="I392" s="54"/>
      <c r="J392" s="54"/>
      <c r="K392" s="52" t="s">
        <v>500</v>
      </c>
      <c r="L392" s="16"/>
      <c r="M392" s="16"/>
      <c r="N392" s="16"/>
      <c r="O392" s="15">
        <f t="shared" si="137"/>
        <v>0</v>
      </c>
      <c r="P392" s="16"/>
      <c r="Q392" s="16"/>
      <c r="R392" s="16"/>
      <c r="S392" s="16"/>
      <c r="T392" s="16"/>
      <c r="U392" s="16"/>
      <c r="V392" s="248" t="e">
        <f t="shared" si="136"/>
        <v>#DIV/0!</v>
      </c>
      <c r="W392" s="16"/>
      <c r="X392" s="63"/>
      <c r="Y392" s="63"/>
    </row>
    <row r="393" spans="1:25" ht="22.5" hidden="1" customHeight="1" thickTop="1" thickBot="1" x14ac:dyDescent="0.3">
      <c r="A393" s="14">
        <v>1</v>
      </c>
      <c r="B393" s="54" t="s">
        <v>92</v>
      </c>
      <c r="C393" s="54" t="s">
        <v>103</v>
      </c>
      <c r="D393" s="54" t="s">
        <v>226</v>
      </c>
      <c r="E393" s="54" t="s">
        <v>105</v>
      </c>
      <c r="F393" s="54" t="s">
        <v>105</v>
      </c>
      <c r="G393" s="54" t="s">
        <v>373</v>
      </c>
      <c r="H393" s="54"/>
      <c r="I393" s="54"/>
      <c r="J393" s="54"/>
      <c r="K393" s="52" t="s">
        <v>501</v>
      </c>
      <c r="L393" s="16"/>
      <c r="M393" s="16"/>
      <c r="N393" s="16"/>
      <c r="O393" s="15">
        <f t="shared" si="137"/>
        <v>0</v>
      </c>
      <c r="P393" s="16"/>
      <c r="Q393" s="16"/>
      <c r="R393" s="16"/>
      <c r="S393" s="16"/>
      <c r="T393" s="16"/>
      <c r="U393" s="16"/>
      <c r="V393" s="248" t="e">
        <f t="shared" si="136"/>
        <v>#DIV/0!</v>
      </c>
      <c r="W393" s="16"/>
      <c r="X393" s="63"/>
      <c r="Y393" s="63"/>
    </row>
    <row r="394" spans="1:25" ht="22.5" hidden="1" customHeight="1" thickTop="1" thickBot="1" x14ac:dyDescent="0.3">
      <c r="A394" s="14">
        <v>1</v>
      </c>
      <c r="B394" s="54" t="s">
        <v>92</v>
      </c>
      <c r="C394" s="54" t="s">
        <v>103</v>
      </c>
      <c r="D394" s="54" t="s">
        <v>226</v>
      </c>
      <c r="E394" s="54" t="s">
        <v>105</v>
      </c>
      <c r="F394" s="54" t="s">
        <v>105</v>
      </c>
      <c r="G394" s="54" t="s">
        <v>375</v>
      </c>
      <c r="H394" s="54"/>
      <c r="I394" s="54"/>
      <c r="J394" s="54"/>
      <c r="K394" s="52" t="s">
        <v>502</v>
      </c>
      <c r="L394" s="16"/>
      <c r="M394" s="16"/>
      <c r="N394" s="16"/>
      <c r="O394" s="15">
        <f t="shared" si="137"/>
        <v>0</v>
      </c>
      <c r="P394" s="16"/>
      <c r="Q394" s="16"/>
      <c r="R394" s="16"/>
      <c r="S394" s="16"/>
      <c r="T394" s="16"/>
      <c r="U394" s="16"/>
      <c r="V394" s="248" t="e">
        <f t="shared" si="136"/>
        <v>#DIV/0!</v>
      </c>
      <c r="W394" s="16"/>
      <c r="X394" s="63"/>
      <c r="Y394" s="63"/>
    </row>
    <row r="395" spans="1:25" ht="22.5" hidden="1" customHeight="1" thickTop="1" thickBot="1" x14ac:dyDescent="0.3">
      <c r="A395" s="14">
        <v>1</v>
      </c>
      <c r="B395" s="54" t="s">
        <v>92</v>
      </c>
      <c r="C395" s="54" t="s">
        <v>103</v>
      </c>
      <c r="D395" s="54" t="s">
        <v>226</v>
      </c>
      <c r="E395" s="54" t="s">
        <v>105</v>
      </c>
      <c r="F395" s="54" t="s">
        <v>105</v>
      </c>
      <c r="G395" s="54" t="s">
        <v>377</v>
      </c>
      <c r="H395" s="54"/>
      <c r="I395" s="54"/>
      <c r="J395" s="54"/>
      <c r="K395" s="52" t="s">
        <v>503</v>
      </c>
      <c r="L395" s="16"/>
      <c r="M395" s="16"/>
      <c r="N395" s="16"/>
      <c r="O395" s="15">
        <f t="shared" si="137"/>
        <v>0</v>
      </c>
      <c r="P395" s="16"/>
      <c r="Q395" s="16"/>
      <c r="R395" s="16"/>
      <c r="S395" s="16"/>
      <c r="T395" s="16"/>
      <c r="U395" s="16"/>
      <c r="V395" s="248" t="e">
        <f t="shared" si="136"/>
        <v>#DIV/0!</v>
      </c>
      <c r="W395" s="16"/>
      <c r="X395" s="63"/>
      <c r="Y395" s="63"/>
    </row>
    <row r="396" spans="1:25" ht="22.5" hidden="1" customHeight="1" thickTop="1" thickBot="1" x14ac:dyDescent="0.3">
      <c r="A396" s="14">
        <v>1</v>
      </c>
      <c r="B396" s="54" t="s">
        <v>92</v>
      </c>
      <c r="C396" s="54" t="s">
        <v>103</v>
      </c>
      <c r="D396" s="54" t="s">
        <v>226</v>
      </c>
      <c r="E396" s="54" t="s">
        <v>105</v>
      </c>
      <c r="F396" s="54" t="s">
        <v>105</v>
      </c>
      <c r="G396" s="54" t="s">
        <v>379</v>
      </c>
      <c r="H396" s="54"/>
      <c r="I396" s="54"/>
      <c r="J396" s="54"/>
      <c r="K396" s="52" t="s">
        <v>504</v>
      </c>
      <c r="L396" s="16"/>
      <c r="M396" s="16"/>
      <c r="N396" s="16"/>
      <c r="O396" s="15">
        <f t="shared" si="137"/>
        <v>0</v>
      </c>
      <c r="P396" s="16"/>
      <c r="Q396" s="16"/>
      <c r="R396" s="16"/>
      <c r="S396" s="16"/>
      <c r="T396" s="16"/>
      <c r="U396" s="16"/>
      <c r="V396" s="248" t="e">
        <f t="shared" si="136"/>
        <v>#DIV/0!</v>
      </c>
      <c r="W396" s="16"/>
      <c r="X396" s="63"/>
      <c r="Y396" s="63"/>
    </row>
    <row r="397" spans="1:25" ht="22.5" hidden="1" customHeight="1" thickTop="1" thickBot="1" x14ac:dyDescent="0.3">
      <c r="A397" s="14">
        <v>1</v>
      </c>
      <c r="B397" s="54" t="s">
        <v>92</v>
      </c>
      <c r="C397" s="54" t="s">
        <v>103</v>
      </c>
      <c r="D397" s="54" t="s">
        <v>226</v>
      </c>
      <c r="E397" s="54" t="s">
        <v>105</v>
      </c>
      <c r="F397" s="54" t="s">
        <v>105</v>
      </c>
      <c r="G397" s="54" t="s">
        <v>381</v>
      </c>
      <c r="H397" s="54"/>
      <c r="I397" s="54"/>
      <c r="J397" s="54"/>
      <c r="K397" s="52" t="s">
        <v>505</v>
      </c>
      <c r="L397" s="16"/>
      <c r="M397" s="16"/>
      <c r="N397" s="16"/>
      <c r="O397" s="15">
        <f t="shared" si="137"/>
        <v>0</v>
      </c>
      <c r="P397" s="16"/>
      <c r="Q397" s="16"/>
      <c r="R397" s="16"/>
      <c r="S397" s="16"/>
      <c r="T397" s="16"/>
      <c r="U397" s="16"/>
      <c r="V397" s="248" t="e">
        <f t="shared" si="136"/>
        <v>#DIV/0!</v>
      </c>
      <c r="W397" s="16"/>
      <c r="X397" s="63"/>
      <c r="Y397" s="63"/>
    </row>
    <row r="398" spans="1:25" ht="22.5" hidden="1" customHeight="1" thickTop="1" thickBot="1" x14ac:dyDescent="0.3">
      <c r="A398" s="14">
        <v>1</v>
      </c>
      <c r="B398" s="54" t="s">
        <v>92</v>
      </c>
      <c r="C398" s="54" t="s">
        <v>103</v>
      </c>
      <c r="D398" s="54" t="s">
        <v>226</v>
      </c>
      <c r="E398" s="54" t="s">
        <v>105</v>
      </c>
      <c r="F398" s="54" t="s">
        <v>105</v>
      </c>
      <c r="G398" s="54" t="s">
        <v>383</v>
      </c>
      <c r="H398" s="54"/>
      <c r="I398" s="54"/>
      <c r="J398" s="54"/>
      <c r="K398" s="52" t="s">
        <v>506</v>
      </c>
      <c r="L398" s="16"/>
      <c r="M398" s="16"/>
      <c r="N398" s="16"/>
      <c r="O398" s="15">
        <f t="shared" si="137"/>
        <v>0</v>
      </c>
      <c r="P398" s="16"/>
      <c r="Q398" s="16"/>
      <c r="R398" s="16"/>
      <c r="S398" s="16"/>
      <c r="T398" s="16"/>
      <c r="U398" s="16"/>
      <c r="V398" s="248" t="e">
        <f t="shared" si="136"/>
        <v>#DIV/0!</v>
      </c>
      <c r="W398" s="16"/>
      <c r="X398" s="63"/>
      <c r="Y398" s="63"/>
    </row>
    <row r="399" spans="1:25" ht="22.5" hidden="1" customHeight="1" thickTop="1" thickBot="1" x14ac:dyDescent="0.3">
      <c r="A399" s="14">
        <v>1</v>
      </c>
      <c r="B399" s="54" t="s">
        <v>92</v>
      </c>
      <c r="C399" s="54" t="s">
        <v>103</v>
      </c>
      <c r="D399" s="54" t="s">
        <v>226</v>
      </c>
      <c r="E399" s="54" t="s">
        <v>105</v>
      </c>
      <c r="F399" s="54" t="s">
        <v>105</v>
      </c>
      <c r="G399" s="54" t="s">
        <v>474</v>
      </c>
      <c r="H399" s="54"/>
      <c r="I399" s="54"/>
      <c r="J399" s="54"/>
      <c r="K399" s="52" t="s">
        <v>507</v>
      </c>
      <c r="L399" s="16"/>
      <c r="M399" s="16"/>
      <c r="N399" s="16"/>
      <c r="O399" s="15">
        <f t="shared" si="137"/>
        <v>0</v>
      </c>
      <c r="P399" s="16"/>
      <c r="Q399" s="16"/>
      <c r="R399" s="16"/>
      <c r="S399" s="16"/>
      <c r="T399" s="16"/>
      <c r="U399" s="16"/>
      <c r="V399" s="248" t="e">
        <f t="shared" si="136"/>
        <v>#DIV/0!</v>
      </c>
      <c r="W399" s="16"/>
      <c r="X399" s="63"/>
      <c r="Y399" s="63"/>
    </row>
    <row r="400" spans="1:25" s="116" customFormat="1" ht="22.5" hidden="1" customHeight="1" thickTop="1" thickBot="1" x14ac:dyDescent="0.3">
      <c r="A400" s="143">
        <v>1</v>
      </c>
      <c r="B400" s="144" t="s">
        <v>92</v>
      </c>
      <c r="C400" s="144" t="s">
        <v>103</v>
      </c>
      <c r="D400" s="144" t="s">
        <v>226</v>
      </c>
      <c r="E400" s="144" t="s">
        <v>105</v>
      </c>
      <c r="F400" s="144" t="s">
        <v>165</v>
      </c>
      <c r="G400" s="144"/>
      <c r="H400" s="144"/>
      <c r="I400" s="144"/>
      <c r="J400" s="144"/>
      <c r="K400" s="145" t="s">
        <v>508</v>
      </c>
      <c r="L400" s="146">
        <f>SUM(L401:L431)</f>
        <v>0</v>
      </c>
      <c r="M400" s="146">
        <f>SUM(M401:M431)</f>
        <v>0</v>
      </c>
      <c r="N400" s="146">
        <f>SUM(N401:N431)</f>
        <v>0</v>
      </c>
      <c r="O400" s="146">
        <f t="shared" si="137"/>
        <v>0</v>
      </c>
      <c r="P400" s="146">
        <f t="shared" ref="P400:U400" si="138">SUM(P401:P431)</f>
        <v>0</v>
      </c>
      <c r="Q400" s="146">
        <f t="shared" si="138"/>
        <v>0</v>
      </c>
      <c r="R400" s="146">
        <f t="shared" si="138"/>
        <v>0</v>
      </c>
      <c r="S400" s="146">
        <f t="shared" si="138"/>
        <v>0</v>
      </c>
      <c r="T400" s="146">
        <f t="shared" si="138"/>
        <v>0</v>
      </c>
      <c r="U400" s="146">
        <f t="shared" si="138"/>
        <v>0</v>
      </c>
      <c r="V400" s="250" t="e">
        <f t="shared" si="136"/>
        <v>#DIV/0!</v>
      </c>
      <c r="W400" s="112"/>
      <c r="X400" s="113"/>
      <c r="Y400" s="147"/>
    </row>
    <row r="401" spans="1:25" s="116" customFormat="1" ht="22.5" hidden="1" customHeight="1" thickTop="1" thickBot="1" x14ac:dyDescent="0.3">
      <c r="A401" s="148">
        <v>1</v>
      </c>
      <c r="B401" s="149" t="s">
        <v>92</v>
      </c>
      <c r="C401" s="149" t="s">
        <v>103</v>
      </c>
      <c r="D401" s="149" t="s">
        <v>226</v>
      </c>
      <c r="E401" s="149" t="s">
        <v>105</v>
      </c>
      <c r="F401" s="149" t="s">
        <v>165</v>
      </c>
      <c r="G401" s="149" t="s">
        <v>96</v>
      </c>
      <c r="H401" s="149"/>
      <c r="I401" s="149"/>
      <c r="J401" s="149"/>
      <c r="K401" s="150" t="s">
        <v>509</v>
      </c>
      <c r="L401" s="115"/>
      <c r="M401" s="115"/>
      <c r="N401" s="115"/>
      <c r="O401" s="112">
        <f t="shared" si="137"/>
        <v>0</v>
      </c>
      <c r="P401" s="115"/>
      <c r="Q401" s="115"/>
      <c r="R401" s="115"/>
      <c r="S401" s="115"/>
      <c r="T401" s="115"/>
      <c r="U401" s="115"/>
      <c r="V401" s="251" t="e">
        <f t="shared" si="136"/>
        <v>#DIV/0!</v>
      </c>
      <c r="W401" s="115"/>
      <c r="X401" s="113"/>
      <c r="Y401" s="113"/>
    </row>
    <row r="402" spans="1:25" s="116" customFormat="1" ht="22.5" hidden="1" customHeight="1" thickTop="1" thickBot="1" x14ac:dyDescent="0.3">
      <c r="A402" s="148">
        <v>1</v>
      </c>
      <c r="B402" s="149" t="s">
        <v>92</v>
      </c>
      <c r="C402" s="149" t="s">
        <v>103</v>
      </c>
      <c r="D402" s="149" t="s">
        <v>226</v>
      </c>
      <c r="E402" s="149" t="s">
        <v>105</v>
      </c>
      <c r="F402" s="149" t="s">
        <v>165</v>
      </c>
      <c r="G402" s="149" t="s">
        <v>105</v>
      </c>
      <c r="H402" s="149"/>
      <c r="I402" s="149"/>
      <c r="J402" s="149"/>
      <c r="K402" s="150" t="s">
        <v>510</v>
      </c>
      <c r="L402" s="115"/>
      <c r="M402" s="115"/>
      <c r="N402" s="115"/>
      <c r="O402" s="112">
        <f t="shared" si="137"/>
        <v>0</v>
      </c>
      <c r="P402" s="115"/>
      <c r="Q402" s="115"/>
      <c r="R402" s="115"/>
      <c r="S402" s="115"/>
      <c r="T402" s="115"/>
      <c r="U402" s="115"/>
      <c r="V402" s="251" t="e">
        <f t="shared" si="136"/>
        <v>#DIV/0!</v>
      </c>
      <c r="W402" s="115"/>
      <c r="X402" s="113"/>
      <c r="Y402" s="113"/>
    </row>
    <row r="403" spans="1:25" s="116" customFormat="1" ht="22.5" hidden="1" customHeight="1" thickTop="1" thickBot="1" x14ac:dyDescent="0.3">
      <c r="A403" s="148">
        <v>1</v>
      </c>
      <c r="B403" s="149" t="s">
        <v>92</v>
      </c>
      <c r="C403" s="149" t="s">
        <v>103</v>
      </c>
      <c r="D403" s="149" t="s">
        <v>226</v>
      </c>
      <c r="E403" s="149" t="s">
        <v>105</v>
      </c>
      <c r="F403" s="149" t="s">
        <v>165</v>
      </c>
      <c r="G403" s="149" t="s">
        <v>165</v>
      </c>
      <c r="H403" s="149"/>
      <c r="I403" s="149"/>
      <c r="J403" s="149"/>
      <c r="K403" s="150" t="s">
        <v>511</v>
      </c>
      <c r="L403" s="115"/>
      <c r="M403" s="115"/>
      <c r="N403" s="115"/>
      <c r="O403" s="112">
        <f t="shared" si="137"/>
        <v>0</v>
      </c>
      <c r="P403" s="115"/>
      <c r="Q403" s="115"/>
      <c r="R403" s="115"/>
      <c r="S403" s="115"/>
      <c r="T403" s="115"/>
      <c r="U403" s="115"/>
      <c r="V403" s="251" t="e">
        <f t="shared" si="136"/>
        <v>#DIV/0!</v>
      </c>
      <c r="W403" s="115"/>
      <c r="X403" s="113"/>
      <c r="Y403" s="113"/>
    </row>
    <row r="404" spans="1:25" s="116" customFormat="1" ht="22.5" hidden="1" customHeight="1" thickTop="1" thickBot="1" x14ac:dyDescent="0.3">
      <c r="A404" s="148">
        <v>1</v>
      </c>
      <c r="B404" s="149" t="s">
        <v>92</v>
      </c>
      <c r="C404" s="149" t="s">
        <v>103</v>
      </c>
      <c r="D404" s="149" t="s">
        <v>226</v>
      </c>
      <c r="E404" s="149" t="s">
        <v>105</v>
      </c>
      <c r="F404" s="149" t="s">
        <v>165</v>
      </c>
      <c r="G404" s="149" t="s">
        <v>172</v>
      </c>
      <c r="H404" s="149"/>
      <c r="I404" s="149"/>
      <c r="J404" s="149"/>
      <c r="K404" s="150" t="s">
        <v>512</v>
      </c>
      <c r="L404" s="115"/>
      <c r="M404" s="115"/>
      <c r="N404" s="115"/>
      <c r="O404" s="112">
        <f t="shared" si="137"/>
        <v>0</v>
      </c>
      <c r="P404" s="115"/>
      <c r="Q404" s="115"/>
      <c r="R404" s="115"/>
      <c r="S404" s="115"/>
      <c r="T404" s="115"/>
      <c r="U404" s="115"/>
      <c r="V404" s="251" t="e">
        <f t="shared" si="136"/>
        <v>#DIV/0!</v>
      </c>
      <c r="W404" s="115"/>
      <c r="X404" s="113"/>
      <c r="Y404" s="113"/>
    </row>
    <row r="405" spans="1:25" s="116" customFormat="1" ht="22.5" hidden="1" customHeight="1" thickTop="1" thickBot="1" x14ac:dyDescent="0.3">
      <c r="A405" s="148">
        <v>1</v>
      </c>
      <c r="B405" s="149" t="s">
        <v>92</v>
      </c>
      <c r="C405" s="149" t="s">
        <v>103</v>
      </c>
      <c r="D405" s="149" t="s">
        <v>226</v>
      </c>
      <c r="E405" s="149" t="s">
        <v>105</v>
      </c>
      <c r="F405" s="149" t="s">
        <v>165</v>
      </c>
      <c r="G405" s="149" t="s">
        <v>115</v>
      </c>
      <c r="H405" s="149"/>
      <c r="I405" s="149"/>
      <c r="J405" s="149"/>
      <c r="K405" s="150" t="s">
        <v>513</v>
      </c>
      <c r="L405" s="115"/>
      <c r="M405" s="115"/>
      <c r="N405" s="115"/>
      <c r="O405" s="112">
        <f t="shared" si="137"/>
        <v>0</v>
      </c>
      <c r="P405" s="115"/>
      <c r="Q405" s="115"/>
      <c r="R405" s="115"/>
      <c r="S405" s="115"/>
      <c r="T405" s="115"/>
      <c r="U405" s="115"/>
      <c r="V405" s="251" t="e">
        <f t="shared" si="136"/>
        <v>#DIV/0!</v>
      </c>
      <c r="W405" s="115"/>
      <c r="X405" s="113"/>
      <c r="Y405" s="113"/>
    </row>
    <row r="406" spans="1:25" s="116" customFormat="1" ht="22.5" hidden="1" customHeight="1" thickTop="1" thickBot="1" x14ac:dyDescent="0.3">
      <c r="A406" s="148">
        <v>1</v>
      </c>
      <c r="B406" s="149" t="s">
        <v>92</v>
      </c>
      <c r="C406" s="149" t="s">
        <v>103</v>
      </c>
      <c r="D406" s="149" t="s">
        <v>226</v>
      </c>
      <c r="E406" s="149" t="s">
        <v>105</v>
      </c>
      <c r="F406" s="149" t="s">
        <v>165</v>
      </c>
      <c r="G406" s="149" t="s">
        <v>210</v>
      </c>
      <c r="H406" s="149"/>
      <c r="I406" s="149"/>
      <c r="J406" s="149"/>
      <c r="K406" s="150" t="s">
        <v>514</v>
      </c>
      <c r="L406" s="115"/>
      <c r="M406" s="115"/>
      <c r="N406" s="115"/>
      <c r="O406" s="112">
        <f t="shared" si="137"/>
        <v>0</v>
      </c>
      <c r="P406" s="115"/>
      <c r="Q406" s="115"/>
      <c r="R406" s="115"/>
      <c r="S406" s="115"/>
      <c r="T406" s="115"/>
      <c r="U406" s="115"/>
      <c r="V406" s="251" t="e">
        <f t="shared" si="136"/>
        <v>#DIV/0!</v>
      </c>
      <c r="W406" s="115"/>
      <c r="X406" s="113"/>
      <c r="Y406" s="113"/>
    </row>
    <row r="407" spans="1:25" s="116" customFormat="1" ht="22.5" hidden="1" customHeight="1" thickTop="1" thickBot="1" x14ac:dyDescent="0.3">
      <c r="A407" s="148">
        <v>1</v>
      </c>
      <c r="B407" s="149" t="s">
        <v>92</v>
      </c>
      <c r="C407" s="149" t="s">
        <v>103</v>
      </c>
      <c r="D407" s="149" t="s">
        <v>226</v>
      </c>
      <c r="E407" s="149" t="s">
        <v>105</v>
      </c>
      <c r="F407" s="149" t="s">
        <v>165</v>
      </c>
      <c r="G407" s="149" t="s">
        <v>214</v>
      </c>
      <c r="H407" s="149"/>
      <c r="I407" s="149"/>
      <c r="J407" s="149"/>
      <c r="K407" s="150" t="s">
        <v>515</v>
      </c>
      <c r="L407" s="115"/>
      <c r="M407" s="115"/>
      <c r="N407" s="115"/>
      <c r="O407" s="112">
        <f t="shared" si="137"/>
        <v>0</v>
      </c>
      <c r="P407" s="115"/>
      <c r="Q407" s="115"/>
      <c r="R407" s="115"/>
      <c r="S407" s="115"/>
      <c r="T407" s="115"/>
      <c r="U407" s="115"/>
      <c r="V407" s="251" t="e">
        <f t="shared" si="136"/>
        <v>#DIV/0!</v>
      </c>
      <c r="W407" s="115"/>
      <c r="X407" s="113"/>
      <c r="Y407" s="113"/>
    </row>
    <row r="408" spans="1:25" s="116" customFormat="1" ht="22.5" hidden="1" customHeight="1" thickTop="1" thickBot="1" x14ac:dyDescent="0.3">
      <c r="A408" s="148">
        <v>1</v>
      </c>
      <c r="B408" s="149" t="s">
        <v>92</v>
      </c>
      <c r="C408" s="149" t="s">
        <v>103</v>
      </c>
      <c r="D408" s="149" t="s">
        <v>226</v>
      </c>
      <c r="E408" s="149" t="s">
        <v>105</v>
      </c>
      <c r="F408" s="149" t="s">
        <v>165</v>
      </c>
      <c r="G408" s="149" t="s">
        <v>218</v>
      </c>
      <c r="H408" s="149"/>
      <c r="I408" s="149"/>
      <c r="J408" s="149"/>
      <c r="K408" s="150" t="s">
        <v>516</v>
      </c>
      <c r="L408" s="115"/>
      <c r="M408" s="115"/>
      <c r="N408" s="115"/>
      <c r="O408" s="112">
        <f t="shared" si="137"/>
        <v>0</v>
      </c>
      <c r="P408" s="115"/>
      <c r="Q408" s="115"/>
      <c r="R408" s="115"/>
      <c r="S408" s="115"/>
      <c r="T408" s="115"/>
      <c r="U408" s="115"/>
      <c r="V408" s="251" t="e">
        <f t="shared" si="136"/>
        <v>#DIV/0!</v>
      </c>
      <c r="W408" s="115"/>
      <c r="X408" s="113"/>
      <c r="Y408" s="113"/>
    </row>
    <row r="409" spans="1:25" s="116" customFormat="1" ht="22.5" hidden="1" customHeight="1" thickTop="1" thickBot="1" x14ac:dyDescent="0.3">
      <c r="A409" s="148">
        <v>1</v>
      </c>
      <c r="B409" s="149" t="s">
        <v>92</v>
      </c>
      <c r="C409" s="149" t="s">
        <v>103</v>
      </c>
      <c r="D409" s="149" t="s">
        <v>226</v>
      </c>
      <c r="E409" s="149" t="s">
        <v>105</v>
      </c>
      <c r="F409" s="149" t="s">
        <v>165</v>
      </c>
      <c r="G409" s="149" t="s">
        <v>222</v>
      </c>
      <c r="H409" s="149"/>
      <c r="I409" s="149"/>
      <c r="J409" s="149"/>
      <c r="K409" s="150" t="s">
        <v>517</v>
      </c>
      <c r="L409" s="115"/>
      <c r="M409" s="115"/>
      <c r="N409" s="115"/>
      <c r="O409" s="112">
        <f t="shared" si="137"/>
        <v>0</v>
      </c>
      <c r="P409" s="115"/>
      <c r="Q409" s="115"/>
      <c r="R409" s="115"/>
      <c r="S409" s="115"/>
      <c r="T409" s="115"/>
      <c r="U409" s="115"/>
      <c r="V409" s="251" t="e">
        <f t="shared" si="136"/>
        <v>#DIV/0!</v>
      </c>
      <c r="W409" s="115"/>
      <c r="X409" s="113"/>
      <c r="Y409" s="113"/>
    </row>
    <row r="410" spans="1:25" s="116" customFormat="1" ht="22.5" hidden="1" customHeight="1" thickTop="1" thickBot="1" x14ac:dyDescent="0.3">
      <c r="A410" s="148">
        <v>1</v>
      </c>
      <c r="B410" s="149" t="s">
        <v>92</v>
      </c>
      <c r="C410" s="149" t="s">
        <v>103</v>
      </c>
      <c r="D410" s="149" t="s">
        <v>226</v>
      </c>
      <c r="E410" s="149" t="s">
        <v>105</v>
      </c>
      <c r="F410" s="149" t="s">
        <v>165</v>
      </c>
      <c r="G410" s="149" t="s">
        <v>226</v>
      </c>
      <c r="H410" s="149"/>
      <c r="I410" s="149"/>
      <c r="J410" s="149"/>
      <c r="K410" s="150" t="s">
        <v>518</v>
      </c>
      <c r="L410" s="115"/>
      <c r="M410" s="115"/>
      <c r="N410" s="115"/>
      <c r="O410" s="112">
        <f t="shared" si="137"/>
        <v>0</v>
      </c>
      <c r="P410" s="115"/>
      <c r="Q410" s="115"/>
      <c r="R410" s="115"/>
      <c r="S410" s="115"/>
      <c r="T410" s="115"/>
      <c r="U410" s="115"/>
      <c r="V410" s="251" t="e">
        <f t="shared" si="136"/>
        <v>#DIV/0!</v>
      </c>
      <c r="W410" s="115"/>
      <c r="X410" s="113"/>
      <c r="Y410" s="113"/>
    </row>
    <row r="411" spans="1:25" s="116" customFormat="1" ht="22.5" hidden="1" customHeight="1" thickTop="1" thickBot="1" x14ac:dyDescent="0.3">
      <c r="A411" s="148">
        <v>1</v>
      </c>
      <c r="B411" s="149" t="s">
        <v>92</v>
      </c>
      <c r="C411" s="149" t="s">
        <v>103</v>
      </c>
      <c r="D411" s="149" t="s">
        <v>226</v>
      </c>
      <c r="E411" s="149" t="s">
        <v>105</v>
      </c>
      <c r="F411" s="149" t="s">
        <v>165</v>
      </c>
      <c r="G411" s="149" t="s">
        <v>348</v>
      </c>
      <c r="H411" s="149"/>
      <c r="I411" s="149"/>
      <c r="J411" s="149"/>
      <c r="K411" s="150" t="s">
        <v>519</v>
      </c>
      <c r="L411" s="115"/>
      <c r="M411" s="115"/>
      <c r="N411" s="115"/>
      <c r="O411" s="112">
        <f t="shared" si="137"/>
        <v>0</v>
      </c>
      <c r="P411" s="115"/>
      <c r="Q411" s="115"/>
      <c r="R411" s="115"/>
      <c r="S411" s="115"/>
      <c r="T411" s="115"/>
      <c r="U411" s="115"/>
      <c r="V411" s="251" t="e">
        <f t="shared" si="136"/>
        <v>#DIV/0!</v>
      </c>
      <c r="W411" s="115"/>
      <c r="X411" s="113"/>
      <c r="Y411" s="113"/>
    </row>
    <row r="412" spans="1:25" s="116" customFormat="1" ht="22.5" hidden="1" customHeight="1" thickTop="1" thickBot="1" x14ac:dyDescent="0.3">
      <c r="A412" s="148">
        <v>1</v>
      </c>
      <c r="B412" s="149" t="s">
        <v>92</v>
      </c>
      <c r="C412" s="149" t="s">
        <v>103</v>
      </c>
      <c r="D412" s="149" t="s">
        <v>226</v>
      </c>
      <c r="E412" s="149" t="s">
        <v>105</v>
      </c>
      <c r="F412" s="149" t="s">
        <v>165</v>
      </c>
      <c r="G412" s="149" t="s">
        <v>350</v>
      </c>
      <c r="H412" s="149"/>
      <c r="I412" s="149"/>
      <c r="J412" s="149"/>
      <c r="K412" s="150" t="s">
        <v>520</v>
      </c>
      <c r="L412" s="115"/>
      <c r="M412" s="115"/>
      <c r="N412" s="115"/>
      <c r="O412" s="112">
        <f t="shared" si="137"/>
        <v>0</v>
      </c>
      <c r="P412" s="115"/>
      <c r="Q412" s="115"/>
      <c r="R412" s="115"/>
      <c r="S412" s="115"/>
      <c r="T412" s="115"/>
      <c r="U412" s="115"/>
      <c r="V412" s="251" t="e">
        <f t="shared" si="136"/>
        <v>#DIV/0!</v>
      </c>
      <c r="W412" s="115"/>
      <c r="X412" s="113"/>
      <c r="Y412" s="113"/>
    </row>
    <row r="413" spans="1:25" s="116" customFormat="1" ht="22.5" hidden="1" customHeight="1" thickTop="1" thickBot="1" x14ac:dyDescent="0.3">
      <c r="A413" s="148">
        <v>1</v>
      </c>
      <c r="B413" s="149" t="s">
        <v>92</v>
      </c>
      <c r="C413" s="149" t="s">
        <v>103</v>
      </c>
      <c r="D413" s="149" t="s">
        <v>226</v>
      </c>
      <c r="E413" s="149" t="s">
        <v>105</v>
      </c>
      <c r="F413" s="149" t="s">
        <v>165</v>
      </c>
      <c r="G413" s="149" t="s">
        <v>179</v>
      </c>
      <c r="H413" s="149"/>
      <c r="I413" s="149"/>
      <c r="J413" s="149"/>
      <c r="K413" s="150" t="s">
        <v>521</v>
      </c>
      <c r="L413" s="115"/>
      <c r="M413" s="115"/>
      <c r="N413" s="115"/>
      <c r="O413" s="112">
        <f t="shared" si="137"/>
        <v>0</v>
      </c>
      <c r="P413" s="115"/>
      <c r="Q413" s="115"/>
      <c r="R413" s="115"/>
      <c r="S413" s="115"/>
      <c r="T413" s="115"/>
      <c r="U413" s="115"/>
      <c r="V413" s="251" t="e">
        <f t="shared" si="136"/>
        <v>#DIV/0!</v>
      </c>
      <c r="W413" s="115"/>
      <c r="X413" s="113"/>
      <c r="Y413" s="113"/>
    </row>
    <row r="414" spans="1:25" s="116" customFormat="1" ht="22.5" hidden="1" customHeight="1" thickTop="1" thickBot="1" x14ac:dyDescent="0.3">
      <c r="A414" s="148">
        <v>1</v>
      </c>
      <c r="B414" s="149" t="s">
        <v>92</v>
      </c>
      <c r="C414" s="149" t="s">
        <v>103</v>
      </c>
      <c r="D414" s="149" t="s">
        <v>226</v>
      </c>
      <c r="E414" s="149" t="s">
        <v>105</v>
      </c>
      <c r="F414" s="149" t="s">
        <v>165</v>
      </c>
      <c r="G414" s="149" t="s">
        <v>237</v>
      </c>
      <c r="H414" s="149"/>
      <c r="I414" s="149"/>
      <c r="J414" s="149"/>
      <c r="K414" s="150" t="s">
        <v>522</v>
      </c>
      <c r="L414" s="115"/>
      <c r="M414" s="115"/>
      <c r="N414" s="115"/>
      <c r="O414" s="112">
        <f t="shared" si="137"/>
        <v>0</v>
      </c>
      <c r="P414" s="115"/>
      <c r="Q414" s="115"/>
      <c r="R414" s="115"/>
      <c r="S414" s="115"/>
      <c r="T414" s="115"/>
      <c r="U414" s="115"/>
      <c r="V414" s="251" t="e">
        <f t="shared" si="136"/>
        <v>#DIV/0!</v>
      </c>
      <c r="W414" s="115"/>
      <c r="X414" s="113"/>
      <c r="Y414" s="113"/>
    </row>
    <row r="415" spans="1:25" s="116" customFormat="1" ht="22.5" hidden="1" customHeight="1" thickTop="1" thickBot="1" x14ac:dyDescent="0.3">
      <c r="A415" s="148">
        <v>1</v>
      </c>
      <c r="B415" s="149" t="s">
        <v>92</v>
      </c>
      <c r="C415" s="149" t="s">
        <v>103</v>
      </c>
      <c r="D415" s="149" t="s">
        <v>226</v>
      </c>
      <c r="E415" s="149" t="s">
        <v>105</v>
      </c>
      <c r="F415" s="149" t="s">
        <v>165</v>
      </c>
      <c r="G415" s="149" t="s">
        <v>354</v>
      </c>
      <c r="H415" s="149"/>
      <c r="I415" s="149"/>
      <c r="J415" s="149"/>
      <c r="K415" s="150" t="s">
        <v>523</v>
      </c>
      <c r="L415" s="115"/>
      <c r="M415" s="115"/>
      <c r="N415" s="115"/>
      <c r="O415" s="112">
        <f t="shared" si="137"/>
        <v>0</v>
      </c>
      <c r="P415" s="115"/>
      <c r="Q415" s="115"/>
      <c r="R415" s="115"/>
      <c r="S415" s="115"/>
      <c r="T415" s="115"/>
      <c r="U415" s="115"/>
      <c r="V415" s="251" t="e">
        <f t="shared" si="136"/>
        <v>#DIV/0!</v>
      </c>
      <c r="W415" s="115"/>
      <c r="X415" s="113"/>
      <c r="Y415" s="113"/>
    </row>
    <row r="416" spans="1:25" s="116" customFormat="1" ht="22.5" hidden="1" customHeight="1" thickTop="1" thickBot="1" x14ac:dyDescent="0.3">
      <c r="A416" s="148">
        <v>1</v>
      </c>
      <c r="B416" s="149" t="s">
        <v>92</v>
      </c>
      <c r="C416" s="149" t="s">
        <v>103</v>
      </c>
      <c r="D416" s="149" t="s">
        <v>226</v>
      </c>
      <c r="E416" s="149" t="s">
        <v>105</v>
      </c>
      <c r="F416" s="149" t="s">
        <v>165</v>
      </c>
      <c r="G416" s="149" t="s">
        <v>356</v>
      </c>
      <c r="H416" s="149"/>
      <c r="I416" s="149"/>
      <c r="J416" s="149"/>
      <c r="K416" s="150" t="s">
        <v>524</v>
      </c>
      <c r="L416" s="115"/>
      <c r="M416" s="115"/>
      <c r="N416" s="115"/>
      <c r="O416" s="112">
        <f t="shared" si="137"/>
        <v>0</v>
      </c>
      <c r="P416" s="115"/>
      <c r="Q416" s="115"/>
      <c r="R416" s="115"/>
      <c r="S416" s="115"/>
      <c r="T416" s="115"/>
      <c r="U416" s="115"/>
      <c r="V416" s="251" t="e">
        <f t="shared" si="136"/>
        <v>#DIV/0!</v>
      </c>
      <c r="W416" s="115"/>
      <c r="X416" s="113"/>
      <c r="Y416" s="113"/>
    </row>
    <row r="417" spans="1:25" s="116" customFormat="1" ht="22.5" hidden="1" customHeight="1" thickTop="1" thickBot="1" x14ac:dyDescent="0.3">
      <c r="A417" s="148">
        <v>1</v>
      </c>
      <c r="B417" s="149" t="s">
        <v>92</v>
      </c>
      <c r="C417" s="149" t="s">
        <v>103</v>
      </c>
      <c r="D417" s="149" t="s">
        <v>226</v>
      </c>
      <c r="E417" s="149" t="s">
        <v>105</v>
      </c>
      <c r="F417" s="149" t="s">
        <v>165</v>
      </c>
      <c r="G417" s="149" t="s">
        <v>358</v>
      </c>
      <c r="H417" s="149"/>
      <c r="I417" s="149"/>
      <c r="J417" s="149"/>
      <c r="K417" s="150" t="s">
        <v>525</v>
      </c>
      <c r="L417" s="115"/>
      <c r="M417" s="115"/>
      <c r="N417" s="115"/>
      <c r="O417" s="112">
        <f t="shared" si="137"/>
        <v>0</v>
      </c>
      <c r="P417" s="115"/>
      <c r="Q417" s="115"/>
      <c r="R417" s="115"/>
      <c r="S417" s="115"/>
      <c r="T417" s="115"/>
      <c r="U417" s="115"/>
      <c r="V417" s="251" t="e">
        <f t="shared" si="136"/>
        <v>#DIV/0!</v>
      </c>
      <c r="W417" s="115"/>
      <c r="X417" s="113"/>
      <c r="Y417" s="113"/>
    </row>
    <row r="418" spans="1:25" s="116" customFormat="1" ht="22.5" hidden="1" customHeight="1" thickTop="1" thickBot="1" x14ac:dyDescent="0.3">
      <c r="A418" s="148">
        <v>1</v>
      </c>
      <c r="B418" s="149" t="s">
        <v>92</v>
      </c>
      <c r="C418" s="149" t="s">
        <v>103</v>
      </c>
      <c r="D418" s="149" t="s">
        <v>226</v>
      </c>
      <c r="E418" s="149" t="s">
        <v>105</v>
      </c>
      <c r="F418" s="149" t="s">
        <v>165</v>
      </c>
      <c r="G418" s="149" t="s">
        <v>360</v>
      </c>
      <c r="H418" s="149"/>
      <c r="I418" s="149"/>
      <c r="J418" s="149"/>
      <c r="K418" s="150" t="s">
        <v>526</v>
      </c>
      <c r="L418" s="115"/>
      <c r="M418" s="115"/>
      <c r="N418" s="115"/>
      <c r="O418" s="112">
        <f t="shared" si="137"/>
        <v>0</v>
      </c>
      <c r="P418" s="115"/>
      <c r="Q418" s="115"/>
      <c r="R418" s="115"/>
      <c r="S418" s="115"/>
      <c r="T418" s="115"/>
      <c r="U418" s="115"/>
      <c r="V418" s="251" t="e">
        <f t="shared" si="136"/>
        <v>#DIV/0!</v>
      </c>
      <c r="W418" s="115"/>
      <c r="X418" s="113"/>
      <c r="Y418" s="113"/>
    </row>
    <row r="419" spans="1:25" s="116" customFormat="1" ht="22.5" hidden="1" customHeight="1" thickTop="1" thickBot="1" x14ac:dyDescent="0.3">
      <c r="A419" s="148">
        <v>1</v>
      </c>
      <c r="B419" s="149" t="s">
        <v>92</v>
      </c>
      <c r="C419" s="149" t="s">
        <v>103</v>
      </c>
      <c r="D419" s="149" t="s">
        <v>226</v>
      </c>
      <c r="E419" s="149" t="s">
        <v>105</v>
      </c>
      <c r="F419" s="149" t="s">
        <v>165</v>
      </c>
      <c r="G419" s="149" t="s">
        <v>362</v>
      </c>
      <c r="H419" s="149"/>
      <c r="I419" s="149"/>
      <c r="J419" s="149"/>
      <c r="K419" s="150" t="s">
        <v>527</v>
      </c>
      <c r="L419" s="115"/>
      <c r="M419" s="115"/>
      <c r="N419" s="115"/>
      <c r="O419" s="112">
        <f t="shared" si="137"/>
        <v>0</v>
      </c>
      <c r="P419" s="115"/>
      <c r="Q419" s="115"/>
      <c r="R419" s="115"/>
      <c r="S419" s="115"/>
      <c r="T419" s="115"/>
      <c r="U419" s="115"/>
      <c r="V419" s="251" t="e">
        <f t="shared" si="136"/>
        <v>#DIV/0!</v>
      </c>
      <c r="W419" s="115"/>
      <c r="X419" s="113"/>
      <c r="Y419" s="113"/>
    </row>
    <row r="420" spans="1:25" s="116" customFormat="1" ht="22.5" hidden="1" customHeight="1" thickTop="1" thickBot="1" x14ac:dyDescent="0.3">
      <c r="A420" s="148">
        <v>1</v>
      </c>
      <c r="B420" s="149" t="s">
        <v>92</v>
      </c>
      <c r="C420" s="149" t="s">
        <v>103</v>
      </c>
      <c r="D420" s="149" t="s">
        <v>226</v>
      </c>
      <c r="E420" s="149" t="s">
        <v>105</v>
      </c>
      <c r="F420" s="149" t="s">
        <v>165</v>
      </c>
      <c r="G420" s="149" t="s">
        <v>364</v>
      </c>
      <c r="H420" s="149"/>
      <c r="I420" s="149"/>
      <c r="J420" s="149"/>
      <c r="K420" s="150" t="s">
        <v>528</v>
      </c>
      <c r="L420" s="115"/>
      <c r="M420" s="115"/>
      <c r="N420" s="115"/>
      <c r="O420" s="112">
        <f t="shared" si="137"/>
        <v>0</v>
      </c>
      <c r="P420" s="115"/>
      <c r="Q420" s="115"/>
      <c r="R420" s="115"/>
      <c r="S420" s="115"/>
      <c r="T420" s="115"/>
      <c r="U420" s="115"/>
      <c r="V420" s="251" t="e">
        <f t="shared" si="136"/>
        <v>#DIV/0!</v>
      </c>
      <c r="W420" s="115"/>
      <c r="X420" s="113"/>
      <c r="Y420" s="113"/>
    </row>
    <row r="421" spans="1:25" s="116" customFormat="1" ht="22.5" hidden="1" customHeight="1" thickTop="1" thickBot="1" x14ac:dyDescent="0.3">
      <c r="A421" s="148">
        <v>1</v>
      </c>
      <c r="B421" s="149" t="s">
        <v>92</v>
      </c>
      <c r="C421" s="149" t="s">
        <v>103</v>
      </c>
      <c r="D421" s="149" t="s">
        <v>226</v>
      </c>
      <c r="E421" s="149" t="s">
        <v>105</v>
      </c>
      <c r="F421" s="149" t="s">
        <v>165</v>
      </c>
      <c r="G421" s="149" t="s">
        <v>366</v>
      </c>
      <c r="H421" s="149"/>
      <c r="I421" s="149"/>
      <c r="J421" s="149"/>
      <c r="K421" s="150" t="s">
        <v>529</v>
      </c>
      <c r="L421" s="115"/>
      <c r="M421" s="115"/>
      <c r="N421" s="115"/>
      <c r="O421" s="112">
        <f t="shared" si="137"/>
        <v>0</v>
      </c>
      <c r="P421" s="115"/>
      <c r="Q421" s="115"/>
      <c r="R421" s="115"/>
      <c r="S421" s="115"/>
      <c r="T421" s="115"/>
      <c r="U421" s="115"/>
      <c r="V421" s="251" t="e">
        <f t="shared" si="136"/>
        <v>#DIV/0!</v>
      </c>
      <c r="W421" s="115"/>
      <c r="X421" s="113"/>
      <c r="Y421" s="113"/>
    </row>
    <row r="422" spans="1:25" s="116" customFormat="1" ht="22.5" hidden="1" customHeight="1" thickTop="1" thickBot="1" x14ac:dyDescent="0.3">
      <c r="A422" s="148">
        <v>1</v>
      </c>
      <c r="B422" s="149" t="s">
        <v>92</v>
      </c>
      <c r="C422" s="149" t="s">
        <v>103</v>
      </c>
      <c r="D422" s="149" t="s">
        <v>226</v>
      </c>
      <c r="E422" s="149" t="s">
        <v>105</v>
      </c>
      <c r="F422" s="149" t="s">
        <v>165</v>
      </c>
      <c r="G422" s="149" t="s">
        <v>183</v>
      </c>
      <c r="H422" s="149"/>
      <c r="I422" s="149"/>
      <c r="J422" s="149"/>
      <c r="K422" s="150" t="s">
        <v>530</v>
      </c>
      <c r="L422" s="115"/>
      <c r="M422" s="115"/>
      <c r="N422" s="115"/>
      <c r="O422" s="112">
        <f t="shared" si="137"/>
        <v>0</v>
      </c>
      <c r="P422" s="115"/>
      <c r="Q422" s="115"/>
      <c r="R422" s="115"/>
      <c r="S422" s="115"/>
      <c r="T422" s="115"/>
      <c r="U422" s="115"/>
      <c r="V422" s="251" t="e">
        <f t="shared" si="136"/>
        <v>#DIV/0!</v>
      </c>
      <c r="W422" s="115"/>
      <c r="X422" s="113"/>
      <c r="Y422" s="113"/>
    </row>
    <row r="423" spans="1:25" s="116" customFormat="1" ht="22.5" hidden="1" customHeight="1" thickTop="1" thickBot="1" x14ac:dyDescent="0.3">
      <c r="A423" s="148">
        <v>1</v>
      </c>
      <c r="B423" s="149" t="s">
        <v>92</v>
      </c>
      <c r="C423" s="149" t="s">
        <v>103</v>
      </c>
      <c r="D423" s="149" t="s">
        <v>226</v>
      </c>
      <c r="E423" s="149" t="s">
        <v>105</v>
      </c>
      <c r="F423" s="149" t="s">
        <v>165</v>
      </c>
      <c r="G423" s="149" t="s">
        <v>369</v>
      </c>
      <c r="H423" s="149"/>
      <c r="I423" s="149"/>
      <c r="J423" s="149"/>
      <c r="K423" s="150" t="s">
        <v>531</v>
      </c>
      <c r="L423" s="115"/>
      <c r="M423" s="115"/>
      <c r="N423" s="115"/>
      <c r="O423" s="112">
        <f t="shared" si="137"/>
        <v>0</v>
      </c>
      <c r="P423" s="115"/>
      <c r="Q423" s="115"/>
      <c r="R423" s="115"/>
      <c r="S423" s="115"/>
      <c r="T423" s="115"/>
      <c r="U423" s="115"/>
      <c r="V423" s="251" t="e">
        <f t="shared" si="136"/>
        <v>#DIV/0!</v>
      </c>
      <c r="W423" s="115"/>
      <c r="X423" s="113"/>
      <c r="Y423" s="113"/>
    </row>
    <row r="424" spans="1:25" s="116" customFormat="1" ht="22.5" hidden="1" customHeight="1" thickTop="1" thickBot="1" x14ac:dyDescent="0.3">
      <c r="A424" s="148">
        <v>1</v>
      </c>
      <c r="B424" s="149" t="s">
        <v>92</v>
      </c>
      <c r="C424" s="149" t="s">
        <v>103</v>
      </c>
      <c r="D424" s="149" t="s">
        <v>226</v>
      </c>
      <c r="E424" s="149" t="s">
        <v>105</v>
      </c>
      <c r="F424" s="149" t="s">
        <v>165</v>
      </c>
      <c r="G424" s="149" t="s">
        <v>371</v>
      </c>
      <c r="H424" s="149"/>
      <c r="I424" s="149"/>
      <c r="J424" s="149"/>
      <c r="K424" s="150" t="s">
        <v>532</v>
      </c>
      <c r="L424" s="115"/>
      <c r="M424" s="115"/>
      <c r="N424" s="115"/>
      <c r="O424" s="112">
        <f t="shared" si="137"/>
        <v>0</v>
      </c>
      <c r="P424" s="115"/>
      <c r="Q424" s="115"/>
      <c r="R424" s="115"/>
      <c r="S424" s="115"/>
      <c r="T424" s="115"/>
      <c r="U424" s="115"/>
      <c r="V424" s="251" t="e">
        <f t="shared" si="136"/>
        <v>#DIV/0!</v>
      </c>
      <c r="W424" s="115"/>
      <c r="X424" s="113"/>
      <c r="Y424" s="113"/>
    </row>
    <row r="425" spans="1:25" s="116" customFormat="1" ht="22.5" hidden="1" customHeight="1" thickTop="1" thickBot="1" x14ac:dyDescent="0.3">
      <c r="A425" s="148">
        <v>1</v>
      </c>
      <c r="B425" s="149" t="s">
        <v>92</v>
      </c>
      <c r="C425" s="149" t="s">
        <v>103</v>
      </c>
      <c r="D425" s="149" t="s">
        <v>226</v>
      </c>
      <c r="E425" s="149" t="s">
        <v>105</v>
      </c>
      <c r="F425" s="149" t="s">
        <v>165</v>
      </c>
      <c r="G425" s="149" t="s">
        <v>373</v>
      </c>
      <c r="H425" s="149"/>
      <c r="I425" s="149"/>
      <c r="J425" s="149"/>
      <c r="K425" s="150" t="s">
        <v>533</v>
      </c>
      <c r="L425" s="115"/>
      <c r="M425" s="115"/>
      <c r="N425" s="115"/>
      <c r="O425" s="112">
        <f t="shared" si="137"/>
        <v>0</v>
      </c>
      <c r="P425" s="115"/>
      <c r="Q425" s="115"/>
      <c r="R425" s="115"/>
      <c r="S425" s="115"/>
      <c r="T425" s="115"/>
      <c r="U425" s="115"/>
      <c r="V425" s="251" t="e">
        <f t="shared" si="136"/>
        <v>#DIV/0!</v>
      </c>
      <c r="W425" s="115"/>
      <c r="X425" s="113"/>
      <c r="Y425" s="113"/>
    </row>
    <row r="426" spans="1:25" s="116" customFormat="1" ht="22.5" hidden="1" customHeight="1" thickTop="1" thickBot="1" x14ac:dyDescent="0.3">
      <c r="A426" s="148">
        <v>1</v>
      </c>
      <c r="B426" s="149" t="s">
        <v>92</v>
      </c>
      <c r="C426" s="149" t="s">
        <v>103</v>
      </c>
      <c r="D426" s="149" t="s">
        <v>226</v>
      </c>
      <c r="E426" s="149" t="s">
        <v>105</v>
      </c>
      <c r="F426" s="149" t="s">
        <v>165</v>
      </c>
      <c r="G426" s="149" t="s">
        <v>375</v>
      </c>
      <c r="H426" s="149"/>
      <c r="I426" s="149"/>
      <c r="J426" s="149"/>
      <c r="K426" s="150" t="s">
        <v>534</v>
      </c>
      <c r="L426" s="115"/>
      <c r="M426" s="115"/>
      <c r="N426" s="115"/>
      <c r="O426" s="112">
        <f t="shared" si="137"/>
        <v>0</v>
      </c>
      <c r="P426" s="115"/>
      <c r="Q426" s="115"/>
      <c r="R426" s="115"/>
      <c r="S426" s="115"/>
      <c r="T426" s="115"/>
      <c r="U426" s="115"/>
      <c r="V426" s="251" t="e">
        <f t="shared" si="136"/>
        <v>#DIV/0!</v>
      </c>
      <c r="W426" s="115"/>
      <c r="X426" s="113"/>
      <c r="Y426" s="113"/>
    </row>
    <row r="427" spans="1:25" s="116" customFormat="1" ht="22.5" hidden="1" customHeight="1" thickTop="1" thickBot="1" x14ac:dyDescent="0.3">
      <c r="A427" s="148">
        <v>1</v>
      </c>
      <c r="B427" s="149" t="s">
        <v>92</v>
      </c>
      <c r="C427" s="149" t="s">
        <v>103</v>
      </c>
      <c r="D427" s="149" t="s">
        <v>226</v>
      </c>
      <c r="E427" s="149" t="s">
        <v>105</v>
      </c>
      <c r="F427" s="149" t="s">
        <v>165</v>
      </c>
      <c r="G427" s="149" t="s">
        <v>377</v>
      </c>
      <c r="H427" s="149"/>
      <c r="I427" s="149"/>
      <c r="J427" s="149"/>
      <c r="K427" s="150" t="s">
        <v>535</v>
      </c>
      <c r="L427" s="115"/>
      <c r="M427" s="115"/>
      <c r="N427" s="115"/>
      <c r="O427" s="112">
        <f t="shared" si="137"/>
        <v>0</v>
      </c>
      <c r="P427" s="115"/>
      <c r="Q427" s="115"/>
      <c r="R427" s="115"/>
      <c r="S427" s="115"/>
      <c r="T427" s="115"/>
      <c r="U427" s="115"/>
      <c r="V427" s="251" t="e">
        <f t="shared" si="136"/>
        <v>#DIV/0!</v>
      </c>
      <c r="W427" s="115"/>
      <c r="X427" s="113"/>
      <c r="Y427" s="113"/>
    </row>
    <row r="428" spans="1:25" s="116" customFormat="1" ht="22.5" hidden="1" customHeight="1" thickTop="1" thickBot="1" x14ac:dyDescent="0.3">
      <c r="A428" s="148">
        <v>1</v>
      </c>
      <c r="B428" s="149" t="s">
        <v>92</v>
      </c>
      <c r="C428" s="149" t="s">
        <v>103</v>
      </c>
      <c r="D428" s="149" t="s">
        <v>226</v>
      </c>
      <c r="E428" s="149" t="s">
        <v>105</v>
      </c>
      <c r="F428" s="149" t="s">
        <v>165</v>
      </c>
      <c r="G428" s="149" t="s">
        <v>379</v>
      </c>
      <c r="H428" s="149"/>
      <c r="I428" s="149"/>
      <c r="J428" s="149"/>
      <c r="K428" s="150" t="s">
        <v>536</v>
      </c>
      <c r="L428" s="115"/>
      <c r="M428" s="115"/>
      <c r="N428" s="115"/>
      <c r="O428" s="112">
        <f t="shared" si="137"/>
        <v>0</v>
      </c>
      <c r="P428" s="115"/>
      <c r="Q428" s="115"/>
      <c r="R428" s="115"/>
      <c r="S428" s="115"/>
      <c r="T428" s="115"/>
      <c r="U428" s="115"/>
      <c r="V428" s="251" t="e">
        <f t="shared" si="136"/>
        <v>#DIV/0!</v>
      </c>
      <c r="W428" s="115"/>
      <c r="X428" s="113"/>
      <c r="Y428" s="113"/>
    </row>
    <row r="429" spans="1:25" s="116" customFormat="1" ht="22.5" hidden="1" customHeight="1" thickTop="1" thickBot="1" x14ac:dyDescent="0.3">
      <c r="A429" s="148">
        <v>1</v>
      </c>
      <c r="B429" s="149" t="s">
        <v>92</v>
      </c>
      <c r="C429" s="149" t="s">
        <v>103</v>
      </c>
      <c r="D429" s="149" t="s">
        <v>226</v>
      </c>
      <c r="E429" s="149" t="s">
        <v>105</v>
      </c>
      <c r="F429" s="149" t="s">
        <v>165</v>
      </c>
      <c r="G429" s="149" t="s">
        <v>381</v>
      </c>
      <c r="H429" s="149"/>
      <c r="I429" s="149"/>
      <c r="J429" s="149"/>
      <c r="K429" s="150" t="s">
        <v>537</v>
      </c>
      <c r="L429" s="115"/>
      <c r="M429" s="115"/>
      <c r="N429" s="115"/>
      <c r="O429" s="112">
        <f t="shared" si="137"/>
        <v>0</v>
      </c>
      <c r="P429" s="115"/>
      <c r="Q429" s="115"/>
      <c r="R429" s="115"/>
      <c r="S429" s="115"/>
      <c r="T429" s="115"/>
      <c r="U429" s="115"/>
      <c r="V429" s="251" t="e">
        <f t="shared" si="136"/>
        <v>#DIV/0!</v>
      </c>
      <c r="W429" s="115"/>
      <c r="X429" s="113"/>
      <c r="Y429" s="113"/>
    </row>
    <row r="430" spans="1:25" s="116" customFormat="1" ht="22.5" hidden="1" customHeight="1" thickTop="1" thickBot="1" x14ac:dyDescent="0.3">
      <c r="A430" s="148">
        <v>1</v>
      </c>
      <c r="B430" s="149" t="s">
        <v>92</v>
      </c>
      <c r="C430" s="149" t="s">
        <v>103</v>
      </c>
      <c r="D430" s="149" t="s">
        <v>226</v>
      </c>
      <c r="E430" s="149" t="s">
        <v>105</v>
      </c>
      <c r="F430" s="149" t="s">
        <v>165</v>
      </c>
      <c r="G430" s="149" t="s">
        <v>383</v>
      </c>
      <c r="H430" s="149"/>
      <c r="I430" s="149"/>
      <c r="J430" s="149"/>
      <c r="K430" s="150" t="s">
        <v>538</v>
      </c>
      <c r="L430" s="115"/>
      <c r="M430" s="115"/>
      <c r="N430" s="115"/>
      <c r="O430" s="112">
        <f t="shared" si="137"/>
        <v>0</v>
      </c>
      <c r="P430" s="115"/>
      <c r="Q430" s="115"/>
      <c r="R430" s="115"/>
      <c r="S430" s="115"/>
      <c r="T430" s="115"/>
      <c r="U430" s="115"/>
      <c r="V430" s="251" t="e">
        <f t="shared" si="136"/>
        <v>#DIV/0!</v>
      </c>
      <c r="W430" s="115"/>
      <c r="X430" s="113"/>
      <c r="Y430" s="113"/>
    </row>
    <row r="431" spans="1:25" s="116" customFormat="1" ht="22.5" hidden="1" customHeight="1" thickTop="1" thickBot="1" x14ac:dyDescent="0.3">
      <c r="A431" s="148">
        <v>1</v>
      </c>
      <c r="B431" s="149" t="s">
        <v>92</v>
      </c>
      <c r="C431" s="149" t="s">
        <v>103</v>
      </c>
      <c r="D431" s="149" t="s">
        <v>226</v>
      </c>
      <c r="E431" s="149" t="s">
        <v>105</v>
      </c>
      <c r="F431" s="149" t="s">
        <v>165</v>
      </c>
      <c r="G431" s="149" t="s">
        <v>474</v>
      </c>
      <c r="H431" s="149"/>
      <c r="I431" s="149"/>
      <c r="J431" s="149"/>
      <c r="K431" s="150" t="s">
        <v>539</v>
      </c>
      <c r="L431" s="115"/>
      <c r="M431" s="115"/>
      <c r="N431" s="115"/>
      <c r="O431" s="112">
        <f t="shared" si="137"/>
        <v>0</v>
      </c>
      <c r="P431" s="115"/>
      <c r="Q431" s="115"/>
      <c r="R431" s="115"/>
      <c r="S431" s="115"/>
      <c r="T431" s="115"/>
      <c r="U431" s="115"/>
      <c r="V431" s="251" t="e">
        <f t="shared" si="136"/>
        <v>#DIV/0!</v>
      </c>
      <c r="W431" s="115"/>
      <c r="X431" s="113"/>
      <c r="Y431" s="113"/>
    </row>
    <row r="432" spans="1:25" s="114" customFormat="1" ht="22.5" hidden="1" customHeight="1" thickTop="1" thickBot="1" x14ac:dyDescent="0.3">
      <c r="A432" s="148">
        <v>1</v>
      </c>
      <c r="B432" s="149" t="s">
        <v>92</v>
      </c>
      <c r="C432" s="149" t="s">
        <v>103</v>
      </c>
      <c r="D432" s="149" t="s">
        <v>179</v>
      </c>
      <c r="E432" s="149"/>
      <c r="F432" s="149"/>
      <c r="G432" s="149"/>
      <c r="H432" s="151"/>
      <c r="I432" s="151"/>
      <c r="J432" s="151"/>
      <c r="K432" s="152" t="s">
        <v>540</v>
      </c>
      <c r="L432" s="112">
        <f>+L433+L434</f>
        <v>0</v>
      </c>
      <c r="M432" s="112">
        <f>+M433+M434</f>
        <v>0</v>
      </c>
      <c r="N432" s="112">
        <f>+N433+N434</f>
        <v>0</v>
      </c>
      <c r="O432" s="112">
        <f t="shared" si="137"/>
        <v>0</v>
      </c>
      <c r="P432" s="112">
        <f t="shared" ref="P432:U432" si="139">+P433+P434</f>
        <v>0</v>
      </c>
      <c r="Q432" s="112">
        <f t="shared" si="139"/>
        <v>0</v>
      </c>
      <c r="R432" s="112">
        <f t="shared" si="139"/>
        <v>0</v>
      </c>
      <c r="S432" s="112">
        <f t="shared" si="139"/>
        <v>0</v>
      </c>
      <c r="T432" s="112">
        <f t="shared" si="139"/>
        <v>0</v>
      </c>
      <c r="U432" s="112">
        <f t="shared" si="139"/>
        <v>0</v>
      </c>
      <c r="V432" s="252" t="e">
        <f t="shared" si="136"/>
        <v>#DIV/0!</v>
      </c>
      <c r="W432" s="112"/>
      <c r="X432" s="148"/>
      <c r="Y432" s="149"/>
    </row>
    <row r="433" spans="1:25" s="116" customFormat="1" ht="22.5" hidden="1" customHeight="1" thickTop="1" thickBot="1" x14ac:dyDescent="0.3">
      <c r="A433" s="148">
        <v>1</v>
      </c>
      <c r="B433" s="149" t="s">
        <v>92</v>
      </c>
      <c r="C433" s="149" t="s">
        <v>103</v>
      </c>
      <c r="D433" s="149" t="s">
        <v>179</v>
      </c>
      <c r="E433" s="149" t="s">
        <v>96</v>
      </c>
      <c r="F433" s="149"/>
      <c r="G433" s="149"/>
      <c r="H433" s="151"/>
      <c r="I433" s="151"/>
      <c r="J433" s="151"/>
      <c r="K433" s="152" t="s">
        <v>541</v>
      </c>
      <c r="L433" s="112"/>
      <c r="M433" s="112"/>
      <c r="N433" s="112"/>
      <c r="O433" s="112">
        <f t="shared" si="137"/>
        <v>0</v>
      </c>
      <c r="P433" s="112"/>
      <c r="Q433" s="112"/>
      <c r="R433" s="112"/>
      <c r="S433" s="112"/>
      <c r="T433" s="112"/>
      <c r="U433" s="112"/>
      <c r="V433" s="252" t="e">
        <f t="shared" si="136"/>
        <v>#DIV/0!</v>
      </c>
      <c r="W433" s="112"/>
      <c r="X433" s="148"/>
      <c r="Y433" s="149"/>
    </row>
    <row r="434" spans="1:25" s="116" customFormat="1" ht="22.5" hidden="1" customHeight="1" thickTop="1" thickBot="1" x14ac:dyDescent="0.3">
      <c r="A434" s="148">
        <v>1</v>
      </c>
      <c r="B434" s="149" t="s">
        <v>92</v>
      </c>
      <c r="C434" s="149" t="s">
        <v>103</v>
      </c>
      <c r="D434" s="149" t="s">
        <v>179</v>
      </c>
      <c r="E434" s="149" t="s">
        <v>105</v>
      </c>
      <c r="F434" s="149"/>
      <c r="G434" s="149"/>
      <c r="H434" s="151"/>
      <c r="I434" s="151"/>
      <c r="J434" s="151"/>
      <c r="K434" s="152" t="s">
        <v>542</v>
      </c>
      <c r="L434" s="112"/>
      <c r="M434" s="112"/>
      <c r="N434" s="112"/>
      <c r="O434" s="112">
        <f t="shared" si="137"/>
        <v>0</v>
      </c>
      <c r="P434" s="112"/>
      <c r="Q434" s="112"/>
      <c r="R434" s="112"/>
      <c r="S434" s="112"/>
      <c r="T434" s="112"/>
      <c r="U434" s="112"/>
      <c r="V434" s="252" t="e">
        <f t="shared" si="136"/>
        <v>#DIV/0!</v>
      </c>
      <c r="W434" s="112"/>
      <c r="X434" s="148"/>
      <c r="Y434" s="149"/>
    </row>
    <row r="435" spans="1:25" s="125" customFormat="1" ht="22.5" customHeight="1" thickTop="1" thickBot="1" x14ac:dyDescent="0.3">
      <c r="A435" s="123">
        <v>1</v>
      </c>
      <c r="B435" s="123">
        <v>2</v>
      </c>
      <c r="C435" s="117"/>
      <c r="D435" s="117"/>
      <c r="E435" s="117"/>
      <c r="F435" s="117"/>
      <c r="G435" s="117"/>
      <c r="H435" s="117"/>
      <c r="I435" s="117"/>
      <c r="J435" s="117"/>
      <c r="K435" s="119" t="s">
        <v>543</v>
      </c>
      <c r="L435" s="124">
        <f>+L436+L443+L449+L450</f>
        <v>3636106600</v>
      </c>
      <c r="M435" s="124">
        <f>+M436+M443+M449+M450</f>
        <v>3524448509</v>
      </c>
      <c r="N435" s="124">
        <f>+N436+N443+N449+N450</f>
        <v>0</v>
      </c>
      <c r="O435" s="124">
        <f t="shared" si="137"/>
        <v>7160555109</v>
      </c>
      <c r="P435" s="124">
        <f t="shared" ref="P435:U435" si="140">+P436+P443+P449+P450</f>
        <v>4366906553</v>
      </c>
      <c r="Q435" s="124">
        <f t="shared" si="140"/>
        <v>2793648556</v>
      </c>
      <c r="R435" s="124">
        <f t="shared" si="140"/>
        <v>0</v>
      </c>
      <c r="S435" s="124">
        <f t="shared" si="140"/>
        <v>0</v>
      </c>
      <c r="T435" s="124">
        <f t="shared" si="140"/>
        <v>4366906553</v>
      </c>
      <c r="U435" s="124">
        <f t="shared" si="140"/>
        <v>4366906553</v>
      </c>
      <c r="V435" s="253">
        <f t="shared" si="136"/>
        <v>1</v>
      </c>
      <c r="W435" s="124"/>
      <c r="X435" s="121"/>
      <c r="Y435" s="121"/>
    </row>
    <row r="436" spans="1:25" s="125" customFormat="1" ht="22.5" customHeight="1" thickTop="1" thickBot="1" x14ac:dyDescent="0.3">
      <c r="A436" s="123">
        <v>1</v>
      </c>
      <c r="B436" s="123">
        <v>2</v>
      </c>
      <c r="C436" s="117" t="s">
        <v>92</v>
      </c>
      <c r="D436" s="117"/>
      <c r="E436" s="117"/>
      <c r="F436" s="117"/>
      <c r="G436" s="117"/>
      <c r="H436" s="117"/>
      <c r="I436" s="117"/>
      <c r="J436" s="117"/>
      <c r="K436" s="119" t="s">
        <v>544</v>
      </c>
      <c r="L436" s="124">
        <f>+L437+L441+L442</f>
        <v>3636106600</v>
      </c>
      <c r="M436" s="124">
        <f>+M437+M441+M442</f>
        <v>0</v>
      </c>
      <c r="N436" s="124">
        <f>+N437+N441+N442</f>
        <v>0</v>
      </c>
      <c r="O436" s="124">
        <f t="shared" si="137"/>
        <v>3636106600</v>
      </c>
      <c r="P436" s="124">
        <f t="shared" ref="P436:U436" si="141">+P437+P441+P442</f>
        <v>3636106600</v>
      </c>
      <c r="Q436" s="124">
        <f t="shared" si="141"/>
        <v>0</v>
      </c>
      <c r="R436" s="124">
        <f t="shared" si="141"/>
        <v>0</v>
      </c>
      <c r="S436" s="124">
        <f t="shared" si="141"/>
        <v>0</v>
      </c>
      <c r="T436" s="124">
        <f t="shared" si="141"/>
        <v>3636106600</v>
      </c>
      <c r="U436" s="124">
        <f t="shared" si="141"/>
        <v>3636106600</v>
      </c>
      <c r="V436" s="253"/>
      <c r="W436" s="124"/>
      <c r="X436" s="121"/>
      <c r="Y436" s="121"/>
    </row>
    <row r="437" spans="1:25" s="135" customFormat="1" ht="22.5" customHeight="1" thickTop="1" thickBot="1" x14ac:dyDescent="0.3">
      <c r="A437" s="127">
        <v>1</v>
      </c>
      <c r="B437" s="127">
        <v>2</v>
      </c>
      <c r="C437" s="128" t="s">
        <v>92</v>
      </c>
      <c r="D437" s="128" t="s">
        <v>96</v>
      </c>
      <c r="E437" s="128"/>
      <c r="F437" s="128"/>
      <c r="G437" s="128"/>
      <c r="H437" s="128"/>
      <c r="I437" s="128"/>
      <c r="J437" s="128"/>
      <c r="K437" s="130" t="s">
        <v>545</v>
      </c>
      <c r="L437" s="134">
        <f>SUM(L438:L440)</f>
        <v>3636106600</v>
      </c>
      <c r="M437" s="134">
        <f>SUM(M438:M440)</f>
        <v>0</v>
      </c>
      <c r="N437" s="134">
        <f>SUM(N438:N440)</f>
        <v>0</v>
      </c>
      <c r="O437" s="134">
        <f t="shared" si="137"/>
        <v>3636106600</v>
      </c>
      <c r="P437" s="134">
        <f t="shared" ref="P437:U437" si="142">SUM(P438:P440)</f>
        <v>3636106600</v>
      </c>
      <c r="Q437" s="134">
        <f t="shared" si="142"/>
        <v>0</v>
      </c>
      <c r="R437" s="134">
        <f t="shared" si="142"/>
        <v>0</v>
      </c>
      <c r="S437" s="134">
        <f t="shared" si="142"/>
        <v>0</v>
      </c>
      <c r="T437" s="134">
        <f t="shared" si="142"/>
        <v>3636106600</v>
      </c>
      <c r="U437" s="134">
        <f t="shared" si="142"/>
        <v>3636106600</v>
      </c>
      <c r="V437" s="254">
        <f t="shared" ref="V437:V449" si="143">+U437/T437</f>
        <v>1</v>
      </c>
      <c r="W437" s="134"/>
      <c r="X437" s="132"/>
      <c r="Y437" s="132"/>
    </row>
    <row r="438" spans="1:25" s="114" customFormat="1" ht="22.5" customHeight="1" thickTop="1" thickBot="1" x14ac:dyDescent="0.3">
      <c r="A438" s="148">
        <v>1</v>
      </c>
      <c r="B438" s="149">
        <v>2</v>
      </c>
      <c r="C438" s="149" t="s">
        <v>92</v>
      </c>
      <c r="D438" s="149" t="s">
        <v>96</v>
      </c>
      <c r="E438" s="149" t="s">
        <v>96</v>
      </c>
      <c r="F438" s="149"/>
      <c r="G438" s="149"/>
      <c r="H438" s="151"/>
      <c r="I438" s="151"/>
      <c r="J438" s="151"/>
      <c r="K438" s="152" t="s">
        <v>546</v>
      </c>
      <c r="L438" s="112">
        <v>3573851600</v>
      </c>
      <c r="M438" s="112"/>
      <c r="N438" s="112"/>
      <c r="O438" s="112">
        <f t="shared" si="137"/>
        <v>3573851600</v>
      </c>
      <c r="P438" s="112">
        <v>3573851600</v>
      </c>
      <c r="Q438" s="112"/>
      <c r="R438" s="112"/>
      <c r="S438" s="112"/>
      <c r="T438" s="112">
        <v>3573851600</v>
      </c>
      <c r="U438" s="112">
        <v>3573851600</v>
      </c>
      <c r="V438" s="252">
        <f t="shared" si="143"/>
        <v>1</v>
      </c>
      <c r="W438" s="112"/>
      <c r="X438" s="148"/>
      <c r="Y438" s="149"/>
    </row>
    <row r="439" spans="1:25" s="114" customFormat="1" ht="22.5" customHeight="1" thickTop="1" thickBot="1" x14ac:dyDescent="0.3">
      <c r="A439" s="148">
        <v>1</v>
      </c>
      <c r="B439" s="149">
        <v>2</v>
      </c>
      <c r="C439" s="149" t="s">
        <v>92</v>
      </c>
      <c r="D439" s="149" t="s">
        <v>96</v>
      </c>
      <c r="E439" s="149" t="s">
        <v>105</v>
      </c>
      <c r="F439" s="149"/>
      <c r="G439" s="149"/>
      <c r="H439" s="151"/>
      <c r="I439" s="151"/>
      <c r="J439" s="151"/>
      <c r="K439" s="152" t="s">
        <v>547</v>
      </c>
      <c r="L439" s="112">
        <v>54610000</v>
      </c>
      <c r="M439" s="112"/>
      <c r="N439" s="112"/>
      <c r="O439" s="112">
        <f t="shared" si="137"/>
        <v>54610000</v>
      </c>
      <c r="P439" s="112">
        <v>54610000</v>
      </c>
      <c r="Q439" s="112"/>
      <c r="R439" s="112"/>
      <c r="S439" s="112"/>
      <c r="T439" s="112">
        <v>54610000</v>
      </c>
      <c r="U439" s="112">
        <v>54610000</v>
      </c>
      <c r="V439" s="252">
        <f t="shared" si="143"/>
        <v>1</v>
      </c>
      <c r="W439" s="112"/>
      <c r="X439" s="148"/>
      <c r="Y439" s="149"/>
    </row>
    <row r="440" spans="1:25" s="114" customFormat="1" ht="22.5" customHeight="1" thickTop="1" thickBot="1" x14ac:dyDescent="0.3">
      <c r="A440" s="148">
        <v>1</v>
      </c>
      <c r="B440" s="149">
        <v>2</v>
      </c>
      <c r="C440" s="149" t="s">
        <v>92</v>
      </c>
      <c r="D440" s="149" t="s">
        <v>96</v>
      </c>
      <c r="E440" s="149" t="s">
        <v>165</v>
      </c>
      <c r="F440" s="149"/>
      <c r="G440" s="149"/>
      <c r="H440" s="151"/>
      <c r="I440" s="151"/>
      <c r="J440" s="151"/>
      <c r="K440" s="152" t="s">
        <v>548</v>
      </c>
      <c r="L440" s="112">
        <v>7645000</v>
      </c>
      <c r="M440" s="112"/>
      <c r="N440" s="112"/>
      <c r="O440" s="112">
        <f t="shared" si="137"/>
        <v>7645000</v>
      </c>
      <c r="P440" s="112">
        <v>7645000</v>
      </c>
      <c r="Q440" s="112"/>
      <c r="R440" s="112"/>
      <c r="S440" s="112"/>
      <c r="T440" s="112">
        <v>7645000</v>
      </c>
      <c r="U440" s="112">
        <v>7645000</v>
      </c>
      <c r="V440" s="252">
        <f t="shared" si="143"/>
        <v>1</v>
      </c>
      <c r="W440" s="112"/>
      <c r="X440" s="148"/>
      <c r="Y440" s="149"/>
    </row>
    <row r="441" spans="1:25" s="135" customFormat="1" ht="22.5" customHeight="1" thickTop="1" thickBot="1" x14ac:dyDescent="0.3">
      <c r="A441" s="127">
        <v>1</v>
      </c>
      <c r="B441" s="127">
        <v>2</v>
      </c>
      <c r="C441" s="128" t="s">
        <v>92</v>
      </c>
      <c r="D441" s="128" t="s">
        <v>105</v>
      </c>
      <c r="E441" s="128"/>
      <c r="F441" s="128"/>
      <c r="G441" s="128"/>
      <c r="H441" s="128"/>
      <c r="I441" s="128"/>
      <c r="J441" s="128"/>
      <c r="K441" s="130" t="s">
        <v>549</v>
      </c>
      <c r="L441" s="134"/>
      <c r="M441" s="134"/>
      <c r="N441" s="134"/>
      <c r="O441" s="134">
        <f t="shared" si="137"/>
        <v>0</v>
      </c>
      <c r="P441" s="134"/>
      <c r="Q441" s="134"/>
      <c r="R441" s="134"/>
      <c r="S441" s="134"/>
      <c r="T441" s="134"/>
      <c r="U441" s="134"/>
      <c r="V441" s="254" t="e">
        <f t="shared" si="143"/>
        <v>#DIV/0!</v>
      </c>
      <c r="W441" s="134"/>
      <c r="X441" s="132"/>
      <c r="Y441" s="132"/>
    </row>
    <row r="442" spans="1:25" s="135" customFormat="1" ht="22.5" customHeight="1" thickTop="1" thickBot="1" x14ac:dyDescent="0.3">
      <c r="A442" s="127">
        <v>1</v>
      </c>
      <c r="B442" s="127">
        <v>2</v>
      </c>
      <c r="C442" s="128" t="s">
        <v>92</v>
      </c>
      <c r="D442" s="128" t="s">
        <v>165</v>
      </c>
      <c r="E442" s="128"/>
      <c r="F442" s="128"/>
      <c r="G442" s="128"/>
      <c r="H442" s="128"/>
      <c r="I442" s="128"/>
      <c r="J442" s="128"/>
      <c r="K442" s="130" t="s">
        <v>550</v>
      </c>
      <c r="L442" s="134"/>
      <c r="M442" s="134"/>
      <c r="N442" s="134"/>
      <c r="O442" s="134">
        <f t="shared" si="137"/>
        <v>0</v>
      </c>
      <c r="P442" s="134"/>
      <c r="Q442" s="134"/>
      <c r="R442" s="134"/>
      <c r="S442" s="134"/>
      <c r="T442" s="134"/>
      <c r="U442" s="134"/>
      <c r="V442" s="254" t="e">
        <f t="shared" si="143"/>
        <v>#DIV/0!</v>
      </c>
      <c r="W442" s="134"/>
      <c r="X442" s="132"/>
      <c r="Y442" s="132"/>
    </row>
    <row r="443" spans="1:25" s="125" customFormat="1" ht="22.5" customHeight="1" thickTop="1" thickBot="1" x14ac:dyDescent="0.3">
      <c r="A443" s="123">
        <v>1</v>
      </c>
      <c r="B443" s="123">
        <v>2</v>
      </c>
      <c r="C443" s="117" t="s">
        <v>103</v>
      </c>
      <c r="D443" s="117"/>
      <c r="E443" s="117"/>
      <c r="F443" s="117"/>
      <c r="G443" s="117"/>
      <c r="H443" s="117"/>
      <c r="I443" s="117"/>
      <c r="J443" s="117"/>
      <c r="K443" s="126" t="s">
        <v>551</v>
      </c>
      <c r="L443" s="124">
        <f>+L444+L448</f>
        <v>0</v>
      </c>
      <c r="M443" s="120">
        <f>+M444+M448</f>
        <v>3524448509</v>
      </c>
      <c r="N443" s="124">
        <f>+N444+N448</f>
        <v>0</v>
      </c>
      <c r="O443" s="120">
        <f>+O444+O448</f>
        <v>3524448509</v>
      </c>
      <c r="P443" s="124">
        <f t="shared" ref="P443:U443" si="144">+P444+P448</f>
        <v>730799953</v>
      </c>
      <c r="Q443" s="124">
        <f t="shared" si="144"/>
        <v>2793648556</v>
      </c>
      <c r="R443" s="124">
        <f t="shared" si="144"/>
        <v>0</v>
      </c>
      <c r="S443" s="124">
        <f t="shared" si="144"/>
        <v>0</v>
      </c>
      <c r="T443" s="124">
        <f t="shared" si="144"/>
        <v>730799953</v>
      </c>
      <c r="U443" s="124">
        <f t="shared" si="144"/>
        <v>730799953</v>
      </c>
      <c r="V443" s="253">
        <f t="shared" si="143"/>
        <v>1</v>
      </c>
      <c r="W443" s="124"/>
      <c r="X443" s="121"/>
      <c r="Y443" s="121"/>
    </row>
    <row r="444" spans="1:25" s="135" customFormat="1" ht="22.5" customHeight="1" thickTop="1" thickBot="1" x14ac:dyDescent="0.3">
      <c r="A444" s="127">
        <v>1</v>
      </c>
      <c r="B444" s="127">
        <v>2</v>
      </c>
      <c r="C444" s="128" t="s">
        <v>103</v>
      </c>
      <c r="D444" s="128" t="s">
        <v>96</v>
      </c>
      <c r="E444" s="128"/>
      <c r="F444" s="128"/>
      <c r="G444" s="128"/>
      <c r="H444" s="128"/>
      <c r="I444" s="128"/>
      <c r="J444" s="128"/>
      <c r="K444" s="130" t="s">
        <v>552</v>
      </c>
      <c r="L444" s="134">
        <f>SUM(L445:L447)</f>
        <v>0</v>
      </c>
      <c r="M444" s="134">
        <f>SUM(M445:M447)</f>
        <v>730799953</v>
      </c>
      <c r="N444" s="134">
        <f>SUM(N445:N447)</f>
        <v>0</v>
      </c>
      <c r="O444" s="134">
        <f>SUM(O445:O447)</f>
        <v>730799953</v>
      </c>
      <c r="P444" s="134">
        <f t="shared" ref="P444:U444" si="145">SUM(P445:P447)</f>
        <v>730799953</v>
      </c>
      <c r="Q444" s="134">
        <f t="shared" si="145"/>
        <v>0</v>
      </c>
      <c r="R444" s="134">
        <f t="shared" si="145"/>
        <v>0</v>
      </c>
      <c r="S444" s="134">
        <f t="shared" si="145"/>
        <v>0</v>
      </c>
      <c r="T444" s="134">
        <f t="shared" si="145"/>
        <v>730799953</v>
      </c>
      <c r="U444" s="134">
        <f t="shared" si="145"/>
        <v>730799953</v>
      </c>
      <c r="V444" s="254">
        <f t="shared" si="143"/>
        <v>1</v>
      </c>
      <c r="W444" s="134"/>
      <c r="X444" s="132"/>
      <c r="Y444" s="132"/>
    </row>
    <row r="445" spans="1:25" s="114" customFormat="1" ht="22.5" customHeight="1" thickTop="1" thickBot="1" x14ac:dyDescent="0.3">
      <c r="A445" s="148">
        <v>1</v>
      </c>
      <c r="B445" s="149" t="s">
        <v>103</v>
      </c>
      <c r="C445" s="149" t="s">
        <v>103</v>
      </c>
      <c r="D445" s="149" t="s">
        <v>96</v>
      </c>
      <c r="E445" s="149" t="s">
        <v>96</v>
      </c>
      <c r="F445" s="149"/>
      <c r="G445" s="149"/>
      <c r="H445" s="151"/>
      <c r="I445" s="151"/>
      <c r="J445" s="151"/>
      <c r="K445" s="152" t="s">
        <v>553</v>
      </c>
      <c r="L445" s="112"/>
      <c r="M445" s="112">
        <v>729129163</v>
      </c>
      <c r="N445" s="112"/>
      <c r="O445" s="112">
        <f t="shared" si="137"/>
        <v>729129163</v>
      </c>
      <c r="P445" s="112">
        <v>729129163</v>
      </c>
      <c r="Q445" s="112"/>
      <c r="R445" s="112"/>
      <c r="S445" s="112"/>
      <c r="T445" s="112">
        <v>729129163</v>
      </c>
      <c r="U445" s="112">
        <v>729129163</v>
      </c>
      <c r="V445" s="252">
        <f t="shared" si="143"/>
        <v>1</v>
      </c>
      <c r="W445" s="112"/>
      <c r="X445" s="148"/>
      <c r="Y445" s="149"/>
    </row>
    <row r="446" spans="1:25" s="114" customFormat="1" ht="22.5" customHeight="1" thickTop="1" thickBot="1" x14ac:dyDescent="0.3">
      <c r="A446" s="148">
        <v>1</v>
      </c>
      <c r="B446" s="149" t="s">
        <v>103</v>
      </c>
      <c r="C446" s="149" t="s">
        <v>103</v>
      </c>
      <c r="D446" s="149" t="s">
        <v>96</v>
      </c>
      <c r="E446" s="149" t="s">
        <v>105</v>
      </c>
      <c r="F446" s="149"/>
      <c r="G446" s="149"/>
      <c r="H446" s="151"/>
      <c r="I446" s="151"/>
      <c r="J446" s="151"/>
      <c r="K446" s="152" t="s">
        <v>554</v>
      </c>
      <c r="L446" s="112"/>
      <c r="M446" s="112">
        <v>1670790</v>
      </c>
      <c r="N446" s="112"/>
      <c r="O446" s="112">
        <f t="shared" si="137"/>
        <v>1670790</v>
      </c>
      <c r="P446" s="112">
        <v>1670790</v>
      </c>
      <c r="Q446" s="112"/>
      <c r="R446" s="112"/>
      <c r="S446" s="112"/>
      <c r="T446" s="112">
        <v>1670790</v>
      </c>
      <c r="U446" s="112">
        <v>1670790</v>
      </c>
      <c r="V446" s="252">
        <f t="shared" si="143"/>
        <v>1</v>
      </c>
      <c r="W446" s="112"/>
      <c r="X446" s="148"/>
      <c r="Y446" s="149"/>
    </row>
    <row r="447" spans="1:25" s="114" customFormat="1" ht="22.5" customHeight="1" thickTop="1" thickBot="1" x14ac:dyDescent="0.3">
      <c r="A447" s="148">
        <v>1</v>
      </c>
      <c r="B447" s="149" t="s">
        <v>103</v>
      </c>
      <c r="C447" s="149" t="s">
        <v>103</v>
      </c>
      <c r="D447" s="149" t="s">
        <v>96</v>
      </c>
      <c r="E447" s="149" t="s">
        <v>165</v>
      </c>
      <c r="F447" s="149"/>
      <c r="G447" s="149"/>
      <c r="H447" s="151"/>
      <c r="I447" s="151"/>
      <c r="J447" s="151"/>
      <c r="K447" s="152" t="s">
        <v>555</v>
      </c>
      <c r="L447" s="112"/>
      <c r="M447" s="112"/>
      <c r="N447" s="112"/>
      <c r="O447" s="112">
        <f t="shared" si="137"/>
        <v>0</v>
      </c>
      <c r="P447" s="112"/>
      <c r="Q447" s="112"/>
      <c r="R447" s="112"/>
      <c r="S447" s="112"/>
      <c r="T447" s="112"/>
      <c r="U447" s="112"/>
      <c r="V447" s="252" t="e">
        <f t="shared" si="143"/>
        <v>#DIV/0!</v>
      </c>
      <c r="W447" s="112"/>
      <c r="X447" s="148"/>
      <c r="Y447" s="149"/>
    </row>
    <row r="448" spans="1:25" s="135" customFormat="1" ht="22.5" customHeight="1" thickTop="1" thickBot="1" x14ac:dyDescent="0.3">
      <c r="A448" s="127">
        <v>1</v>
      </c>
      <c r="B448" s="127">
        <v>2</v>
      </c>
      <c r="C448" s="128" t="s">
        <v>103</v>
      </c>
      <c r="D448" s="128" t="s">
        <v>105</v>
      </c>
      <c r="E448" s="128"/>
      <c r="F448" s="128"/>
      <c r="G448" s="128"/>
      <c r="H448" s="128"/>
      <c r="I448" s="128"/>
      <c r="J448" s="128"/>
      <c r="K448" s="130" t="s">
        <v>556</v>
      </c>
      <c r="L448" s="134"/>
      <c r="M448" s="134">
        <v>2793648556</v>
      </c>
      <c r="N448" s="134"/>
      <c r="O448" s="134">
        <f t="shared" si="137"/>
        <v>2793648556</v>
      </c>
      <c r="P448" s="134"/>
      <c r="Q448" s="134">
        <v>2793648556</v>
      </c>
      <c r="R448" s="134"/>
      <c r="S448" s="134"/>
      <c r="T448" s="134"/>
      <c r="U448" s="134"/>
      <c r="V448" s="254" t="e">
        <f t="shared" si="143"/>
        <v>#DIV/0!</v>
      </c>
      <c r="W448" s="134"/>
      <c r="X448" s="132"/>
      <c r="Y448" s="132"/>
    </row>
    <row r="449" spans="1:25" s="125" customFormat="1" ht="22.5" customHeight="1" thickTop="1" thickBot="1" x14ac:dyDescent="0.3">
      <c r="A449" s="123">
        <v>1</v>
      </c>
      <c r="B449" s="123">
        <v>2</v>
      </c>
      <c r="C449" s="117" t="s">
        <v>557</v>
      </c>
      <c r="D449" s="117"/>
      <c r="E449" s="117"/>
      <c r="F449" s="117"/>
      <c r="G449" s="117"/>
      <c r="H449" s="117"/>
      <c r="I449" s="117"/>
      <c r="J449" s="117"/>
      <c r="K449" s="119" t="s">
        <v>558</v>
      </c>
      <c r="L449" s="124"/>
      <c r="M449" s="124"/>
      <c r="N449" s="124"/>
      <c r="O449" s="124">
        <f t="shared" si="137"/>
        <v>0</v>
      </c>
      <c r="P449" s="124"/>
      <c r="Q449" s="124"/>
      <c r="R449" s="124"/>
      <c r="S449" s="124"/>
      <c r="T449" s="124"/>
      <c r="U449" s="124"/>
      <c r="V449" s="253" t="e">
        <f t="shared" si="143"/>
        <v>#DIV/0!</v>
      </c>
      <c r="W449" s="124"/>
      <c r="X449" s="121"/>
      <c r="Y449" s="121"/>
    </row>
    <row r="450" spans="1:25" s="125" customFormat="1" ht="22.5" customHeight="1" thickTop="1" thickBot="1" x14ac:dyDescent="0.3">
      <c r="A450" s="123">
        <v>1</v>
      </c>
      <c r="B450" s="123">
        <v>2</v>
      </c>
      <c r="C450" s="117" t="s">
        <v>559</v>
      </c>
      <c r="D450" s="117"/>
      <c r="E450" s="117"/>
      <c r="F450" s="117"/>
      <c r="G450" s="117"/>
      <c r="H450" s="117"/>
      <c r="I450" s="117"/>
      <c r="J450" s="117"/>
      <c r="K450" s="119" t="s">
        <v>560</v>
      </c>
      <c r="L450" s="124">
        <f>+L451</f>
        <v>0</v>
      </c>
      <c r="M450" s="124">
        <f>+M451</f>
        <v>0</v>
      </c>
      <c r="N450" s="124">
        <f>+N451</f>
        <v>0</v>
      </c>
      <c r="O450" s="124">
        <f t="shared" si="137"/>
        <v>0</v>
      </c>
      <c r="P450" s="124">
        <f t="shared" ref="P450:U450" si="146">+P451</f>
        <v>0</v>
      </c>
      <c r="Q450" s="124">
        <f t="shared" si="146"/>
        <v>0</v>
      </c>
      <c r="R450" s="124">
        <f t="shared" si="146"/>
        <v>0</v>
      </c>
      <c r="S450" s="124">
        <f t="shared" si="146"/>
        <v>0</v>
      </c>
      <c r="T450" s="124">
        <f t="shared" si="146"/>
        <v>0</v>
      </c>
      <c r="U450" s="124">
        <f t="shared" si="146"/>
        <v>0</v>
      </c>
      <c r="V450" s="253"/>
      <c r="W450" s="124"/>
      <c r="X450" s="121"/>
      <c r="Y450" s="121"/>
    </row>
    <row r="451" spans="1:25" s="135" customFormat="1" ht="22.5" customHeight="1" thickTop="1" thickBot="1" x14ac:dyDescent="0.3">
      <c r="A451" s="127">
        <v>1</v>
      </c>
      <c r="B451" s="127">
        <v>2</v>
      </c>
      <c r="C451" s="128" t="s">
        <v>559</v>
      </c>
      <c r="D451" s="128" t="s">
        <v>96</v>
      </c>
      <c r="E451" s="128"/>
      <c r="F451" s="128"/>
      <c r="G451" s="128"/>
      <c r="H451" s="128"/>
      <c r="I451" s="128"/>
      <c r="J451" s="128"/>
      <c r="K451" s="130" t="s">
        <v>561</v>
      </c>
      <c r="L451" s="134"/>
      <c r="M451" s="134"/>
      <c r="N451" s="134"/>
      <c r="O451" s="134">
        <f t="shared" si="137"/>
        <v>0</v>
      </c>
      <c r="P451" s="134"/>
      <c r="Q451" s="134"/>
      <c r="R451" s="134"/>
      <c r="S451" s="134"/>
      <c r="T451" s="134"/>
      <c r="U451" s="134"/>
      <c r="V451" s="254"/>
      <c r="W451" s="134"/>
      <c r="X451" s="132"/>
      <c r="Y451" s="132"/>
    </row>
    <row r="452" spans="1:25" s="125" customFormat="1" ht="22.5" customHeight="1" thickTop="1" thickBot="1" x14ac:dyDescent="0.3">
      <c r="A452" s="123">
        <v>1</v>
      </c>
      <c r="B452" s="117" t="s">
        <v>557</v>
      </c>
      <c r="C452" s="117"/>
      <c r="D452" s="117"/>
      <c r="E452" s="117"/>
      <c r="F452" s="117"/>
      <c r="G452" s="117"/>
      <c r="H452" s="117"/>
      <c r="I452" s="117"/>
      <c r="J452" s="117"/>
      <c r="K452" s="119" t="s">
        <v>562</v>
      </c>
      <c r="L452" s="124">
        <f>+L453+L460+L467</f>
        <v>0</v>
      </c>
      <c r="M452" s="124">
        <f>+M453+M460+M467</f>
        <v>79481523475</v>
      </c>
      <c r="N452" s="124">
        <f>+N453+N460+N467</f>
        <v>0</v>
      </c>
      <c r="O452" s="124">
        <f t="shared" ref="O452:O473" si="147">+L452+M452-N452</f>
        <v>79481523475</v>
      </c>
      <c r="P452" s="124">
        <f t="shared" ref="P452:U452" si="148">+P453+P460+P467</f>
        <v>0</v>
      </c>
      <c r="Q452" s="124">
        <f t="shared" si="148"/>
        <v>79481523475</v>
      </c>
      <c r="R452" s="124">
        <f t="shared" si="148"/>
        <v>0</v>
      </c>
      <c r="S452" s="124">
        <f t="shared" si="148"/>
        <v>0</v>
      </c>
      <c r="T452" s="124">
        <f t="shared" si="148"/>
        <v>0</v>
      </c>
      <c r="U452" s="124">
        <f t="shared" si="148"/>
        <v>0</v>
      </c>
      <c r="V452" s="253" t="e">
        <f>+U452/T452</f>
        <v>#DIV/0!</v>
      </c>
      <c r="W452" s="124"/>
      <c r="X452" s="121"/>
      <c r="Y452" s="121"/>
    </row>
    <row r="453" spans="1:25" s="125" customFormat="1" ht="22.5" customHeight="1" thickTop="1" thickBot="1" x14ac:dyDescent="0.3">
      <c r="A453" s="123">
        <v>1</v>
      </c>
      <c r="B453" s="117" t="s">
        <v>557</v>
      </c>
      <c r="C453" s="117" t="s">
        <v>92</v>
      </c>
      <c r="D453" s="117"/>
      <c r="E453" s="117"/>
      <c r="F453" s="117"/>
      <c r="G453" s="117"/>
      <c r="H453" s="117"/>
      <c r="I453" s="117"/>
      <c r="J453" s="117"/>
      <c r="K453" s="119" t="s">
        <v>563</v>
      </c>
      <c r="L453" s="124">
        <f>+L454+L458+L459</f>
        <v>0</v>
      </c>
      <c r="M453" s="124">
        <f>+M454+M458+M459</f>
        <v>79481523475</v>
      </c>
      <c r="N453" s="124">
        <f>+N454+N458+N459</f>
        <v>0</v>
      </c>
      <c r="O453" s="124">
        <f t="shared" si="147"/>
        <v>79481523475</v>
      </c>
      <c r="P453" s="124">
        <f t="shared" ref="P453:U453" si="149">+P454+P458+P459</f>
        <v>0</v>
      </c>
      <c r="Q453" s="124">
        <f t="shared" si="149"/>
        <v>79481523475</v>
      </c>
      <c r="R453" s="124">
        <f t="shared" si="149"/>
        <v>0</v>
      </c>
      <c r="S453" s="124">
        <f t="shared" si="149"/>
        <v>0</v>
      </c>
      <c r="T453" s="124">
        <f t="shared" si="149"/>
        <v>0</v>
      </c>
      <c r="U453" s="124">
        <f t="shared" si="149"/>
        <v>0</v>
      </c>
      <c r="V453" s="253"/>
      <c r="W453" s="124"/>
      <c r="X453" s="121"/>
      <c r="Y453" s="121"/>
    </row>
    <row r="454" spans="1:25" s="135" customFormat="1" ht="22.5" customHeight="1" thickTop="1" thickBot="1" x14ac:dyDescent="0.3">
      <c r="A454" s="127">
        <v>1</v>
      </c>
      <c r="B454" s="127">
        <v>3</v>
      </c>
      <c r="C454" s="128" t="s">
        <v>92</v>
      </c>
      <c r="D454" s="128" t="s">
        <v>96</v>
      </c>
      <c r="E454" s="128"/>
      <c r="F454" s="128"/>
      <c r="G454" s="128"/>
      <c r="H454" s="128"/>
      <c r="I454" s="128"/>
      <c r="J454" s="128"/>
      <c r="K454" s="130" t="s">
        <v>564</v>
      </c>
      <c r="L454" s="134">
        <f>SUM(L455:L457)</f>
        <v>0</v>
      </c>
      <c r="M454" s="134">
        <f>SUM(M455:M457)</f>
        <v>79481523475</v>
      </c>
      <c r="N454" s="134">
        <f>SUM(N455:N457)</f>
        <v>0</v>
      </c>
      <c r="O454" s="134">
        <f t="shared" si="147"/>
        <v>79481523475</v>
      </c>
      <c r="P454" s="134">
        <f t="shared" ref="P454:U454" si="150">SUM(P455:P457)</f>
        <v>0</v>
      </c>
      <c r="Q454" s="134">
        <f t="shared" si="150"/>
        <v>79481523475</v>
      </c>
      <c r="R454" s="134">
        <f t="shared" si="150"/>
        <v>0</v>
      </c>
      <c r="S454" s="134">
        <f t="shared" si="150"/>
        <v>0</v>
      </c>
      <c r="T454" s="134">
        <f t="shared" si="150"/>
        <v>0</v>
      </c>
      <c r="U454" s="134">
        <f t="shared" si="150"/>
        <v>0</v>
      </c>
      <c r="V454" s="254" t="e">
        <f t="shared" ref="V454:V459" si="151">+U454/T454</f>
        <v>#DIV/0!</v>
      </c>
      <c r="W454" s="134"/>
      <c r="X454" s="132"/>
      <c r="Y454" s="132"/>
    </row>
    <row r="455" spans="1:25" s="114" customFormat="1" ht="22.5" customHeight="1" thickTop="1" thickBot="1" x14ac:dyDescent="0.3">
      <c r="A455" s="148">
        <v>1</v>
      </c>
      <c r="B455" s="149" t="s">
        <v>557</v>
      </c>
      <c r="C455" s="149" t="s">
        <v>92</v>
      </c>
      <c r="D455" s="149" t="s">
        <v>96</v>
      </c>
      <c r="E455" s="149" t="s">
        <v>96</v>
      </c>
      <c r="F455" s="149"/>
      <c r="G455" s="149"/>
      <c r="H455" s="151"/>
      <c r="I455" s="151"/>
      <c r="J455" s="151"/>
      <c r="K455" s="152" t="s">
        <v>565</v>
      </c>
      <c r="L455" s="112"/>
      <c r="M455" s="112"/>
      <c r="N455" s="112"/>
      <c r="O455" s="112">
        <f t="shared" si="147"/>
        <v>0</v>
      </c>
      <c r="P455" s="112"/>
      <c r="Q455" s="112"/>
      <c r="R455" s="112"/>
      <c r="S455" s="112"/>
      <c r="T455" s="112"/>
      <c r="U455" s="112"/>
      <c r="V455" s="252" t="e">
        <f t="shared" si="151"/>
        <v>#DIV/0!</v>
      </c>
      <c r="W455" s="112"/>
      <c r="X455" s="148"/>
      <c r="Y455" s="149"/>
    </row>
    <row r="456" spans="1:25" s="114" customFormat="1" ht="22.5" customHeight="1" thickTop="1" thickBot="1" x14ac:dyDescent="0.3">
      <c r="A456" s="148">
        <v>1</v>
      </c>
      <c r="B456" s="149" t="s">
        <v>557</v>
      </c>
      <c r="C456" s="149" t="s">
        <v>92</v>
      </c>
      <c r="D456" s="149" t="s">
        <v>96</v>
      </c>
      <c r="E456" s="149" t="s">
        <v>105</v>
      </c>
      <c r="F456" s="149"/>
      <c r="G456" s="149"/>
      <c r="H456" s="151"/>
      <c r="I456" s="151"/>
      <c r="J456" s="151"/>
      <c r="K456" s="152" t="s">
        <v>566</v>
      </c>
      <c r="L456" s="112"/>
      <c r="M456" s="112">
        <v>79481523475</v>
      </c>
      <c r="N456" s="112"/>
      <c r="O456" s="112">
        <f t="shared" si="147"/>
        <v>79481523475</v>
      </c>
      <c r="P456" s="112"/>
      <c r="Q456" s="112">
        <v>79481523475</v>
      </c>
      <c r="R456" s="112"/>
      <c r="S456" s="112"/>
      <c r="T456" s="112"/>
      <c r="U456" s="112"/>
      <c r="V456" s="252" t="e">
        <f t="shared" si="151"/>
        <v>#DIV/0!</v>
      </c>
      <c r="W456" s="112"/>
      <c r="X456" s="148"/>
      <c r="Y456" s="149"/>
    </row>
    <row r="457" spans="1:25" s="114" customFormat="1" ht="22.5" hidden="1" customHeight="1" thickTop="1" thickBot="1" x14ac:dyDescent="0.3">
      <c r="A457" s="148">
        <v>1</v>
      </c>
      <c r="B457" s="149" t="s">
        <v>557</v>
      </c>
      <c r="C457" s="149" t="s">
        <v>92</v>
      </c>
      <c r="D457" s="149" t="s">
        <v>96</v>
      </c>
      <c r="E457" s="149" t="s">
        <v>165</v>
      </c>
      <c r="F457" s="149"/>
      <c r="G457" s="149"/>
      <c r="H457" s="151"/>
      <c r="I457" s="151"/>
      <c r="J457" s="151"/>
      <c r="K457" s="152" t="s">
        <v>567</v>
      </c>
      <c r="L457" s="112"/>
      <c r="M457" s="112"/>
      <c r="N457" s="112"/>
      <c r="O457" s="112">
        <f t="shared" si="147"/>
        <v>0</v>
      </c>
      <c r="P457" s="112"/>
      <c r="Q457" s="112"/>
      <c r="R457" s="112"/>
      <c r="S457" s="112"/>
      <c r="T457" s="112"/>
      <c r="U457" s="112"/>
      <c r="V457" s="252" t="e">
        <f t="shared" si="151"/>
        <v>#DIV/0!</v>
      </c>
      <c r="W457" s="112"/>
      <c r="X457" s="148"/>
      <c r="Y457" s="149"/>
    </row>
    <row r="458" spans="1:25" s="135" customFormat="1" ht="22.5" hidden="1" customHeight="1" thickTop="1" thickBot="1" x14ac:dyDescent="0.3">
      <c r="A458" s="127">
        <v>1</v>
      </c>
      <c r="B458" s="127">
        <v>3</v>
      </c>
      <c r="C458" s="128" t="s">
        <v>92</v>
      </c>
      <c r="D458" s="128" t="s">
        <v>105</v>
      </c>
      <c r="E458" s="128"/>
      <c r="F458" s="128"/>
      <c r="G458" s="128"/>
      <c r="H458" s="128"/>
      <c r="I458" s="128"/>
      <c r="J458" s="128"/>
      <c r="K458" s="130" t="s">
        <v>568</v>
      </c>
      <c r="L458" s="134"/>
      <c r="M458" s="134"/>
      <c r="N458" s="134"/>
      <c r="O458" s="134">
        <f t="shared" si="147"/>
        <v>0</v>
      </c>
      <c r="P458" s="134"/>
      <c r="Q458" s="134"/>
      <c r="R458" s="134"/>
      <c r="S458" s="134"/>
      <c r="T458" s="134"/>
      <c r="U458" s="134"/>
      <c r="V458" s="254" t="e">
        <f t="shared" si="151"/>
        <v>#DIV/0!</v>
      </c>
      <c r="W458" s="134"/>
      <c r="X458" s="132"/>
      <c r="Y458" s="132"/>
    </row>
    <row r="459" spans="1:25" s="135" customFormat="1" ht="22.5" hidden="1" customHeight="1" thickTop="1" thickBot="1" x14ac:dyDescent="0.3">
      <c r="A459" s="127">
        <v>1</v>
      </c>
      <c r="B459" s="127">
        <v>3</v>
      </c>
      <c r="C459" s="128" t="s">
        <v>92</v>
      </c>
      <c r="D459" s="128" t="s">
        <v>165</v>
      </c>
      <c r="E459" s="128"/>
      <c r="F459" s="128"/>
      <c r="G459" s="128"/>
      <c r="H459" s="128"/>
      <c r="I459" s="128"/>
      <c r="J459" s="128"/>
      <c r="K459" s="130" t="s">
        <v>569</v>
      </c>
      <c r="L459" s="134"/>
      <c r="M459" s="134"/>
      <c r="N459" s="134"/>
      <c r="O459" s="134">
        <f t="shared" si="147"/>
        <v>0</v>
      </c>
      <c r="P459" s="134"/>
      <c r="Q459" s="134"/>
      <c r="R459" s="134"/>
      <c r="S459" s="134"/>
      <c r="T459" s="134"/>
      <c r="U459" s="134"/>
      <c r="V459" s="254" t="e">
        <f t="shared" si="151"/>
        <v>#DIV/0!</v>
      </c>
      <c r="W459" s="134"/>
      <c r="X459" s="132"/>
      <c r="Y459" s="132"/>
    </row>
    <row r="460" spans="1:25" s="125" customFormat="1" ht="22.5" hidden="1" customHeight="1" thickTop="1" thickBot="1" x14ac:dyDescent="0.3">
      <c r="A460" s="123">
        <v>1</v>
      </c>
      <c r="B460" s="117" t="s">
        <v>557</v>
      </c>
      <c r="C460" s="117" t="s">
        <v>103</v>
      </c>
      <c r="D460" s="117"/>
      <c r="E460" s="117"/>
      <c r="F460" s="117"/>
      <c r="G460" s="117"/>
      <c r="H460" s="117"/>
      <c r="I460" s="117"/>
      <c r="J460" s="117"/>
      <c r="K460" s="119" t="s">
        <v>570</v>
      </c>
      <c r="L460" s="124">
        <f>+L461+L465+L466</f>
        <v>0</v>
      </c>
      <c r="M460" s="124">
        <f>+M461+M465+M466</f>
        <v>0</v>
      </c>
      <c r="N460" s="124">
        <f>+N461+N465+N466</f>
        <v>0</v>
      </c>
      <c r="O460" s="124">
        <f t="shared" si="147"/>
        <v>0</v>
      </c>
      <c r="P460" s="124">
        <f t="shared" ref="P460:U460" si="152">+P461+P465+P466</f>
        <v>0</v>
      </c>
      <c r="Q460" s="124">
        <f t="shared" si="152"/>
        <v>0</v>
      </c>
      <c r="R460" s="124">
        <f t="shared" si="152"/>
        <v>0</v>
      </c>
      <c r="S460" s="124">
        <f t="shared" si="152"/>
        <v>0</v>
      </c>
      <c r="T460" s="124">
        <f t="shared" si="152"/>
        <v>0</v>
      </c>
      <c r="U460" s="124">
        <f t="shared" si="152"/>
        <v>0</v>
      </c>
      <c r="V460" s="253"/>
      <c r="W460" s="124"/>
      <c r="X460" s="121"/>
      <c r="Y460" s="121"/>
    </row>
    <row r="461" spans="1:25" s="135" customFormat="1" ht="22.5" hidden="1" customHeight="1" thickTop="1" thickBot="1" x14ac:dyDescent="0.3">
      <c r="A461" s="127">
        <v>1</v>
      </c>
      <c r="B461" s="127">
        <v>3</v>
      </c>
      <c r="C461" s="128" t="s">
        <v>103</v>
      </c>
      <c r="D461" s="128" t="s">
        <v>96</v>
      </c>
      <c r="E461" s="128"/>
      <c r="F461" s="128"/>
      <c r="G461" s="128"/>
      <c r="H461" s="128"/>
      <c r="I461" s="128"/>
      <c r="J461" s="128"/>
      <c r="K461" s="130" t="s">
        <v>564</v>
      </c>
      <c r="L461" s="134">
        <f>SUM(L462:L464)</f>
        <v>0</v>
      </c>
      <c r="M461" s="134">
        <f>SUM(M462:M464)</f>
        <v>0</v>
      </c>
      <c r="N461" s="134">
        <f>SUM(N462:N464)</f>
        <v>0</v>
      </c>
      <c r="O461" s="134">
        <f t="shared" si="147"/>
        <v>0</v>
      </c>
      <c r="P461" s="134">
        <f t="shared" ref="P461:U461" si="153">SUM(P462:P464)</f>
        <v>0</v>
      </c>
      <c r="Q461" s="134">
        <f t="shared" si="153"/>
        <v>0</v>
      </c>
      <c r="R461" s="134">
        <f t="shared" si="153"/>
        <v>0</v>
      </c>
      <c r="S461" s="134">
        <f t="shared" si="153"/>
        <v>0</v>
      </c>
      <c r="T461" s="134">
        <f t="shared" si="153"/>
        <v>0</v>
      </c>
      <c r="U461" s="134">
        <f t="shared" si="153"/>
        <v>0</v>
      </c>
      <c r="V461" s="254"/>
      <c r="W461" s="134"/>
      <c r="X461" s="132"/>
      <c r="Y461" s="132"/>
    </row>
    <row r="462" spans="1:25" s="114" customFormat="1" ht="22.5" hidden="1" customHeight="1" thickTop="1" thickBot="1" x14ac:dyDescent="0.3">
      <c r="A462" s="148">
        <v>1</v>
      </c>
      <c r="B462" s="149" t="s">
        <v>557</v>
      </c>
      <c r="C462" s="149" t="s">
        <v>103</v>
      </c>
      <c r="D462" s="149" t="s">
        <v>96</v>
      </c>
      <c r="E462" s="149" t="s">
        <v>96</v>
      </c>
      <c r="F462" s="149"/>
      <c r="G462" s="149"/>
      <c r="H462" s="151"/>
      <c r="I462" s="151"/>
      <c r="J462" s="151"/>
      <c r="K462" s="152" t="s">
        <v>565</v>
      </c>
      <c r="L462" s="112"/>
      <c r="M462" s="112"/>
      <c r="N462" s="112"/>
      <c r="O462" s="112">
        <f t="shared" si="147"/>
        <v>0</v>
      </c>
      <c r="P462" s="112"/>
      <c r="Q462" s="112"/>
      <c r="R462" s="112"/>
      <c r="S462" s="112"/>
      <c r="T462" s="112"/>
      <c r="U462" s="112"/>
      <c r="V462" s="252"/>
      <c r="W462" s="112"/>
      <c r="X462" s="148"/>
      <c r="Y462" s="149"/>
    </row>
    <row r="463" spans="1:25" s="114" customFormat="1" ht="22.5" hidden="1" customHeight="1" thickTop="1" thickBot="1" x14ac:dyDescent="0.3">
      <c r="A463" s="148">
        <v>1</v>
      </c>
      <c r="B463" s="149" t="s">
        <v>557</v>
      </c>
      <c r="C463" s="149" t="s">
        <v>103</v>
      </c>
      <c r="D463" s="149" t="s">
        <v>96</v>
      </c>
      <c r="E463" s="149" t="s">
        <v>105</v>
      </c>
      <c r="F463" s="149"/>
      <c r="G463" s="149"/>
      <c r="H463" s="151"/>
      <c r="I463" s="151"/>
      <c r="J463" s="151"/>
      <c r="K463" s="152" t="s">
        <v>566</v>
      </c>
      <c r="L463" s="112"/>
      <c r="M463" s="112"/>
      <c r="N463" s="112"/>
      <c r="O463" s="112">
        <f t="shared" si="147"/>
        <v>0</v>
      </c>
      <c r="P463" s="112"/>
      <c r="Q463" s="112"/>
      <c r="R463" s="112"/>
      <c r="S463" s="112"/>
      <c r="T463" s="112"/>
      <c r="U463" s="112"/>
      <c r="V463" s="252"/>
      <c r="W463" s="112"/>
      <c r="X463" s="148"/>
      <c r="Y463" s="149"/>
    </row>
    <row r="464" spans="1:25" s="114" customFormat="1" ht="22.5" hidden="1" customHeight="1" thickTop="1" thickBot="1" x14ac:dyDescent="0.3">
      <c r="A464" s="148">
        <v>1</v>
      </c>
      <c r="B464" s="149" t="s">
        <v>557</v>
      </c>
      <c r="C464" s="149" t="s">
        <v>103</v>
      </c>
      <c r="D464" s="149" t="s">
        <v>96</v>
      </c>
      <c r="E464" s="149" t="s">
        <v>165</v>
      </c>
      <c r="F464" s="149"/>
      <c r="G464" s="149"/>
      <c r="H464" s="151"/>
      <c r="I464" s="151"/>
      <c r="J464" s="151"/>
      <c r="K464" s="152" t="s">
        <v>567</v>
      </c>
      <c r="L464" s="112"/>
      <c r="M464" s="112"/>
      <c r="N464" s="112"/>
      <c r="O464" s="112">
        <f t="shared" si="147"/>
        <v>0</v>
      </c>
      <c r="P464" s="112"/>
      <c r="Q464" s="112"/>
      <c r="R464" s="112"/>
      <c r="S464" s="112"/>
      <c r="T464" s="112"/>
      <c r="U464" s="112"/>
      <c r="V464" s="252"/>
      <c r="W464" s="112"/>
      <c r="X464" s="148"/>
      <c r="Y464" s="149"/>
    </row>
    <row r="465" spans="1:25" s="135" customFormat="1" ht="22.5" hidden="1" customHeight="1" thickTop="1" thickBot="1" x14ac:dyDescent="0.3">
      <c r="A465" s="127">
        <v>1</v>
      </c>
      <c r="B465" s="127">
        <v>3</v>
      </c>
      <c r="C465" s="128" t="s">
        <v>103</v>
      </c>
      <c r="D465" s="128" t="s">
        <v>105</v>
      </c>
      <c r="E465" s="128"/>
      <c r="F465" s="128"/>
      <c r="G465" s="128"/>
      <c r="H465" s="128"/>
      <c r="I465" s="128"/>
      <c r="J465" s="128"/>
      <c r="K465" s="130" t="s">
        <v>568</v>
      </c>
      <c r="L465" s="134"/>
      <c r="M465" s="134"/>
      <c r="N465" s="134"/>
      <c r="O465" s="134">
        <f t="shared" si="147"/>
        <v>0</v>
      </c>
      <c r="P465" s="134"/>
      <c r="Q465" s="134"/>
      <c r="R465" s="134"/>
      <c r="S465" s="134"/>
      <c r="T465" s="134"/>
      <c r="U465" s="134"/>
      <c r="V465" s="254"/>
      <c r="W465" s="134"/>
      <c r="X465" s="132"/>
      <c r="Y465" s="132"/>
    </row>
    <row r="466" spans="1:25" s="135" customFormat="1" ht="22.5" hidden="1" customHeight="1" thickTop="1" thickBot="1" x14ac:dyDescent="0.3">
      <c r="A466" s="127">
        <v>1</v>
      </c>
      <c r="B466" s="127">
        <v>3</v>
      </c>
      <c r="C466" s="128" t="s">
        <v>103</v>
      </c>
      <c r="D466" s="128" t="s">
        <v>165</v>
      </c>
      <c r="E466" s="128"/>
      <c r="F466" s="128"/>
      <c r="G466" s="128"/>
      <c r="H466" s="128"/>
      <c r="I466" s="128"/>
      <c r="J466" s="128"/>
      <c r="K466" s="130" t="s">
        <v>569</v>
      </c>
      <c r="L466" s="134"/>
      <c r="M466" s="134"/>
      <c r="N466" s="134"/>
      <c r="O466" s="134">
        <f t="shared" si="147"/>
        <v>0</v>
      </c>
      <c r="P466" s="134"/>
      <c r="Q466" s="134"/>
      <c r="R466" s="134"/>
      <c r="S466" s="134"/>
      <c r="T466" s="134"/>
      <c r="U466" s="134"/>
      <c r="V466" s="254"/>
      <c r="W466" s="134"/>
      <c r="X466" s="132"/>
      <c r="Y466" s="132"/>
    </row>
    <row r="467" spans="1:25" s="125" customFormat="1" ht="22.5" hidden="1" customHeight="1" thickTop="1" thickBot="1" x14ac:dyDescent="0.3">
      <c r="A467" s="123">
        <v>1</v>
      </c>
      <c r="B467" s="117" t="s">
        <v>557</v>
      </c>
      <c r="C467" s="117" t="s">
        <v>557</v>
      </c>
      <c r="D467" s="117"/>
      <c r="E467" s="117"/>
      <c r="F467" s="117"/>
      <c r="G467" s="117"/>
      <c r="H467" s="117"/>
      <c r="I467" s="117"/>
      <c r="J467" s="117"/>
      <c r="K467" s="119" t="s">
        <v>571</v>
      </c>
      <c r="L467" s="124">
        <f>+L468+L472+L473</f>
        <v>0</v>
      </c>
      <c r="M467" s="124">
        <f>+M468+M472+M473</f>
        <v>0</v>
      </c>
      <c r="N467" s="124">
        <f>+N468+N472+N473</f>
        <v>0</v>
      </c>
      <c r="O467" s="124">
        <f t="shared" si="147"/>
        <v>0</v>
      </c>
      <c r="P467" s="124">
        <f t="shared" ref="P467:U467" si="154">+P468+P472+P473</f>
        <v>0</v>
      </c>
      <c r="Q467" s="124">
        <f t="shared" si="154"/>
        <v>0</v>
      </c>
      <c r="R467" s="124">
        <f t="shared" si="154"/>
        <v>0</v>
      </c>
      <c r="S467" s="124">
        <f t="shared" si="154"/>
        <v>0</v>
      </c>
      <c r="T467" s="124">
        <f t="shared" si="154"/>
        <v>0</v>
      </c>
      <c r="U467" s="124">
        <f t="shared" si="154"/>
        <v>0</v>
      </c>
      <c r="V467" s="253"/>
      <c r="W467" s="124"/>
      <c r="X467" s="121"/>
      <c r="Y467" s="121"/>
    </row>
    <row r="468" spans="1:25" s="135" customFormat="1" ht="22.5" hidden="1" customHeight="1" thickTop="1" thickBot="1" x14ac:dyDescent="0.3">
      <c r="A468" s="127">
        <v>1</v>
      </c>
      <c r="B468" s="127">
        <v>3</v>
      </c>
      <c r="C468" s="128" t="s">
        <v>557</v>
      </c>
      <c r="D468" s="128" t="s">
        <v>96</v>
      </c>
      <c r="E468" s="128"/>
      <c r="F468" s="128"/>
      <c r="G468" s="128"/>
      <c r="H468" s="128"/>
      <c r="I468" s="128"/>
      <c r="J468" s="128"/>
      <c r="K468" s="130" t="s">
        <v>564</v>
      </c>
      <c r="L468" s="134">
        <f>SUM(L469:L471)</f>
        <v>0</v>
      </c>
      <c r="M468" s="134">
        <f>SUM(M469:M471)</f>
        <v>0</v>
      </c>
      <c r="N468" s="134">
        <f>SUM(N469:N471)</f>
        <v>0</v>
      </c>
      <c r="O468" s="134">
        <f t="shared" si="147"/>
        <v>0</v>
      </c>
      <c r="P468" s="134">
        <f t="shared" ref="P468:U468" si="155">SUM(P469:P471)</f>
        <v>0</v>
      </c>
      <c r="Q468" s="134">
        <f t="shared" si="155"/>
        <v>0</v>
      </c>
      <c r="R468" s="134">
        <f t="shared" si="155"/>
        <v>0</v>
      </c>
      <c r="S468" s="134">
        <f t="shared" si="155"/>
        <v>0</v>
      </c>
      <c r="T468" s="134">
        <f t="shared" si="155"/>
        <v>0</v>
      </c>
      <c r="U468" s="134">
        <f t="shared" si="155"/>
        <v>0</v>
      </c>
      <c r="V468" s="254"/>
      <c r="W468" s="134"/>
      <c r="X468" s="132"/>
      <c r="Y468" s="132"/>
    </row>
    <row r="469" spans="1:25" s="114" customFormat="1" ht="22.5" hidden="1" customHeight="1" thickTop="1" thickBot="1" x14ac:dyDescent="0.3">
      <c r="A469" s="148">
        <v>1</v>
      </c>
      <c r="B469" s="149" t="s">
        <v>557</v>
      </c>
      <c r="C469" s="149" t="s">
        <v>557</v>
      </c>
      <c r="D469" s="149" t="s">
        <v>96</v>
      </c>
      <c r="E469" s="149" t="s">
        <v>96</v>
      </c>
      <c r="F469" s="149"/>
      <c r="G469" s="149"/>
      <c r="H469" s="151"/>
      <c r="I469" s="151"/>
      <c r="J469" s="151"/>
      <c r="K469" s="152" t="s">
        <v>565</v>
      </c>
      <c r="L469" s="112"/>
      <c r="M469" s="112"/>
      <c r="N469" s="112"/>
      <c r="O469" s="112">
        <f t="shared" si="147"/>
        <v>0</v>
      </c>
      <c r="P469" s="112"/>
      <c r="Q469" s="112"/>
      <c r="R469" s="112"/>
      <c r="S469" s="112"/>
      <c r="T469" s="112"/>
      <c r="U469" s="112"/>
      <c r="V469" s="252"/>
      <c r="W469" s="112"/>
      <c r="X469" s="148"/>
      <c r="Y469" s="149"/>
    </row>
    <row r="470" spans="1:25" s="114" customFormat="1" ht="22.5" hidden="1" customHeight="1" thickTop="1" thickBot="1" x14ac:dyDescent="0.3">
      <c r="A470" s="148">
        <v>1</v>
      </c>
      <c r="B470" s="149" t="s">
        <v>557</v>
      </c>
      <c r="C470" s="149" t="s">
        <v>557</v>
      </c>
      <c r="D470" s="149" t="s">
        <v>96</v>
      </c>
      <c r="E470" s="149" t="s">
        <v>105</v>
      </c>
      <c r="F470" s="149"/>
      <c r="G470" s="149"/>
      <c r="H470" s="151"/>
      <c r="I470" s="151"/>
      <c r="J470" s="151"/>
      <c r="K470" s="152" t="s">
        <v>566</v>
      </c>
      <c r="L470" s="112"/>
      <c r="M470" s="112"/>
      <c r="N470" s="112"/>
      <c r="O470" s="112">
        <f t="shared" si="147"/>
        <v>0</v>
      </c>
      <c r="P470" s="112"/>
      <c r="Q470" s="112"/>
      <c r="R470" s="112"/>
      <c r="S470" s="112"/>
      <c r="T470" s="112"/>
      <c r="U470" s="112"/>
      <c r="V470" s="252"/>
      <c r="W470" s="112"/>
      <c r="X470" s="148"/>
      <c r="Y470" s="149"/>
    </row>
    <row r="471" spans="1:25" s="114" customFormat="1" ht="22.5" hidden="1" customHeight="1" thickTop="1" thickBot="1" x14ac:dyDescent="0.3">
      <c r="A471" s="148">
        <v>1</v>
      </c>
      <c r="B471" s="149" t="s">
        <v>557</v>
      </c>
      <c r="C471" s="149" t="s">
        <v>557</v>
      </c>
      <c r="D471" s="149" t="s">
        <v>96</v>
      </c>
      <c r="E471" s="149" t="s">
        <v>165</v>
      </c>
      <c r="F471" s="149"/>
      <c r="G471" s="149"/>
      <c r="H471" s="151"/>
      <c r="I471" s="151"/>
      <c r="J471" s="151"/>
      <c r="K471" s="152" t="s">
        <v>567</v>
      </c>
      <c r="L471" s="112"/>
      <c r="M471" s="112"/>
      <c r="N471" s="112"/>
      <c r="O471" s="112">
        <f t="shared" si="147"/>
        <v>0</v>
      </c>
      <c r="P471" s="112"/>
      <c r="Q471" s="112"/>
      <c r="R471" s="112"/>
      <c r="S471" s="112"/>
      <c r="T471" s="112"/>
      <c r="U471" s="112"/>
      <c r="V471" s="252"/>
      <c r="W471" s="112"/>
      <c r="X471" s="148"/>
      <c r="Y471" s="149"/>
    </row>
    <row r="472" spans="1:25" s="135" customFormat="1" ht="22.5" hidden="1" customHeight="1" thickTop="1" thickBot="1" x14ac:dyDescent="0.3">
      <c r="A472" s="127">
        <v>1</v>
      </c>
      <c r="B472" s="127">
        <v>3</v>
      </c>
      <c r="C472" s="128" t="s">
        <v>557</v>
      </c>
      <c r="D472" s="128" t="s">
        <v>105</v>
      </c>
      <c r="E472" s="128"/>
      <c r="F472" s="128"/>
      <c r="G472" s="128"/>
      <c r="H472" s="128"/>
      <c r="I472" s="128"/>
      <c r="J472" s="128"/>
      <c r="K472" s="130" t="s">
        <v>568</v>
      </c>
      <c r="L472" s="134"/>
      <c r="M472" s="134"/>
      <c r="N472" s="134"/>
      <c r="O472" s="134">
        <f t="shared" si="147"/>
        <v>0</v>
      </c>
      <c r="P472" s="134"/>
      <c r="Q472" s="134"/>
      <c r="R472" s="134"/>
      <c r="S472" s="134"/>
      <c r="T472" s="134"/>
      <c r="U472" s="134"/>
      <c r="V472" s="254"/>
      <c r="W472" s="134"/>
      <c r="X472" s="132"/>
      <c r="Y472" s="132"/>
    </row>
    <row r="473" spans="1:25" s="135" customFormat="1" ht="22.5" hidden="1" customHeight="1" thickTop="1" thickBot="1" x14ac:dyDescent="0.3">
      <c r="A473" s="127">
        <v>1</v>
      </c>
      <c r="B473" s="127">
        <v>3</v>
      </c>
      <c r="C473" s="128" t="s">
        <v>557</v>
      </c>
      <c r="D473" s="128" t="s">
        <v>165</v>
      </c>
      <c r="E473" s="128"/>
      <c r="F473" s="128"/>
      <c r="G473" s="128"/>
      <c r="H473" s="128"/>
      <c r="I473" s="128"/>
      <c r="J473" s="128"/>
      <c r="K473" s="130" t="s">
        <v>569</v>
      </c>
      <c r="L473" s="134"/>
      <c r="M473" s="134"/>
      <c r="N473" s="134"/>
      <c r="O473" s="134">
        <f t="shared" si="147"/>
        <v>0</v>
      </c>
      <c r="P473" s="134"/>
      <c r="Q473" s="134"/>
      <c r="R473" s="134"/>
      <c r="S473" s="134"/>
      <c r="T473" s="134"/>
      <c r="U473" s="134"/>
      <c r="V473" s="254"/>
      <c r="W473" s="134"/>
      <c r="X473" s="132"/>
      <c r="Y473" s="132"/>
    </row>
    <row r="474" spans="1:25" ht="36" customHeight="1" thickTop="1" x14ac:dyDescent="0.25"/>
    <row r="529" spans="11:11" ht="36" customHeight="1" x14ac:dyDescent="0.25"/>
    <row r="541" spans="11:11" ht="36" customHeight="1" x14ac:dyDescent="0.25"/>
    <row r="832" spans="11:11" ht="36" customHeight="1" x14ac:dyDescent="0.25"/>
    <row r="959" spans="1:22" ht="36" customHeight="1" thickTop="1" thickBot="1" x14ac:dyDescent="0.3">
      <c r="A959" s="11" t="s">
        <v>92</v>
      </c>
      <c r="B959" s="11" t="s">
        <v>105</v>
      </c>
      <c r="C959" s="11"/>
      <c r="D959" s="11"/>
      <c r="E959" s="11"/>
      <c r="F959" s="11"/>
      <c r="G959" s="11"/>
      <c r="H959" s="11"/>
      <c r="I959" s="65"/>
      <c r="J959" s="65"/>
      <c r="K959" s="12" t="s">
        <v>544</v>
      </c>
      <c r="L959" s="56">
        <f>+L960+L964</f>
        <v>0</v>
      </c>
      <c r="M959" s="56">
        <f>+M960+M964</f>
        <v>0</v>
      </c>
      <c r="N959" s="56">
        <f>+N960+N964</f>
        <v>0</v>
      </c>
      <c r="O959" s="56">
        <f t="shared" ref="O959:O978" si="156">L959+M959-N959</f>
        <v>0</v>
      </c>
      <c r="P959" s="56">
        <f t="shared" ref="P959:U959" si="157">+P960+P964</f>
        <v>0</v>
      </c>
      <c r="Q959" s="56">
        <f t="shared" si="157"/>
        <v>0</v>
      </c>
      <c r="R959" s="56">
        <f t="shared" si="157"/>
        <v>0</v>
      </c>
      <c r="S959" s="56">
        <f t="shared" si="157"/>
        <v>0</v>
      </c>
      <c r="T959" s="56">
        <f t="shared" si="157"/>
        <v>0</v>
      </c>
      <c r="U959" s="56">
        <f t="shared" si="157"/>
        <v>0</v>
      </c>
      <c r="V959" s="256" t="e">
        <f t="shared" ref="V959:V978" si="158">U959/O959</f>
        <v>#DIV/0!</v>
      </c>
    </row>
    <row r="960" spans="1:22" ht="18.75" customHeight="1" thickTop="1" thickBot="1" x14ac:dyDescent="0.3">
      <c r="A960" s="14">
        <v>1</v>
      </c>
      <c r="B960" s="54" t="s">
        <v>105</v>
      </c>
      <c r="C960" s="54" t="s">
        <v>96</v>
      </c>
      <c r="D960" s="54"/>
      <c r="E960" s="14"/>
      <c r="F960" s="54"/>
      <c r="G960" s="54"/>
      <c r="H960" s="54"/>
      <c r="I960" s="54"/>
      <c r="J960" s="54"/>
      <c r="K960" s="51" t="s">
        <v>545</v>
      </c>
      <c r="L960" s="55">
        <f>SUM(L961:L963)</f>
        <v>0</v>
      </c>
      <c r="M960" s="55">
        <f>SUM(M961:M963)</f>
        <v>0</v>
      </c>
      <c r="N960" s="55">
        <f>SUM(N961:N963)</f>
        <v>0</v>
      </c>
      <c r="O960" s="55">
        <f t="shared" si="156"/>
        <v>0</v>
      </c>
      <c r="P960" s="55">
        <f t="shared" ref="P960:U960" si="159">SUM(P961:P963)</f>
        <v>0</v>
      </c>
      <c r="Q960" s="55">
        <f t="shared" si="159"/>
        <v>0</v>
      </c>
      <c r="R960" s="55">
        <f t="shared" si="159"/>
        <v>0</v>
      </c>
      <c r="S960" s="55">
        <f t="shared" si="159"/>
        <v>0</v>
      </c>
      <c r="T960" s="55">
        <f t="shared" si="159"/>
        <v>0</v>
      </c>
      <c r="U960" s="55">
        <f t="shared" si="159"/>
        <v>0</v>
      </c>
      <c r="V960" s="257" t="e">
        <f t="shared" si="158"/>
        <v>#DIV/0!</v>
      </c>
    </row>
    <row r="961" spans="1:22" ht="18.75" customHeight="1" thickTop="1" thickBot="1" x14ac:dyDescent="0.3">
      <c r="A961" s="14">
        <v>1</v>
      </c>
      <c r="B961" s="54" t="s">
        <v>105</v>
      </c>
      <c r="C961" s="54" t="s">
        <v>96</v>
      </c>
      <c r="D961" s="54" t="s">
        <v>96</v>
      </c>
      <c r="E961" s="54"/>
      <c r="F961" s="54"/>
      <c r="G961" s="54"/>
      <c r="H961" s="54"/>
      <c r="I961" s="54"/>
      <c r="J961" s="54"/>
      <c r="K961" s="52" t="s">
        <v>546</v>
      </c>
      <c r="L961" s="55"/>
      <c r="M961" s="55"/>
      <c r="N961" s="55"/>
      <c r="O961" s="55">
        <f t="shared" si="156"/>
        <v>0</v>
      </c>
      <c r="P961" s="55"/>
      <c r="Q961" s="55"/>
      <c r="R961" s="55"/>
      <c r="S961" s="55"/>
      <c r="T961" s="55"/>
      <c r="U961" s="55"/>
      <c r="V961" s="257" t="e">
        <f t="shared" si="158"/>
        <v>#DIV/0!</v>
      </c>
    </row>
    <row r="962" spans="1:22" ht="18.75" customHeight="1" thickTop="1" thickBot="1" x14ac:dyDescent="0.3">
      <c r="A962" s="14">
        <v>1</v>
      </c>
      <c r="B962" s="54" t="s">
        <v>105</v>
      </c>
      <c r="C962" s="54" t="s">
        <v>96</v>
      </c>
      <c r="D962" s="54" t="s">
        <v>105</v>
      </c>
      <c r="E962" s="54"/>
      <c r="F962" s="54"/>
      <c r="G962" s="54"/>
      <c r="H962" s="54"/>
      <c r="I962" s="54"/>
      <c r="J962" s="54"/>
      <c r="K962" s="52" t="s">
        <v>547</v>
      </c>
      <c r="L962" s="55"/>
      <c r="M962" s="55"/>
      <c r="N962" s="55"/>
      <c r="O962" s="55">
        <f t="shared" si="156"/>
        <v>0</v>
      </c>
      <c r="P962" s="55"/>
      <c r="Q962" s="55"/>
      <c r="R962" s="55"/>
      <c r="S962" s="55"/>
      <c r="T962" s="55"/>
      <c r="U962" s="55"/>
      <c r="V962" s="257" t="e">
        <f t="shared" si="158"/>
        <v>#DIV/0!</v>
      </c>
    </row>
    <row r="963" spans="1:22" ht="18.75" customHeight="1" thickTop="1" thickBot="1" x14ac:dyDescent="0.3">
      <c r="A963" s="14">
        <v>1</v>
      </c>
      <c r="B963" s="54" t="s">
        <v>105</v>
      </c>
      <c r="C963" s="54" t="s">
        <v>96</v>
      </c>
      <c r="D963" s="54" t="s">
        <v>165</v>
      </c>
      <c r="E963" s="54"/>
      <c r="F963" s="54"/>
      <c r="G963" s="54"/>
      <c r="H963" s="54"/>
      <c r="I963" s="54"/>
      <c r="J963" s="54"/>
      <c r="K963" s="52" t="s">
        <v>548</v>
      </c>
      <c r="L963" s="55"/>
      <c r="M963" s="55"/>
      <c r="N963" s="55"/>
      <c r="O963" s="55">
        <f t="shared" si="156"/>
        <v>0</v>
      </c>
      <c r="P963" s="55"/>
      <c r="Q963" s="55"/>
      <c r="R963" s="55"/>
      <c r="S963" s="55"/>
      <c r="T963" s="55"/>
      <c r="U963" s="55"/>
      <c r="V963" s="257" t="e">
        <f t="shared" si="158"/>
        <v>#DIV/0!</v>
      </c>
    </row>
    <row r="964" spans="1:22" ht="18.75" customHeight="1" thickTop="1" thickBot="1" x14ac:dyDescent="0.3">
      <c r="A964" s="14">
        <v>1</v>
      </c>
      <c r="B964" s="54" t="s">
        <v>105</v>
      </c>
      <c r="C964" s="54" t="s">
        <v>105</v>
      </c>
      <c r="D964" s="54"/>
      <c r="E964" s="14"/>
      <c r="F964" s="54"/>
      <c r="G964" s="54"/>
      <c r="H964" s="54"/>
      <c r="I964" s="54"/>
      <c r="J964" s="54"/>
      <c r="K964" s="51" t="s">
        <v>550</v>
      </c>
      <c r="L964" s="55"/>
      <c r="M964" s="55"/>
      <c r="N964" s="55"/>
      <c r="O964" s="55">
        <f t="shared" si="156"/>
        <v>0</v>
      </c>
      <c r="P964" s="55"/>
      <c r="Q964" s="55"/>
      <c r="R964" s="55"/>
      <c r="S964" s="55"/>
      <c r="T964" s="55"/>
      <c r="U964" s="55"/>
      <c r="V964" s="257" t="e">
        <f t="shared" si="158"/>
        <v>#DIV/0!</v>
      </c>
    </row>
    <row r="965" spans="1:22" ht="36" customHeight="1" thickTop="1" thickBot="1" x14ac:dyDescent="0.3">
      <c r="A965" s="11">
        <v>1</v>
      </c>
      <c r="B965" s="11" t="s">
        <v>165</v>
      </c>
      <c r="C965" s="11"/>
      <c r="D965" s="11"/>
      <c r="E965" s="11"/>
      <c r="F965" s="11"/>
      <c r="G965" s="11"/>
      <c r="H965" s="11"/>
      <c r="I965" s="65"/>
      <c r="J965" s="65"/>
      <c r="K965" s="56" t="s">
        <v>572</v>
      </c>
      <c r="L965" s="56">
        <f>+L966+L970</f>
        <v>0</v>
      </c>
      <c r="M965" s="56">
        <f>+M966+M970</f>
        <v>0</v>
      </c>
      <c r="N965" s="56">
        <f>+N966+N970</f>
        <v>0</v>
      </c>
      <c r="O965" s="56">
        <f t="shared" si="156"/>
        <v>0</v>
      </c>
      <c r="P965" s="56">
        <f t="shared" ref="P965:U965" si="160">+P966+P970</f>
        <v>0</v>
      </c>
      <c r="Q965" s="56">
        <f t="shared" si="160"/>
        <v>0</v>
      </c>
      <c r="R965" s="56">
        <f t="shared" si="160"/>
        <v>0</v>
      </c>
      <c r="S965" s="56">
        <f t="shared" si="160"/>
        <v>0</v>
      </c>
      <c r="T965" s="56">
        <f t="shared" si="160"/>
        <v>0</v>
      </c>
      <c r="U965" s="56">
        <f t="shared" si="160"/>
        <v>0</v>
      </c>
      <c r="V965" s="256" t="e">
        <f t="shared" si="158"/>
        <v>#DIV/0!</v>
      </c>
    </row>
    <row r="966" spans="1:22" ht="18.75" customHeight="1" thickTop="1" thickBot="1" x14ac:dyDescent="0.3">
      <c r="A966" s="14">
        <v>1</v>
      </c>
      <c r="B966" s="54" t="s">
        <v>165</v>
      </c>
      <c r="C966" s="54" t="s">
        <v>96</v>
      </c>
      <c r="D966" s="54"/>
      <c r="E966" s="14"/>
      <c r="F966" s="54"/>
      <c r="G966" s="54"/>
      <c r="H966" s="54"/>
      <c r="I966" s="54"/>
      <c r="J966" s="54"/>
      <c r="K966" s="51" t="s">
        <v>552</v>
      </c>
      <c r="L966" s="55">
        <f>SUM(L967:L969)</f>
        <v>0</v>
      </c>
      <c r="M966" s="55">
        <f>SUM(M967:M969)</f>
        <v>0</v>
      </c>
      <c r="N966" s="55">
        <f>SUM(N967:N969)</f>
        <v>0</v>
      </c>
      <c r="O966" s="55">
        <f t="shared" si="156"/>
        <v>0</v>
      </c>
      <c r="P966" s="55">
        <f t="shared" ref="P966:U966" si="161">SUM(P967:P969)</f>
        <v>0</v>
      </c>
      <c r="Q966" s="55">
        <f t="shared" si="161"/>
        <v>0</v>
      </c>
      <c r="R966" s="55">
        <f t="shared" si="161"/>
        <v>0</v>
      </c>
      <c r="S966" s="55">
        <f t="shared" si="161"/>
        <v>0</v>
      </c>
      <c r="T966" s="55">
        <f t="shared" si="161"/>
        <v>0</v>
      </c>
      <c r="U966" s="55">
        <f t="shared" si="161"/>
        <v>0</v>
      </c>
      <c r="V966" s="257" t="e">
        <f t="shared" si="158"/>
        <v>#DIV/0!</v>
      </c>
    </row>
    <row r="967" spans="1:22" ht="18.75" customHeight="1" thickTop="1" thickBot="1" x14ac:dyDescent="0.3">
      <c r="A967" s="14">
        <v>1</v>
      </c>
      <c r="B967" s="54" t="s">
        <v>165</v>
      </c>
      <c r="C967" s="54" t="s">
        <v>96</v>
      </c>
      <c r="D967" s="54" t="s">
        <v>96</v>
      </c>
      <c r="E967" s="54"/>
      <c r="F967" s="54"/>
      <c r="G967" s="54"/>
      <c r="H967" s="54"/>
      <c r="I967" s="54"/>
      <c r="J967" s="54"/>
      <c r="K967" s="52" t="s">
        <v>553</v>
      </c>
      <c r="L967" s="55"/>
      <c r="M967" s="55"/>
      <c r="N967" s="55"/>
      <c r="O967" s="55">
        <f t="shared" si="156"/>
        <v>0</v>
      </c>
      <c r="P967" s="55"/>
      <c r="Q967" s="55"/>
      <c r="R967" s="55"/>
      <c r="S967" s="55"/>
      <c r="T967" s="55"/>
      <c r="U967" s="55"/>
      <c r="V967" s="257" t="e">
        <f t="shared" si="158"/>
        <v>#DIV/0!</v>
      </c>
    </row>
    <row r="968" spans="1:22" ht="18.75" customHeight="1" thickTop="1" thickBot="1" x14ac:dyDescent="0.3">
      <c r="A968" s="14">
        <v>1</v>
      </c>
      <c r="B968" s="54" t="s">
        <v>165</v>
      </c>
      <c r="C968" s="54" t="s">
        <v>96</v>
      </c>
      <c r="D968" s="54" t="s">
        <v>105</v>
      </c>
      <c r="E968" s="54"/>
      <c r="F968" s="54"/>
      <c r="G968" s="54"/>
      <c r="H968" s="54"/>
      <c r="I968" s="54"/>
      <c r="J968" s="54"/>
      <c r="K968" s="52" t="s">
        <v>554</v>
      </c>
      <c r="L968" s="55"/>
      <c r="M968" s="55"/>
      <c r="N968" s="55"/>
      <c r="O968" s="55">
        <f t="shared" si="156"/>
        <v>0</v>
      </c>
      <c r="P968" s="55"/>
      <c r="Q968" s="55"/>
      <c r="R968" s="55"/>
      <c r="S968" s="55"/>
      <c r="T968" s="55"/>
      <c r="U968" s="55"/>
      <c r="V968" s="257" t="e">
        <f t="shared" si="158"/>
        <v>#DIV/0!</v>
      </c>
    </row>
    <row r="969" spans="1:22" ht="18.75" customHeight="1" thickTop="1" thickBot="1" x14ac:dyDescent="0.3">
      <c r="A969" s="14">
        <v>1</v>
      </c>
      <c r="B969" s="54" t="s">
        <v>165</v>
      </c>
      <c r="C969" s="54" t="s">
        <v>96</v>
      </c>
      <c r="D969" s="54" t="s">
        <v>165</v>
      </c>
      <c r="E969" s="54"/>
      <c r="F969" s="54"/>
      <c r="G969" s="54"/>
      <c r="H969" s="54"/>
      <c r="I969" s="54"/>
      <c r="J969" s="54"/>
      <c r="K969" s="52" t="s">
        <v>555</v>
      </c>
      <c r="L969" s="55"/>
      <c r="M969" s="55"/>
      <c r="N969" s="55"/>
      <c r="O969" s="55">
        <f t="shared" si="156"/>
        <v>0</v>
      </c>
      <c r="P969" s="55"/>
      <c r="Q969" s="55"/>
      <c r="R969" s="55"/>
      <c r="S969" s="55"/>
      <c r="T969" s="55"/>
      <c r="U969" s="55"/>
      <c r="V969" s="257" t="e">
        <f t="shared" si="158"/>
        <v>#DIV/0!</v>
      </c>
    </row>
    <row r="970" spans="1:22" ht="18.75" customHeight="1" thickTop="1" thickBot="1" x14ac:dyDescent="0.3">
      <c r="A970" s="14">
        <v>1</v>
      </c>
      <c r="B970" s="54" t="s">
        <v>165</v>
      </c>
      <c r="C970" s="54" t="s">
        <v>105</v>
      </c>
      <c r="D970" s="54"/>
      <c r="E970" s="14"/>
      <c r="F970" s="54"/>
      <c r="G970" s="54"/>
      <c r="H970" s="54"/>
      <c r="I970" s="54"/>
      <c r="J970" s="54"/>
      <c r="K970" s="51" t="s">
        <v>573</v>
      </c>
      <c r="L970" s="55"/>
      <c r="M970" s="55"/>
      <c r="N970" s="55"/>
      <c r="O970" s="55">
        <f t="shared" si="156"/>
        <v>0</v>
      </c>
      <c r="P970" s="55"/>
      <c r="Q970" s="55"/>
      <c r="R970" s="55"/>
      <c r="S970" s="55"/>
      <c r="T970" s="55"/>
      <c r="U970" s="55"/>
      <c r="V970" s="257" t="e">
        <f t="shared" si="158"/>
        <v>#DIV/0!</v>
      </c>
    </row>
    <row r="971" spans="1:22" ht="36" customHeight="1" thickTop="1" thickBot="1" x14ac:dyDescent="0.3">
      <c r="A971" s="11">
        <v>1</v>
      </c>
      <c r="B971" s="11" t="s">
        <v>172</v>
      </c>
      <c r="C971" s="11"/>
      <c r="D971" s="11"/>
      <c r="E971" s="11"/>
      <c r="F971" s="11"/>
      <c r="G971" s="11"/>
      <c r="H971" s="11"/>
      <c r="I971" s="65"/>
      <c r="J971" s="65"/>
      <c r="K971" s="12" t="s">
        <v>574</v>
      </c>
      <c r="L971" s="56"/>
      <c r="M971" s="56"/>
      <c r="N971" s="56"/>
      <c r="O971" s="56">
        <f t="shared" si="156"/>
        <v>0</v>
      </c>
      <c r="P971" s="56"/>
      <c r="Q971" s="56"/>
      <c r="R971" s="56"/>
      <c r="S971" s="56"/>
      <c r="T971" s="56"/>
      <c r="U971" s="56"/>
      <c r="V971" s="256" t="e">
        <f t="shared" si="158"/>
        <v>#DIV/0!</v>
      </c>
    </row>
    <row r="972" spans="1:22" ht="36" customHeight="1" thickTop="1" thickBot="1" x14ac:dyDescent="0.3">
      <c r="A972" s="11" t="s">
        <v>92</v>
      </c>
      <c r="B972" s="11" t="s">
        <v>115</v>
      </c>
      <c r="C972" s="11"/>
      <c r="D972" s="11"/>
      <c r="E972" s="11"/>
      <c r="F972" s="11"/>
      <c r="G972" s="11"/>
      <c r="H972" s="11"/>
      <c r="I972" s="65"/>
      <c r="J972" s="65"/>
      <c r="K972" s="12" t="s">
        <v>575</v>
      </c>
      <c r="L972" s="56">
        <f>+L973+L977+L978</f>
        <v>0</v>
      </c>
      <c r="M972" s="56">
        <f>+M973+M977+M978</f>
        <v>0</v>
      </c>
      <c r="N972" s="56">
        <f>+N973+N977+N978</f>
        <v>0</v>
      </c>
      <c r="O972" s="56">
        <f t="shared" si="156"/>
        <v>0</v>
      </c>
      <c r="P972" s="56">
        <f t="shared" ref="P972:U972" si="162">+P973+P977+P978</f>
        <v>0</v>
      </c>
      <c r="Q972" s="56">
        <f t="shared" si="162"/>
        <v>0</v>
      </c>
      <c r="R972" s="56">
        <f t="shared" si="162"/>
        <v>0</v>
      </c>
      <c r="S972" s="56">
        <f t="shared" si="162"/>
        <v>0</v>
      </c>
      <c r="T972" s="56">
        <f t="shared" si="162"/>
        <v>0</v>
      </c>
      <c r="U972" s="56">
        <f t="shared" si="162"/>
        <v>0</v>
      </c>
      <c r="V972" s="256" t="e">
        <f t="shared" si="158"/>
        <v>#DIV/0!</v>
      </c>
    </row>
    <row r="973" spans="1:22" ht="18.75" customHeight="1" thickTop="1" thickBot="1" x14ac:dyDescent="0.3">
      <c r="A973" s="14" t="s">
        <v>92</v>
      </c>
      <c r="B973" s="54" t="s">
        <v>115</v>
      </c>
      <c r="C973" s="54" t="s">
        <v>96</v>
      </c>
      <c r="D973" s="54"/>
      <c r="E973" s="14"/>
      <c r="F973" s="54"/>
      <c r="G973" s="54"/>
      <c r="H973" s="54"/>
      <c r="I973" s="54"/>
      <c r="J973" s="54"/>
      <c r="K973" s="53" t="s">
        <v>576</v>
      </c>
      <c r="L973" s="55">
        <f>SUM(L974:L976)</f>
        <v>0</v>
      </c>
      <c r="M973" s="55">
        <f>SUM(M974:M976)</f>
        <v>0</v>
      </c>
      <c r="N973" s="55">
        <f>SUM(N974:N976)</f>
        <v>0</v>
      </c>
      <c r="O973" s="55">
        <f t="shared" si="156"/>
        <v>0</v>
      </c>
      <c r="P973" s="55">
        <f t="shared" ref="P973:U973" si="163">SUM(P974:P976)</f>
        <v>0</v>
      </c>
      <c r="Q973" s="55">
        <f t="shared" si="163"/>
        <v>0</v>
      </c>
      <c r="R973" s="55">
        <f t="shared" si="163"/>
        <v>0</v>
      </c>
      <c r="S973" s="55">
        <f t="shared" si="163"/>
        <v>0</v>
      </c>
      <c r="T973" s="55">
        <f t="shared" si="163"/>
        <v>0</v>
      </c>
      <c r="U973" s="55">
        <f t="shared" si="163"/>
        <v>0</v>
      </c>
      <c r="V973" s="257" t="e">
        <f t="shared" si="158"/>
        <v>#DIV/0!</v>
      </c>
    </row>
    <row r="974" spans="1:22" ht="18.75" customHeight="1" thickTop="1" thickBot="1" x14ac:dyDescent="0.3">
      <c r="A974" s="14" t="s">
        <v>92</v>
      </c>
      <c r="B974" s="54" t="s">
        <v>115</v>
      </c>
      <c r="C974" s="54" t="s">
        <v>96</v>
      </c>
      <c r="D974" s="54" t="s">
        <v>96</v>
      </c>
      <c r="E974" s="54"/>
      <c r="F974" s="54"/>
      <c r="G974" s="54"/>
      <c r="H974" s="54"/>
      <c r="I974" s="54"/>
      <c r="J974" s="54"/>
      <c r="K974" s="52" t="s">
        <v>577</v>
      </c>
      <c r="L974" s="55"/>
      <c r="M974" s="55"/>
      <c r="N974" s="55"/>
      <c r="O974" s="55">
        <f t="shared" si="156"/>
        <v>0</v>
      </c>
      <c r="P974" s="55"/>
      <c r="Q974" s="55"/>
      <c r="R974" s="55"/>
      <c r="S974" s="55"/>
      <c r="T974" s="55"/>
      <c r="U974" s="55"/>
      <c r="V974" s="257" t="e">
        <f t="shared" si="158"/>
        <v>#DIV/0!</v>
      </c>
    </row>
    <row r="975" spans="1:22" ht="18.75" customHeight="1" thickTop="1" thickBot="1" x14ac:dyDescent="0.3">
      <c r="A975" s="14" t="s">
        <v>92</v>
      </c>
      <c r="B975" s="54" t="s">
        <v>115</v>
      </c>
      <c r="C975" s="54" t="s">
        <v>96</v>
      </c>
      <c r="D975" s="54" t="s">
        <v>105</v>
      </c>
      <c r="E975" s="54"/>
      <c r="F975" s="54"/>
      <c r="G975" s="54"/>
      <c r="H975" s="54"/>
      <c r="I975" s="54"/>
      <c r="J975" s="54"/>
      <c r="K975" s="52" t="s">
        <v>578</v>
      </c>
      <c r="L975" s="55"/>
      <c r="M975" s="55"/>
      <c r="N975" s="55"/>
      <c r="O975" s="55">
        <f t="shared" si="156"/>
        <v>0</v>
      </c>
      <c r="P975" s="55"/>
      <c r="Q975" s="55"/>
      <c r="R975" s="55"/>
      <c r="S975" s="55"/>
      <c r="T975" s="55"/>
      <c r="U975" s="55"/>
      <c r="V975" s="257" t="e">
        <f t="shared" si="158"/>
        <v>#DIV/0!</v>
      </c>
    </row>
    <row r="976" spans="1:22" ht="18.75" customHeight="1" thickTop="1" thickBot="1" x14ac:dyDescent="0.3">
      <c r="A976" s="14" t="s">
        <v>92</v>
      </c>
      <c r="B976" s="54" t="s">
        <v>115</v>
      </c>
      <c r="C976" s="54" t="s">
        <v>96</v>
      </c>
      <c r="D976" s="54" t="s">
        <v>165</v>
      </c>
      <c r="E976" s="54"/>
      <c r="F976" s="54"/>
      <c r="G976" s="54"/>
      <c r="H976" s="54"/>
      <c r="I976" s="54"/>
      <c r="J976" s="54"/>
      <c r="K976" s="52" t="s">
        <v>579</v>
      </c>
      <c r="L976" s="55"/>
      <c r="M976" s="55"/>
      <c r="N976" s="55"/>
      <c r="O976" s="55">
        <f t="shared" si="156"/>
        <v>0</v>
      </c>
      <c r="P976" s="55"/>
      <c r="Q976" s="55"/>
      <c r="R976" s="55"/>
      <c r="S976" s="55"/>
      <c r="T976" s="55"/>
      <c r="U976" s="55"/>
      <c r="V976" s="257" t="e">
        <f t="shared" si="158"/>
        <v>#DIV/0!</v>
      </c>
    </row>
    <row r="977" spans="1:22" ht="18.75" customHeight="1" thickTop="1" thickBot="1" x14ac:dyDescent="0.3">
      <c r="A977" s="14" t="s">
        <v>92</v>
      </c>
      <c r="B977" s="54" t="s">
        <v>115</v>
      </c>
      <c r="C977" s="54" t="s">
        <v>105</v>
      </c>
      <c r="D977" s="54"/>
      <c r="E977" s="14"/>
      <c r="F977" s="54"/>
      <c r="G977" s="54"/>
      <c r="H977" s="54"/>
      <c r="I977" s="54"/>
      <c r="J977" s="54"/>
      <c r="K977" s="53" t="s">
        <v>580</v>
      </c>
      <c r="L977" s="57"/>
      <c r="M977" s="57"/>
      <c r="N977" s="57"/>
      <c r="O977" s="57">
        <f t="shared" si="156"/>
        <v>0</v>
      </c>
      <c r="P977" s="57"/>
      <c r="Q977" s="57"/>
      <c r="R977" s="57"/>
      <c r="S977" s="57"/>
      <c r="T977" s="57"/>
      <c r="U977" s="57"/>
      <c r="V977" s="257" t="e">
        <f t="shared" si="158"/>
        <v>#DIV/0!</v>
      </c>
    </row>
    <row r="978" spans="1:22" ht="18.75" customHeight="1" thickTop="1" thickBot="1" x14ac:dyDescent="0.3">
      <c r="A978" s="14" t="s">
        <v>92</v>
      </c>
      <c r="B978" s="54" t="s">
        <v>115</v>
      </c>
      <c r="C978" s="54" t="s">
        <v>165</v>
      </c>
      <c r="D978" s="54"/>
      <c r="E978" s="14"/>
      <c r="F978" s="54"/>
      <c r="G978" s="54"/>
      <c r="H978" s="54"/>
      <c r="I978" s="54"/>
      <c r="J978" s="54"/>
      <c r="K978" s="53" t="s">
        <v>581</v>
      </c>
      <c r="L978" s="57"/>
      <c r="M978" s="57"/>
      <c r="N978" s="57"/>
      <c r="O978" s="57">
        <f t="shared" si="156"/>
        <v>0</v>
      </c>
      <c r="P978" s="57"/>
      <c r="Q978" s="57"/>
      <c r="R978" s="57"/>
      <c r="S978" s="57"/>
      <c r="T978" s="57"/>
      <c r="U978" s="57"/>
      <c r="V978" s="257" t="e">
        <f t="shared" si="158"/>
        <v>#DIV/0!</v>
      </c>
    </row>
  </sheetData>
  <autoFilter ref="A2:XFD473" xr:uid="{00000000-0009-0000-0000-000000000000}"/>
  <mergeCells count="12">
    <mergeCell ref="Y1:Y2"/>
    <mergeCell ref="A1:I1"/>
    <mergeCell ref="K1:K2"/>
    <mergeCell ref="L1:L2"/>
    <mergeCell ref="M1:N1"/>
    <mergeCell ref="O1:O2"/>
    <mergeCell ref="P1:S1"/>
    <mergeCell ref="T1:T2"/>
    <mergeCell ref="U1:U2"/>
    <mergeCell ref="V1:V2"/>
    <mergeCell ref="W1:W2"/>
    <mergeCell ref="X1:X2"/>
  </mergeCells>
  <printOptions horizontalCentered="1" verticalCentered="1"/>
  <pageMargins left="0.78740157480314965" right="0.78740157480314965" top="0.98425196850393704" bottom="0.98425196850393704" header="0" footer="0"/>
  <pageSetup paperSize="9" scale="1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CBE9-FEC5-4F24-93FE-FBD0CDC204C7}">
  <dimension ref="A1:B30"/>
  <sheetViews>
    <sheetView workbookViewId="0">
      <selection activeCell="D8" sqref="D8"/>
    </sheetView>
  </sheetViews>
  <sheetFormatPr baseColWidth="10" defaultColWidth="11.42578125" defaultRowHeight="12.75" x14ac:dyDescent="0.25"/>
  <cols>
    <col min="1" max="1" width="55.42578125" style="94" customWidth="1"/>
    <col min="2" max="2" width="70.5703125" style="94" customWidth="1"/>
    <col min="3" max="16384" width="11.42578125" style="94"/>
  </cols>
  <sheetData>
    <row r="1" spans="1:2" ht="68.25" customHeight="1" thickBot="1" x14ac:dyDescent="0.3">
      <c r="A1" s="292"/>
      <c r="B1" s="292"/>
    </row>
    <row r="2" spans="1:2" ht="13.5" thickBot="1" x14ac:dyDescent="0.3">
      <c r="A2" s="293" t="s">
        <v>582</v>
      </c>
      <c r="B2" s="294"/>
    </row>
    <row r="3" spans="1:2" ht="13.5" thickBot="1" x14ac:dyDescent="0.3">
      <c r="A3" s="295" t="s">
        <v>583</v>
      </c>
      <c r="B3" s="296"/>
    </row>
    <row r="4" spans="1:2" ht="13.5" thickBot="1" x14ac:dyDescent="0.3">
      <c r="A4" s="95" t="s">
        <v>584</v>
      </c>
      <c r="B4" s="95" t="s">
        <v>585</v>
      </c>
    </row>
    <row r="5" spans="1:2" ht="26.25" thickBot="1" x14ac:dyDescent="0.3">
      <c r="A5" s="96" t="s">
        <v>586</v>
      </c>
      <c r="B5" s="97" t="s">
        <v>587</v>
      </c>
    </row>
    <row r="6" spans="1:2" ht="14.25" thickTop="1" thickBot="1" x14ac:dyDescent="0.3">
      <c r="A6" s="98" t="s">
        <v>588</v>
      </c>
      <c r="B6" s="97" t="s">
        <v>589</v>
      </c>
    </row>
    <row r="7" spans="1:2" ht="27" thickTop="1" thickBot="1" x14ac:dyDescent="0.3">
      <c r="A7" s="98" t="s">
        <v>590</v>
      </c>
      <c r="B7" s="99" t="s">
        <v>591</v>
      </c>
    </row>
    <row r="8" spans="1:2" ht="52.5" thickTop="1" thickBot="1" x14ac:dyDescent="0.3">
      <c r="A8" s="98" t="s">
        <v>592</v>
      </c>
      <c r="B8" s="97" t="s">
        <v>593</v>
      </c>
    </row>
    <row r="9" spans="1:2" ht="52.5" thickTop="1" thickBot="1" x14ac:dyDescent="0.3">
      <c r="A9" s="100" t="s">
        <v>594</v>
      </c>
      <c r="B9" s="97" t="s">
        <v>595</v>
      </c>
    </row>
    <row r="10" spans="1:2" ht="27" thickTop="1" thickBot="1" x14ac:dyDescent="0.3">
      <c r="A10" s="100" t="s">
        <v>596</v>
      </c>
      <c r="B10" s="97" t="s">
        <v>597</v>
      </c>
    </row>
    <row r="11" spans="1:2" ht="27" thickTop="1" thickBot="1" x14ac:dyDescent="0.3">
      <c r="A11" s="101" t="s">
        <v>598</v>
      </c>
      <c r="B11" s="99" t="s">
        <v>599</v>
      </c>
    </row>
    <row r="12" spans="1:2" ht="27" thickTop="1" thickBot="1" x14ac:dyDescent="0.3">
      <c r="A12" s="98" t="s">
        <v>600</v>
      </c>
      <c r="B12" s="99" t="s">
        <v>601</v>
      </c>
    </row>
    <row r="13" spans="1:2" ht="90.75" thickTop="1" thickBot="1" x14ac:dyDescent="0.3">
      <c r="A13" s="101" t="s">
        <v>602</v>
      </c>
      <c r="B13" s="97" t="s">
        <v>603</v>
      </c>
    </row>
    <row r="14" spans="1:2" ht="39.75" thickTop="1" thickBot="1" x14ac:dyDescent="0.3">
      <c r="A14" s="101" t="s">
        <v>604</v>
      </c>
      <c r="B14" s="97" t="s">
        <v>605</v>
      </c>
    </row>
    <row r="15" spans="1:2" ht="116.25" thickTop="1" thickBot="1" x14ac:dyDescent="0.3">
      <c r="A15" s="102" t="s">
        <v>606</v>
      </c>
      <c r="B15" s="99" t="s">
        <v>607</v>
      </c>
    </row>
    <row r="16" spans="1:2" ht="39.75" thickTop="1" thickBot="1" x14ac:dyDescent="0.3">
      <c r="A16" s="98" t="s">
        <v>608</v>
      </c>
      <c r="B16" s="99" t="s">
        <v>609</v>
      </c>
    </row>
    <row r="17" spans="1:2" ht="27" thickTop="1" thickBot="1" x14ac:dyDescent="0.3">
      <c r="A17" s="103" t="s">
        <v>610</v>
      </c>
      <c r="B17" s="99" t="s">
        <v>611</v>
      </c>
    </row>
    <row r="18" spans="1:2" ht="27" thickTop="1" thickBot="1" x14ac:dyDescent="0.3">
      <c r="A18" s="98" t="s">
        <v>612</v>
      </c>
      <c r="B18" s="104" t="s">
        <v>613</v>
      </c>
    </row>
    <row r="19" spans="1:2" s="153" customFormat="1" ht="14.25" thickTop="1" thickBot="1" x14ac:dyDescent="0.3">
      <c r="A19" s="100" t="s">
        <v>94</v>
      </c>
    </row>
    <row r="20" spans="1:2" s="153" customFormat="1" ht="14.25" thickTop="1" thickBot="1" x14ac:dyDescent="0.3">
      <c r="A20" s="100" t="s">
        <v>95</v>
      </c>
    </row>
    <row r="21" spans="1:2" s="153" customFormat="1" ht="14.25" thickTop="1" thickBot="1" x14ac:dyDescent="0.3">
      <c r="A21" s="100" t="s">
        <v>614</v>
      </c>
    </row>
    <row r="22" spans="1:2" s="153" customFormat="1" ht="27" thickTop="1" thickBot="1" x14ac:dyDescent="0.3">
      <c r="A22" s="100" t="s">
        <v>615</v>
      </c>
      <c r="B22" s="154" t="s">
        <v>616</v>
      </c>
    </row>
    <row r="23" spans="1:2" s="153" customFormat="1" ht="78" thickTop="1" thickBot="1" x14ac:dyDescent="0.3">
      <c r="A23" s="100" t="s">
        <v>544</v>
      </c>
      <c r="B23" s="154" t="s">
        <v>617</v>
      </c>
    </row>
    <row r="24" spans="1:2" s="153" customFormat="1" ht="52.5" thickTop="1" thickBot="1" x14ac:dyDescent="0.3">
      <c r="A24" s="100" t="s">
        <v>572</v>
      </c>
      <c r="B24" s="154" t="s">
        <v>618</v>
      </c>
    </row>
    <row r="25" spans="1:2" s="153" customFormat="1" ht="39.75" thickTop="1" thickBot="1" x14ac:dyDescent="0.3">
      <c r="A25" s="100" t="s">
        <v>558</v>
      </c>
      <c r="B25" s="154" t="s">
        <v>619</v>
      </c>
    </row>
    <row r="26" spans="1:2" s="153" customFormat="1" ht="27" thickTop="1" thickBot="1" x14ac:dyDescent="0.3">
      <c r="A26" s="100" t="s">
        <v>560</v>
      </c>
      <c r="B26" s="154" t="s">
        <v>620</v>
      </c>
    </row>
    <row r="27" spans="1:2" s="153" customFormat="1" ht="14.25" thickTop="1" thickBot="1" x14ac:dyDescent="0.3">
      <c r="A27" s="100" t="s">
        <v>562</v>
      </c>
      <c r="B27" s="154"/>
    </row>
    <row r="28" spans="1:2" s="153" customFormat="1" ht="39.75" thickTop="1" thickBot="1" x14ac:dyDescent="0.3">
      <c r="A28" s="100" t="s">
        <v>563</v>
      </c>
      <c r="B28" s="154" t="s">
        <v>621</v>
      </c>
    </row>
    <row r="29" spans="1:2" s="153" customFormat="1" ht="65.25" thickTop="1" thickBot="1" x14ac:dyDescent="0.3">
      <c r="A29" s="100" t="s">
        <v>570</v>
      </c>
      <c r="B29" s="154" t="s">
        <v>622</v>
      </c>
    </row>
    <row r="30" spans="1:2" s="153" customFormat="1" ht="52.5" thickTop="1" thickBot="1" x14ac:dyDescent="0.3">
      <c r="A30" s="100" t="s">
        <v>571</v>
      </c>
      <c r="B30" s="154" t="s">
        <v>623</v>
      </c>
    </row>
  </sheetData>
  <mergeCells count="3">
    <mergeCell ref="A1:B1"/>
    <mergeCell ref="A2:B2"/>
    <mergeCell ref="A3:B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C66A6-B505-4340-A4A7-D439C55301C7}">
  <dimension ref="A1:BL115"/>
  <sheetViews>
    <sheetView tabSelected="1" zoomScale="85" zoomScaleNormal="85" workbookViewId="0">
      <pane xSplit="1" ySplit="2" topLeftCell="S101" activePane="bottomRight" state="frozen"/>
      <selection pane="topRight" activeCell="R7" sqref="R7"/>
      <selection pane="bottomLeft" activeCell="R7" sqref="R7"/>
      <selection pane="bottomRight" activeCell="AE112" sqref="AE112"/>
    </sheetView>
  </sheetViews>
  <sheetFormatPr baseColWidth="10" defaultColWidth="20.5703125" defaultRowHeight="46.5" customHeight="1" x14ac:dyDescent="0.25"/>
  <cols>
    <col min="1" max="1" width="36" style="165" customWidth="1"/>
    <col min="2" max="2" width="26.7109375" style="165" customWidth="1"/>
    <col min="3" max="14" width="20.5703125" style="165" customWidth="1"/>
    <col min="15" max="16" width="20.5703125" style="166" customWidth="1"/>
    <col min="17" max="17" width="20.5703125" style="165" customWidth="1"/>
    <col min="18" max="20" width="20.5703125" style="166" customWidth="1"/>
    <col min="21" max="62" width="20.5703125" style="165" customWidth="1"/>
    <col min="63" max="63" width="36.42578125" style="165" customWidth="1"/>
    <col min="64" max="64" width="0" style="165" hidden="1" customWidth="1"/>
    <col min="65" max="16384" width="20.5703125" style="165"/>
  </cols>
  <sheetData>
    <row r="1" spans="1:64" s="169" customFormat="1" ht="28.5" customHeight="1" x14ac:dyDescent="0.25">
      <c r="A1" s="306" t="s">
        <v>719</v>
      </c>
      <c r="B1" s="184" t="s">
        <v>707</v>
      </c>
      <c r="C1" s="303" t="s">
        <v>721</v>
      </c>
      <c r="D1" s="303"/>
      <c r="E1" s="303"/>
      <c r="F1" s="303"/>
      <c r="G1" s="303" t="s">
        <v>728</v>
      </c>
      <c r="H1" s="303"/>
      <c r="I1" s="303"/>
      <c r="J1" s="303"/>
      <c r="K1" s="303" t="s">
        <v>729</v>
      </c>
      <c r="L1" s="303"/>
      <c r="M1" s="303"/>
      <c r="N1" s="303"/>
      <c r="O1" s="303" t="s">
        <v>730</v>
      </c>
      <c r="P1" s="303"/>
      <c r="Q1" s="303"/>
      <c r="R1" s="303"/>
      <c r="S1" s="303" t="s">
        <v>722</v>
      </c>
      <c r="T1" s="303"/>
      <c r="U1" s="303"/>
      <c r="V1" s="303"/>
      <c r="W1" s="303" t="s">
        <v>720</v>
      </c>
      <c r="X1" s="303"/>
      <c r="Y1" s="303"/>
      <c r="Z1" s="303"/>
      <c r="AA1" s="303" t="s">
        <v>723</v>
      </c>
      <c r="AB1" s="303"/>
      <c r="AC1" s="303"/>
      <c r="AD1" s="303"/>
      <c r="AE1" s="303" t="s">
        <v>724</v>
      </c>
      <c r="AF1" s="303"/>
      <c r="AG1" s="303"/>
      <c r="AH1" s="303"/>
      <c r="AI1" s="303" t="s">
        <v>725</v>
      </c>
      <c r="AJ1" s="303"/>
      <c r="AK1" s="303"/>
      <c r="AL1" s="303"/>
      <c r="AM1" s="303" t="s">
        <v>726</v>
      </c>
      <c r="AN1" s="303"/>
      <c r="AO1" s="303"/>
      <c r="AP1" s="303"/>
      <c r="AQ1" s="303" t="s">
        <v>833</v>
      </c>
      <c r="AR1" s="303"/>
      <c r="AS1" s="303"/>
      <c r="AT1" s="303"/>
      <c r="AU1" s="303" t="s">
        <v>727</v>
      </c>
      <c r="AV1" s="303"/>
      <c r="AW1" s="303"/>
      <c r="AX1" s="303"/>
      <c r="AY1" s="303" t="s">
        <v>731</v>
      </c>
      <c r="AZ1" s="303"/>
      <c r="BA1" s="303"/>
      <c r="BB1" s="303"/>
      <c r="BC1" s="303" t="s">
        <v>732</v>
      </c>
      <c r="BD1" s="303"/>
      <c r="BE1" s="303"/>
      <c r="BF1" s="303"/>
      <c r="BG1" s="303" t="s">
        <v>832</v>
      </c>
      <c r="BH1" s="303"/>
      <c r="BI1" s="303"/>
      <c r="BJ1" s="303"/>
      <c r="BK1" s="304" t="s">
        <v>629</v>
      </c>
    </row>
    <row r="2" spans="1:64" s="169" customFormat="1" ht="24" customHeight="1" x14ac:dyDescent="0.25">
      <c r="A2" s="307"/>
      <c r="B2" s="185">
        <v>2024</v>
      </c>
      <c r="C2" s="186" t="s">
        <v>630</v>
      </c>
      <c r="D2" s="186" t="s">
        <v>631</v>
      </c>
      <c r="E2" s="186" t="s">
        <v>632</v>
      </c>
      <c r="F2" s="186" t="s">
        <v>633</v>
      </c>
      <c r="G2" s="186" t="s">
        <v>630</v>
      </c>
      <c r="H2" s="186" t="s">
        <v>631</v>
      </c>
      <c r="I2" s="186" t="s">
        <v>632</v>
      </c>
      <c r="J2" s="186" t="s">
        <v>633</v>
      </c>
      <c r="K2" s="186" t="s">
        <v>630</v>
      </c>
      <c r="L2" s="186" t="s">
        <v>631</v>
      </c>
      <c r="M2" s="186" t="s">
        <v>632</v>
      </c>
      <c r="N2" s="186" t="s">
        <v>633</v>
      </c>
      <c r="O2" s="186" t="s">
        <v>630</v>
      </c>
      <c r="P2" s="186" t="s">
        <v>631</v>
      </c>
      <c r="Q2" s="186" t="s">
        <v>632</v>
      </c>
      <c r="R2" s="186" t="s">
        <v>633</v>
      </c>
      <c r="S2" s="186" t="s">
        <v>630</v>
      </c>
      <c r="T2" s="186" t="s">
        <v>631</v>
      </c>
      <c r="U2" s="186" t="s">
        <v>632</v>
      </c>
      <c r="V2" s="186" t="s">
        <v>633</v>
      </c>
      <c r="W2" s="186" t="s">
        <v>630</v>
      </c>
      <c r="X2" s="186" t="s">
        <v>631</v>
      </c>
      <c r="Y2" s="186" t="s">
        <v>632</v>
      </c>
      <c r="Z2" s="186" t="s">
        <v>633</v>
      </c>
      <c r="AA2" s="186" t="s">
        <v>630</v>
      </c>
      <c r="AB2" s="186" t="s">
        <v>631</v>
      </c>
      <c r="AC2" s="186" t="s">
        <v>632</v>
      </c>
      <c r="AD2" s="186" t="s">
        <v>633</v>
      </c>
      <c r="AE2" s="186" t="s">
        <v>630</v>
      </c>
      <c r="AF2" s="186" t="s">
        <v>631</v>
      </c>
      <c r="AG2" s="186" t="s">
        <v>632</v>
      </c>
      <c r="AH2" s="186" t="s">
        <v>633</v>
      </c>
      <c r="AI2" s="186" t="s">
        <v>630</v>
      </c>
      <c r="AJ2" s="186" t="s">
        <v>631</v>
      </c>
      <c r="AK2" s="186" t="s">
        <v>632</v>
      </c>
      <c r="AL2" s="186" t="s">
        <v>633</v>
      </c>
      <c r="AM2" s="186" t="s">
        <v>630</v>
      </c>
      <c r="AN2" s="186" t="s">
        <v>631</v>
      </c>
      <c r="AO2" s="186" t="s">
        <v>632</v>
      </c>
      <c r="AP2" s="186" t="s">
        <v>633</v>
      </c>
      <c r="AQ2" s="186" t="s">
        <v>630</v>
      </c>
      <c r="AR2" s="186" t="s">
        <v>631</v>
      </c>
      <c r="AS2" s="186" t="s">
        <v>632</v>
      </c>
      <c r="AT2" s="186" t="s">
        <v>633</v>
      </c>
      <c r="AU2" s="186" t="s">
        <v>630</v>
      </c>
      <c r="AV2" s="186" t="s">
        <v>631</v>
      </c>
      <c r="AW2" s="186" t="s">
        <v>632</v>
      </c>
      <c r="AX2" s="186" t="s">
        <v>633</v>
      </c>
      <c r="AY2" s="186" t="s">
        <v>630</v>
      </c>
      <c r="AZ2" s="186" t="s">
        <v>631</v>
      </c>
      <c r="BA2" s="186" t="s">
        <v>632</v>
      </c>
      <c r="BB2" s="186" t="s">
        <v>633</v>
      </c>
      <c r="BC2" s="186" t="s">
        <v>630</v>
      </c>
      <c r="BD2" s="186" t="s">
        <v>631</v>
      </c>
      <c r="BE2" s="186" t="s">
        <v>632</v>
      </c>
      <c r="BF2" s="186" t="s">
        <v>633</v>
      </c>
      <c r="BG2" s="186" t="s">
        <v>630</v>
      </c>
      <c r="BH2" s="186" t="s">
        <v>631</v>
      </c>
      <c r="BI2" s="186" t="s">
        <v>632</v>
      </c>
      <c r="BJ2" s="186" t="s">
        <v>634</v>
      </c>
      <c r="BK2" s="305"/>
    </row>
    <row r="3" spans="1:64" s="189" customFormat="1" ht="45.75" customHeight="1" x14ac:dyDescent="0.25">
      <c r="A3" s="187" t="s">
        <v>717</v>
      </c>
      <c r="B3" s="188">
        <f t="shared" ref="B3:BF3" si="0">+B4+B13</f>
        <v>3736167890</v>
      </c>
      <c r="C3" s="188">
        <f t="shared" si="0"/>
        <v>1102652543</v>
      </c>
      <c r="D3" s="188">
        <f t="shared" si="0"/>
        <v>972144480.23000002</v>
      </c>
      <c r="E3" s="188">
        <f t="shared" si="0"/>
        <v>948700060.23000002</v>
      </c>
      <c r="F3" s="188">
        <f t="shared" si="0"/>
        <v>938644480.23000002</v>
      </c>
      <c r="G3" s="188">
        <f t="shared" si="0"/>
        <v>49566840</v>
      </c>
      <c r="H3" s="188">
        <f t="shared" si="0"/>
        <v>49302450</v>
      </c>
      <c r="I3" s="188">
        <f t="shared" si="0"/>
        <v>49302450</v>
      </c>
      <c r="J3" s="188">
        <f t="shared" si="0"/>
        <v>49302450</v>
      </c>
      <c r="K3" s="188">
        <f t="shared" si="0"/>
        <v>0</v>
      </c>
      <c r="L3" s="188">
        <f t="shared" si="0"/>
        <v>0</v>
      </c>
      <c r="M3" s="188">
        <f t="shared" si="0"/>
        <v>0</v>
      </c>
      <c r="N3" s="188">
        <f t="shared" si="0"/>
        <v>0</v>
      </c>
      <c r="O3" s="188">
        <f t="shared" si="0"/>
        <v>0</v>
      </c>
      <c r="P3" s="188">
        <f t="shared" si="0"/>
        <v>0</v>
      </c>
      <c r="Q3" s="188">
        <f t="shared" si="0"/>
        <v>0</v>
      </c>
      <c r="R3" s="188">
        <f t="shared" si="0"/>
        <v>0</v>
      </c>
      <c r="S3" s="188">
        <f t="shared" si="0"/>
        <v>0</v>
      </c>
      <c r="T3" s="188">
        <f t="shared" si="0"/>
        <v>0</v>
      </c>
      <c r="U3" s="188">
        <f t="shared" si="0"/>
        <v>0</v>
      </c>
      <c r="V3" s="188">
        <f t="shared" si="0"/>
        <v>0</v>
      </c>
      <c r="W3" s="188">
        <f t="shared" si="0"/>
        <v>2583948507</v>
      </c>
      <c r="X3" s="188">
        <f t="shared" si="0"/>
        <v>2583601769.9200001</v>
      </c>
      <c r="Y3" s="188">
        <f t="shared" si="0"/>
        <v>2583601769.9200001</v>
      </c>
      <c r="Z3" s="188">
        <f t="shared" si="0"/>
        <v>2583601769.9200001</v>
      </c>
      <c r="AA3" s="188">
        <f t="shared" si="0"/>
        <v>0</v>
      </c>
      <c r="AB3" s="188">
        <f t="shared" si="0"/>
        <v>0</v>
      </c>
      <c r="AC3" s="188">
        <f t="shared" si="0"/>
        <v>0</v>
      </c>
      <c r="AD3" s="188">
        <f t="shared" si="0"/>
        <v>0</v>
      </c>
      <c r="AE3" s="188">
        <f t="shared" si="0"/>
        <v>0</v>
      </c>
      <c r="AF3" s="188">
        <f t="shared" si="0"/>
        <v>0</v>
      </c>
      <c r="AG3" s="188">
        <f t="shared" si="0"/>
        <v>0</v>
      </c>
      <c r="AH3" s="188">
        <f t="shared" si="0"/>
        <v>0</v>
      </c>
      <c r="AI3" s="188">
        <f t="shared" si="0"/>
        <v>0</v>
      </c>
      <c r="AJ3" s="188">
        <f t="shared" si="0"/>
        <v>0</v>
      </c>
      <c r="AK3" s="188">
        <f t="shared" si="0"/>
        <v>0</v>
      </c>
      <c r="AL3" s="188">
        <f t="shared" si="0"/>
        <v>0</v>
      </c>
      <c r="AM3" s="188">
        <f t="shared" si="0"/>
        <v>0</v>
      </c>
      <c r="AN3" s="188">
        <f t="shared" si="0"/>
        <v>0</v>
      </c>
      <c r="AO3" s="188">
        <f t="shared" si="0"/>
        <v>0</v>
      </c>
      <c r="AP3" s="188">
        <f t="shared" si="0"/>
        <v>0</v>
      </c>
      <c r="AQ3" s="188">
        <f t="shared" si="0"/>
        <v>0</v>
      </c>
      <c r="AR3" s="188">
        <f t="shared" si="0"/>
        <v>0</v>
      </c>
      <c r="AS3" s="188">
        <f t="shared" si="0"/>
        <v>0</v>
      </c>
      <c r="AT3" s="188">
        <f t="shared" si="0"/>
        <v>0</v>
      </c>
      <c r="AU3" s="188">
        <f t="shared" si="0"/>
        <v>0</v>
      </c>
      <c r="AV3" s="188">
        <f t="shared" si="0"/>
        <v>0</v>
      </c>
      <c r="AW3" s="188">
        <f t="shared" si="0"/>
        <v>0</v>
      </c>
      <c r="AX3" s="188">
        <f t="shared" si="0"/>
        <v>0</v>
      </c>
      <c r="AY3" s="188">
        <f t="shared" si="0"/>
        <v>0</v>
      </c>
      <c r="AZ3" s="188">
        <f t="shared" si="0"/>
        <v>0</v>
      </c>
      <c r="BA3" s="188">
        <f t="shared" si="0"/>
        <v>0</v>
      </c>
      <c r="BB3" s="188">
        <f t="shared" si="0"/>
        <v>0</v>
      </c>
      <c r="BC3" s="188">
        <f t="shared" si="0"/>
        <v>0</v>
      </c>
      <c r="BD3" s="188">
        <f t="shared" si="0"/>
        <v>0</v>
      </c>
      <c r="BE3" s="188">
        <f t="shared" si="0"/>
        <v>0</v>
      </c>
      <c r="BF3" s="188">
        <f t="shared" si="0"/>
        <v>0</v>
      </c>
      <c r="BG3" s="188">
        <f>+C3+G3+K3+O3+S3+W3+AA3+AE3+AI3+AM3+AQ3+AU3+AY3+BC3</f>
        <v>3736167890</v>
      </c>
      <c r="BH3" s="188">
        <f t="shared" ref="BH3:BJ4" si="1">+D3+H3+L3+P3+T3+X3+AB3+AF3+AJ3+AN3+AR3+AV3+AZ3+BD3</f>
        <v>3605048700.1500001</v>
      </c>
      <c r="BI3" s="188">
        <f t="shared" si="1"/>
        <v>3581604280.1500001</v>
      </c>
      <c r="BJ3" s="188">
        <f t="shared" si="1"/>
        <v>3571548700.1500001</v>
      </c>
      <c r="BK3" s="191"/>
    </row>
    <row r="4" spans="1:64" ht="45.75" customHeight="1" x14ac:dyDescent="0.25">
      <c r="A4" s="163" t="s">
        <v>734</v>
      </c>
      <c r="B4" s="173">
        <f>+B5+B9</f>
        <v>978592603</v>
      </c>
      <c r="C4" s="173">
        <f t="shared" ref="C4:BF4" si="2">+C5+C9</f>
        <v>929025763</v>
      </c>
      <c r="D4" s="173">
        <f t="shared" si="2"/>
        <v>807792966.23000002</v>
      </c>
      <c r="E4" s="173">
        <f t="shared" si="2"/>
        <v>784348546.23000002</v>
      </c>
      <c r="F4" s="173">
        <f t="shared" si="2"/>
        <v>774292966.23000002</v>
      </c>
      <c r="G4" s="173">
        <f t="shared" si="2"/>
        <v>49566840</v>
      </c>
      <c r="H4" s="173">
        <f t="shared" si="2"/>
        <v>49302450</v>
      </c>
      <c r="I4" s="173">
        <f t="shared" si="2"/>
        <v>49302450</v>
      </c>
      <c r="J4" s="173">
        <f t="shared" si="2"/>
        <v>49302450</v>
      </c>
      <c r="K4" s="173">
        <f t="shared" si="2"/>
        <v>0</v>
      </c>
      <c r="L4" s="173">
        <f t="shared" si="2"/>
        <v>0</v>
      </c>
      <c r="M4" s="173">
        <f t="shared" si="2"/>
        <v>0</v>
      </c>
      <c r="N4" s="173">
        <f t="shared" si="2"/>
        <v>0</v>
      </c>
      <c r="O4" s="173">
        <f t="shared" si="2"/>
        <v>0</v>
      </c>
      <c r="P4" s="173">
        <f t="shared" si="2"/>
        <v>0</v>
      </c>
      <c r="Q4" s="173">
        <f t="shared" si="2"/>
        <v>0</v>
      </c>
      <c r="R4" s="173">
        <f t="shared" si="2"/>
        <v>0</v>
      </c>
      <c r="S4" s="173">
        <f t="shared" si="2"/>
        <v>0</v>
      </c>
      <c r="T4" s="173">
        <f t="shared" si="2"/>
        <v>0</v>
      </c>
      <c r="U4" s="173">
        <f t="shared" si="2"/>
        <v>0</v>
      </c>
      <c r="V4" s="173">
        <f t="shared" si="2"/>
        <v>0</v>
      </c>
      <c r="W4" s="173">
        <f t="shared" si="2"/>
        <v>0</v>
      </c>
      <c r="X4" s="173">
        <f t="shared" si="2"/>
        <v>0</v>
      </c>
      <c r="Y4" s="173">
        <f t="shared" si="2"/>
        <v>0</v>
      </c>
      <c r="Z4" s="173">
        <f t="shared" si="2"/>
        <v>0</v>
      </c>
      <c r="AA4" s="173">
        <f t="shared" si="2"/>
        <v>0</v>
      </c>
      <c r="AB4" s="173">
        <f t="shared" si="2"/>
        <v>0</v>
      </c>
      <c r="AC4" s="173">
        <f t="shared" si="2"/>
        <v>0</v>
      </c>
      <c r="AD4" s="173">
        <f t="shared" si="2"/>
        <v>0</v>
      </c>
      <c r="AE4" s="173">
        <f t="shared" si="2"/>
        <v>0</v>
      </c>
      <c r="AF4" s="173">
        <f t="shared" si="2"/>
        <v>0</v>
      </c>
      <c r="AG4" s="173">
        <f t="shared" si="2"/>
        <v>0</v>
      </c>
      <c r="AH4" s="173">
        <f t="shared" si="2"/>
        <v>0</v>
      </c>
      <c r="AI4" s="173">
        <f t="shared" si="2"/>
        <v>0</v>
      </c>
      <c r="AJ4" s="173">
        <f t="shared" si="2"/>
        <v>0</v>
      </c>
      <c r="AK4" s="173">
        <f t="shared" si="2"/>
        <v>0</v>
      </c>
      <c r="AL4" s="173">
        <f t="shared" si="2"/>
        <v>0</v>
      </c>
      <c r="AM4" s="173">
        <f t="shared" si="2"/>
        <v>0</v>
      </c>
      <c r="AN4" s="173">
        <f t="shared" si="2"/>
        <v>0</v>
      </c>
      <c r="AO4" s="173">
        <f t="shared" si="2"/>
        <v>0</v>
      </c>
      <c r="AP4" s="173">
        <f t="shared" si="2"/>
        <v>0</v>
      </c>
      <c r="AQ4" s="173">
        <f t="shared" si="2"/>
        <v>0</v>
      </c>
      <c r="AR4" s="173">
        <f t="shared" si="2"/>
        <v>0</v>
      </c>
      <c r="AS4" s="173">
        <f t="shared" si="2"/>
        <v>0</v>
      </c>
      <c r="AT4" s="173">
        <f t="shared" si="2"/>
        <v>0</v>
      </c>
      <c r="AU4" s="173">
        <f t="shared" si="2"/>
        <v>0</v>
      </c>
      <c r="AV4" s="173">
        <f t="shared" si="2"/>
        <v>0</v>
      </c>
      <c r="AW4" s="173">
        <f t="shared" si="2"/>
        <v>0</v>
      </c>
      <c r="AX4" s="173">
        <f t="shared" si="2"/>
        <v>0</v>
      </c>
      <c r="AY4" s="173">
        <f t="shared" si="2"/>
        <v>0</v>
      </c>
      <c r="AZ4" s="173">
        <f t="shared" si="2"/>
        <v>0</v>
      </c>
      <c r="BA4" s="173">
        <f t="shared" si="2"/>
        <v>0</v>
      </c>
      <c r="BB4" s="173">
        <f t="shared" si="2"/>
        <v>0</v>
      </c>
      <c r="BC4" s="173">
        <f t="shared" si="2"/>
        <v>0</v>
      </c>
      <c r="BD4" s="173">
        <f t="shared" si="2"/>
        <v>0</v>
      </c>
      <c r="BE4" s="173">
        <f t="shared" si="2"/>
        <v>0</v>
      </c>
      <c r="BF4" s="173">
        <f t="shared" si="2"/>
        <v>0</v>
      </c>
      <c r="BG4" s="173">
        <f>+C4+G4+K4+O4+S4+W4+AA4+AE4+AI4+AM4+AQ4+AU4+AY4+BC4</f>
        <v>978592603</v>
      </c>
      <c r="BH4" s="173">
        <f t="shared" si="1"/>
        <v>857095416.23000002</v>
      </c>
      <c r="BI4" s="173">
        <f t="shared" si="1"/>
        <v>833650996.23000002</v>
      </c>
      <c r="BJ4" s="173">
        <f t="shared" si="1"/>
        <v>823595416.23000002</v>
      </c>
      <c r="BK4" s="190"/>
    </row>
    <row r="5" spans="1:64" ht="45.75" customHeight="1" x14ac:dyDescent="0.25">
      <c r="A5" s="182" t="s">
        <v>746</v>
      </c>
      <c r="B5" s="174">
        <f>+SUM(B6:B8)</f>
        <v>524614120</v>
      </c>
      <c r="C5" s="174">
        <f t="shared" ref="C5:J5" si="3">+SUM(C6:C8)</f>
        <v>475047280</v>
      </c>
      <c r="D5" s="174">
        <f t="shared" si="3"/>
        <v>433528476.91000003</v>
      </c>
      <c r="E5" s="174">
        <f t="shared" si="3"/>
        <v>428584056.91000003</v>
      </c>
      <c r="F5" s="174">
        <f t="shared" si="3"/>
        <v>418528476.91000003</v>
      </c>
      <c r="G5" s="174">
        <f t="shared" si="3"/>
        <v>49566840</v>
      </c>
      <c r="H5" s="174">
        <f t="shared" si="3"/>
        <v>49302450</v>
      </c>
      <c r="I5" s="174">
        <f t="shared" si="3"/>
        <v>49302450</v>
      </c>
      <c r="J5" s="174">
        <f t="shared" si="3"/>
        <v>49302450</v>
      </c>
      <c r="K5" s="174">
        <f t="shared" ref="K5:BF5" si="4">SUM(K6:K8)</f>
        <v>0</v>
      </c>
      <c r="L5" s="174">
        <f t="shared" si="4"/>
        <v>0</v>
      </c>
      <c r="M5" s="174">
        <f t="shared" si="4"/>
        <v>0</v>
      </c>
      <c r="N5" s="174">
        <f t="shared" si="4"/>
        <v>0</v>
      </c>
      <c r="O5" s="174">
        <f t="shared" si="4"/>
        <v>0</v>
      </c>
      <c r="P5" s="174">
        <f t="shared" si="4"/>
        <v>0</v>
      </c>
      <c r="Q5" s="174">
        <f t="shared" si="4"/>
        <v>0</v>
      </c>
      <c r="R5" s="174">
        <f t="shared" si="4"/>
        <v>0</v>
      </c>
      <c r="S5" s="174">
        <f t="shared" si="4"/>
        <v>0</v>
      </c>
      <c r="T5" s="174">
        <f t="shared" si="4"/>
        <v>0</v>
      </c>
      <c r="U5" s="174">
        <f t="shared" si="4"/>
        <v>0</v>
      </c>
      <c r="V5" s="174">
        <f t="shared" si="4"/>
        <v>0</v>
      </c>
      <c r="W5" s="174">
        <f t="shared" si="4"/>
        <v>0</v>
      </c>
      <c r="X5" s="174">
        <f t="shared" si="4"/>
        <v>0</v>
      </c>
      <c r="Y5" s="174">
        <f t="shared" si="4"/>
        <v>0</v>
      </c>
      <c r="Z5" s="174">
        <f t="shared" si="4"/>
        <v>0</v>
      </c>
      <c r="AA5" s="174">
        <f t="shared" si="4"/>
        <v>0</v>
      </c>
      <c r="AB5" s="174">
        <f t="shared" si="4"/>
        <v>0</v>
      </c>
      <c r="AC5" s="174">
        <f t="shared" si="4"/>
        <v>0</v>
      </c>
      <c r="AD5" s="174">
        <f t="shared" si="4"/>
        <v>0</v>
      </c>
      <c r="AE5" s="174">
        <f t="shared" si="4"/>
        <v>0</v>
      </c>
      <c r="AF5" s="174">
        <f t="shared" si="4"/>
        <v>0</v>
      </c>
      <c r="AG5" s="174">
        <f t="shared" si="4"/>
        <v>0</v>
      </c>
      <c r="AH5" s="174">
        <f t="shared" si="4"/>
        <v>0</v>
      </c>
      <c r="AI5" s="174">
        <f t="shared" si="4"/>
        <v>0</v>
      </c>
      <c r="AJ5" s="174">
        <f t="shared" si="4"/>
        <v>0</v>
      </c>
      <c r="AK5" s="174">
        <f t="shared" si="4"/>
        <v>0</v>
      </c>
      <c r="AL5" s="174">
        <f t="shared" si="4"/>
        <v>0</v>
      </c>
      <c r="AM5" s="174">
        <f t="shared" si="4"/>
        <v>0</v>
      </c>
      <c r="AN5" s="174">
        <f t="shared" si="4"/>
        <v>0</v>
      </c>
      <c r="AO5" s="174">
        <f t="shared" si="4"/>
        <v>0</v>
      </c>
      <c r="AP5" s="174">
        <f t="shared" si="4"/>
        <v>0</v>
      </c>
      <c r="AQ5" s="174">
        <f t="shared" si="4"/>
        <v>0</v>
      </c>
      <c r="AR5" s="174">
        <f t="shared" si="4"/>
        <v>0</v>
      </c>
      <c r="AS5" s="174">
        <f t="shared" si="4"/>
        <v>0</v>
      </c>
      <c r="AT5" s="174">
        <f t="shared" si="4"/>
        <v>0</v>
      </c>
      <c r="AU5" s="174">
        <f t="shared" si="4"/>
        <v>0</v>
      </c>
      <c r="AV5" s="174">
        <f t="shared" si="4"/>
        <v>0</v>
      </c>
      <c r="AW5" s="174">
        <f t="shared" si="4"/>
        <v>0</v>
      </c>
      <c r="AX5" s="174">
        <f t="shared" si="4"/>
        <v>0</v>
      </c>
      <c r="AY5" s="174">
        <f t="shared" si="4"/>
        <v>0</v>
      </c>
      <c r="AZ5" s="174">
        <f t="shared" si="4"/>
        <v>0</v>
      </c>
      <c r="BA5" s="174">
        <f t="shared" si="4"/>
        <v>0</v>
      </c>
      <c r="BB5" s="174">
        <f t="shared" si="4"/>
        <v>0</v>
      </c>
      <c r="BC5" s="174">
        <f t="shared" si="4"/>
        <v>0</v>
      </c>
      <c r="BD5" s="174">
        <f t="shared" si="4"/>
        <v>0</v>
      </c>
      <c r="BE5" s="174">
        <f t="shared" si="4"/>
        <v>0</v>
      </c>
      <c r="BF5" s="174">
        <f t="shared" si="4"/>
        <v>0</v>
      </c>
      <c r="BG5" s="174">
        <f>ROUND(+C5+G5+K5+O5+S5+W5+AA5+AE5+AI5+AM5+AQ5+AU5+AY5+BC5,0)</f>
        <v>524614120</v>
      </c>
      <c r="BH5" s="174">
        <f>ROUND(+D5+H5+L5+P5+T5+X5+AB5+AF5+AJ5+AN5+AR5+AV5+AZ5+BD5,0)</f>
        <v>482830927</v>
      </c>
      <c r="BI5" s="174">
        <f>ROUND(+E5+I5+M5+Q5+U5+Y5+AC5+AG5+AK5+AO5+AS5+AW5+BA5+BE5,0)</f>
        <v>477886507</v>
      </c>
      <c r="BJ5" s="174">
        <f>ROUND(+F5+J5+N5+R5+V5+Z5+AD5+AH5+AL5+AP5+AT5+AX5+BB5+BF5,0)</f>
        <v>467830927</v>
      </c>
      <c r="BK5" s="195">
        <f>+SUM(BG6:BG8)-BG5</f>
        <v>0</v>
      </c>
      <c r="BL5" s="196">
        <f>+BG5-B5</f>
        <v>0</v>
      </c>
    </row>
    <row r="6" spans="1:64" ht="45.75" customHeight="1" x14ac:dyDescent="0.25">
      <c r="A6" s="168" t="s">
        <v>745</v>
      </c>
      <c r="B6" s="297">
        <f>262307060*2</f>
        <v>524614120</v>
      </c>
      <c r="C6" s="175">
        <v>0</v>
      </c>
      <c r="D6" s="175">
        <v>0</v>
      </c>
      <c r="E6" s="175">
        <v>0</v>
      </c>
      <c r="F6" s="175">
        <v>0</v>
      </c>
      <c r="G6" s="175">
        <v>0</v>
      </c>
      <c r="H6" s="175">
        <v>0</v>
      </c>
      <c r="I6" s="175">
        <v>0</v>
      </c>
      <c r="J6" s="175">
        <v>0</v>
      </c>
      <c r="K6" s="175">
        <v>0</v>
      </c>
      <c r="L6" s="175">
        <v>0</v>
      </c>
      <c r="M6" s="175">
        <v>0</v>
      </c>
      <c r="N6" s="175">
        <v>0</v>
      </c>
      <c r="O6" s="175">
        <v>0</v>
      </c>
      <c r="P6" s="175">
        <v>0</v>
      </c>
      <c r="Q6" s="175">
        <v>0</v>
      </c>
      <c r="R6" s="175">
        <v>0</v>
      </c>
      <c r="S6" s="175">
        <v>0</v>
      </c>
      <c r="T6" s="175">
        <v>0</v>
      </c>
      <c r="U6" s="175">
        <v>0</v>
      </c>
      <c r="V6" s="175">
        <v>0</v>
      </c>
      <c r="W6" s="175">
        <v>0</v>
      </c>
      <c r="X6" s="175">
        <v>0</v>
      </c>
      <c r="Y6" s="175">
        <v>0</v>
      </c>
      <c r="Z6" s="175">
        <v>0</v>
      </c>
      <c r="AA6" s="175">
        <v>0</v>
      </c>
      <c r="AB6" s="175">
        <v>0</v>
      </c>
      <c r="AC6" s="175">
        <v>0</v>
      </c>
      <c r="AD6" s="175">
        <v>0</v>
      </c>
      <c r="AE6" s="175">
        <v>0</v>
      </c>
      <c r="AF6" s="175">
        <v>0</v>
      </c>
      <c r="AG6" s="175">
        <v>0</v>
      </c>
      <c r="AH6" s="175">
        <v>0</v>
      </c>
      <c r="AI6" s="175">
        <v>0</v>
      </c>
      <c r="AJ6" s="175">
        <v>0</v>
      </c>
      <c r="AK6" s="175">
        <v>0</v>
      </c>
      <c r="AL6" s="175">
        <v>0</v>
      </c>
      <c r="AM6" s="175">
        <v>0</v>
      </c>
      <c r="AN6" s="175">
        <v>0</v>
      </c>
      <c r="AO6" s="175">
        <v>0</v>
      </c>
      <c r="AP6" s="175">
        <v>0</v>
      </c>
      <c r="AQ6" s="175">
        <v>0</v>
      </c>
      <c r="AR6" s="175">
        <v>0</v>
      </c>
      <c r="AS6" s="175">
        <v>0</v>
      </c>
      <c r="AT6" s="175">
        <v>0</v>
      </c>
      <c r="AU6" s="175">
        <v>0</v>
      </c>
      <c r="AV6" s="175">
        <v>0</v>
      </c>
      <c r="AW6" s="175">
        <v>0</v>
      </c>
      <c r="AX6" s="175">
        <v>0</v>
      </c>
      <c r="AY6" s="175">
        <v>0</v>
      </c>
      <c r="AZ6" s="175">
        <v>0</v>
      </c>
      <c r="BA6" s="175">
        <v>0</v>
      </c>
      <c r="BB6" s="175">
        <v>0</v>
      </c>
      <c r="BC6" s="175">
        <v>0</v>
      </c>
      <c r="BD6" s="175">
        <v>0</v>
      </c>
      <c r="BE6" s="175">
        <v>0</v>
      </c>
      <c r="BF6" s="175">
        <v>0</v>
      </c>
      <c r="BG6" s="175">
        <f t="shared" ref="BG6:BJ69" si="5">+C6+G6+K6+O6+S6+W6+AA6+AE6+AI6+AM6+AQ6+AU6+AY6+BC6</f>
        <v>0</v>
      </c>
      <c r="BH6" s="175">
        <f t="shared" si="5"/>
        <v>0</v>
      </c>
      <c r="BI6" s="175">
        <f t="shared" si="5"/>
        <v>0</v>
      </c>
      <c r="BJ6" s="175">
        <f t="shared" si="5"/>
        <v>0</v>
      </c>
      <c r="BK6" s="190"/>
    </row>
    <row r="7" spans="1:64" ht="45.75" customHeight="1" x14ac:dyDescent="0.25">
      <c r="A7" s="167" t="s">
        <v>744</v>
      </c>
      <c r="B7" s="298"/>
      <c r="C7" s="176">
        <v>237523640</v>
      </c>
      <c r="D7" s="176">
        <f>433528476.91/2</f>
        <v>216764238.45500001</v>
      </c>
      <c r="E7" s="176">
        <f>428584056.91/2</f>
        <v>214292028.45500001</v>
      </c>
      <c r="F7" s="176">
        <f>418528476.91/2</f>
        <v>209264238.45500001</v>
      </c>
      <c r="G7" s="176">
        <v>24783420</v>
      </c>
      <c r="H7" s="176">
        <v>24651225</v>
      </c>
      <c r="I7" s="176">
        <v>24651225</v>
      </c>
      <c r="J7" s="176">
        <v>24651225</v>
      </c>
      <c r="K7" s="177">
        <v>0</v>
      </c>
      <c r="L7" s="177">
        <v>0</v>
      </c>
      <c r="M7" s="177">
        <v>0</v>
      </c>
      <c r="N7" s="177">
        <v>0</v>
      </c>
      <c r="O7" s="177">
        <v>0</v>
      </c>
      <c r="P7" s="177">
        <v>0</v>
      </c>
      <c r="Q7" s="177">
        <v>0</v>
      </c>
      <c r="R7" s="177">
        <v>0</v>
      </c>
      <c r="S7" s="177">
        <v>0</v>
      </c>
      <c r="T7" s="177">
        <v>0</v>
      </c>
      <c r="U7" s="177">
        <v>0</v>
      </c>
      <c r="V7" s="177">
        <v>0</v>
      </c>
      <c r="W7" s="177">
        <v>0</v>
      </c>
      <c r="X7" s="177">
        <v>0</v>
      </c>
      <c r="Y7" s="177">
        <v>0</v>
      </c>
      <c r="Z7" s="177">
        <v>0</v>
      </c>
      <c r="AA7" s="177">
        <v>0</v>
      </c>
      <c r="AB7" s="177">
        <v>0</v>
      </c>
      <c r="AC7" s="177">
        <v>0</v>
      </c>
      <c r="AD7" s="177">
        <v>0</v>
      </c>
      <c r="AE7" s="177">
        <v>0</v>
      </c>
      <c r="AF7" s="177">
        <v>0</v>
      </c>
      <c r="AG7" s="177">
        <v>0</v>
      </c>
      <c r="AH7" s="177">
        <v>0</v>
      </c>
      <c r="AI7" s="177">
        <v>0</v>
      </c>
      <c r="AJ7" s="177">
        <v>0</v>
      </c>
      <c r="AK7" s="177">
        <v>0</v>
      </c>
      <c r="AL7" s="177">
        <v>0</v>
      </c>
      <c r="AM7" s="177">
        <v>0</v>
      </c>
      <c r="AN7" s="177">
        <v>0</v>
      </c>
      <c r="AO7" s="177">
        <v>0</v>
      </c>
      <c r="AP7" s="177">
        <v>0</v>
      </c>
      <c r="AQ7" s="177">
        <v>0</v>
      </c>
      <c r="AR7" s="177">
        <v>0</v>
      </c>
      <c r="AS7" s="177">
        <v>0</v>
      </c>
      <c r="AT7" s="177">
        <v>0</v>
      </c>
      <c r="AU7" s="177">
        <v>0</v>
      </c>
      <c r="AV7" s="177">
        <v>0</v>
      </c>
      <c r="AW7" s="177">
        <v>0</v>
      </c>
      <c r="AX7" s="177">
        <v>0</v>
      </c>
      <c r="AY7" s="177">
        <v>0</v>
      </c>
      <c r="AZ7" s="177">
        <v>0</v>
      </c>
      <c r="BA7" s="177">
        <v>0</v>
      </c>
      <c r="BB7" s="177">
        <v>0</v>
      </c>
      <c r="BC7" s="177">
        <v>0</v>
      </c>
      <c r="BD7" s="177">
        <v>0</v>
      </c>
      <c r="BE7" s="177">
        <v>0</v>
      </c>
      <c r="BF7" s="177">
        <v>0</v>
      </c>
      <c r="BG7" s="176">
        <f t="shared" si="5"/>
        <v>262307060</v>
      </c>
      <c r="BH7" s="176">
        <f t="shared" si="5"/>
        <v>241415463.45500001</v>
      </c>
      <c r="BI7" s="176">
        <f t="shared" si="5"/>
        <v>238943253.45500001</v>
      </c>
      <c r="BJ7" s="176">
        <f t="shared" si="5"/>
        <v>233915463.45500001</v>
      </c>
      <c r="BK7" s="190"/>
    </row>
    <row r="8" spans="1:64" ht="45.75" customHeight="1" x14ac:dyDescent="0.25">
      <c r="A8" s="167" t="s">
        <v>743</v>
      </c>
      <c r="B8" s="299"/>
      <c r="C8" s="176">
        <v>237523640</v>
      </c>
      <c r="D8" s="176">
        <f>433528476.91/2</f>
        <v>216764238.45500001</v>
      </c>
      <c r="E8" s="176">
        <f>428584056.91/2</f>
        <v>214292028.45500001</v>
      </c>
      <c r="F8" s="176">
        <f>418528476.91/2</f>
        <v>209264238.45500001</v>
      </c>
      <c r="G8" s="176">
        <v>24783420</v>
      </c>
      <c r="H8" s="176">
        <v>24651225</v>
      </c>
      <c r="I8" s="176">
        <v>24651225</v>
      </c>
      <c r="J8" s="176">
        <v>24651225</v>
      </c>
      <c r="K8" s="177">
        <v>0</v>
      </c>
      <c r="L8" s="177">
        <v>0</v>
      </c>
      <c r="M8" s="177">
        <v>0</v>
      </c>
      <c r="N8" s="177">
        <v>0</v>
      </c>
      <c r="O8" s="177">
        <v>0</v>
      </c>
      <c r="P8" s="177">
        <v>0</v>
      </c>
      <c r="Q8" s="177">
        <v>0</v>
      </c>
      <c r="R8" s="177">
        <v>0</v>
      </c>
      <c r="S8" s="177">
        <v>0</v>
      </c>
      <c r="T8" s="177">
        <v>0</v>
      </c>
      <c r="U8" s="177">
        <v>0</v>
      </c>
      <c r="V8" s="177">
        <v>0</v>
      </c>
      <c r="W8" s="177">
        <v>0</v>
      </c>
      <c r="X8" s="177">
        <v>0</v>
      </c>
      <c r="Y8" s="177">
        <v>0</v>
      </c>
      <c r="Z8" s="177">
        <v>0</v>
      </c>
      <c r="AA8" s="177">
        <v>0</v>
      </c>
      <c r="AB8" s="177">
        <v>0</v>
      </c>
      <c r="AC8" s="177">
        <v>0</v>
      </c>
      <c r="AD8" s="177">
        <v>0</v>
      </c>
      <c r="AE8" s="177">
        <v>0</v>
      </c>
      <c r="AF8" s="177">
        <v>0</v>
      </c>
      <c r="AG8" s="177">
        <v>0</v>
      </c>
      <c r="AH8" s="177">
        <v>0</v>
      </c>
      <c r="AI8" s="177">
        <v>0</v>
      </c>
      <c r="AJ8" s="177">
        <v>0</v>
      </c>
      <c r="AK8" s="177">
        <v>0</v>
      </c>
      <c r="AL8" s="177">
        <v>0</v>
      </c>
      <c r="AM8" s="177">
        <v>0</v>
      </c>
      <c r="AN8" s="177">
        <v>0</v>
      </c>
      <c r="AO8" s="177">
        <v>0</v>
      </c>
      <c r="AP8" s="177">
        <v>0</v>
      </c>
      <c r="AQ8" s="177">
        <v>0</v>
      </c>
      <c r="AR8" s="177">
        <v>0</v>
      </c>
      <c r="AS8" s="177">
        <v>0</v>
      </c>
      <c r="AT8" s="177">
        <v>0</v>
      </c>
      <c r="AU8" s="177">
        <v>0</v>
      </c>
      <c r="AV8" s="177">
        <v>0</v>
      </c>
      <c r="AW8" s="177">
        <v>0</v>
      </c>
      <c r="AX8" s="177">
        <v>0</v>
      </c>
      <c r="AY8" s="177">
        <v>0</v>
      </c>
      <c r="AZ8" s="177">
        <v>0</v>
      </c>
      <c r="BA8" s="177">
        <v>0</v>
      </c>
      <c r="BB8" s="177">
        <v>0</v>
      </c>
      <c r="BC8" s="177">
        <v>0</v>
      </c>
      <c r="BD8" s="177">
        <v>0</v>
      </c>
      <c r="BE8" s="177">
        <v>0</v>
      </c>
      <c r="BF8" s="177">
        <v>0</v>
      </c>
      <c r="BG8" s="176">
        <f t="shared" si="5"/>
        <v>262307060</v>
      </c>
      <c r="BH8" s="176">
        <f t="shared" si="5"/>
        <v>241415463.45500001</v>
      </c>
      <c r="BI8" s="176">
        <f t="shared" si="5"/>
        <v>238943253.45500001</v>
      </c>
      <c r="BJ8" s="176">
        <f t="shared" si="5"/>
        <v>233915463.45500001</v>
      </c>
      <c r="BK8" s="192">
        <f>+SUM(BG6:BG8)-B6</f>
        <v>0</v>
      </c>
    </row>
    <row r="9" spans="1:64" ht="45.75" customHeight="1" x14ac:dyDescent="0.25">
      <c r="A9" s="164" t="s">
        <v>733</v>
      </c>
      <c r="B9" s="178">
        <f>SUM(B10:B12)</f>
        <v>453978483</v>
      </c>
      <c r="C9" s="178">
        <f t="shared" ref="C9:BF9" si="6">SUM(C10:C12)</f>
        <v>453978483</v>
      </c>
      <c r="D9" s="178">
        <f t="shared" si="6"/>
        <v>374264489.31999999</v>
      </c>
      <c r="E9" s="178">
        <f t="shared" si="6"/>
        <v>355764489.31999999</v>
      </c>
      <c r="F9" s="178">
        <f t="shared" si="6"/>
        <v>355764489.31999999</v>
      </c>
      <c r="G9" s="178">
        <f t="shared" si="6"/>
        <v>0</v>
      </c>
      <c r="H9" s="178">
        <f t="shared" si="6"/>
        <v>0</v>
      </c>
      <c r="I9" s="178">
        <f t="shared" si="6"/>
        <v>0</v>
      </c>
      <c r="J9" s="178">
        <f t="shared" si="6"/>
        <v>0</v>
      </c>
      <c r="K9" s="178">
        <f t="shared" si="6"/>
        <v>0</v>
      </c>
      <c r="L9" s="178">
        <f t="shared" si="6"/>
        <v>0</v>
      </c>
      <c r="M9" s="178">
        <f t="shared" si="6"/>
        <v>0</v>
      </c>
      <c r="N9" s="178">
        <f t="shared" si="6"/>
        <v>0</v>
      </c>
      <c r="O9" s="178">
        <f t="shared" si="6"/>
        <v>0</v>
      </c>
      <c r="P9" s="178">
        <f t="shared" si="6"/>
        <v>0</v>
      </c>
      <c r="Q9" s="178">
        <f t="shared" si="6"/>
        <v>0</v>
      </c>
      <c r="R9" s="178">
        <f t="shared" si="6"/>
        <v>0</v>
      </c>
      <c r="S9" s="178">
        <f t="shared" si="6"/>
        <v>0</v>
      </c>
      <c r="T9" s="178">
        <f t="shared" si="6"/>
        <v>0</v>
      </c>
      <c r="U9" s="178">
        <f t="shared" si="6"/>
        <v>0</v>
      </c>
      <c r="V9" s="178">
        <f t="shared" si="6"/>
        <v>0</v>
      </c>
      <c r="W9" s="178">
        <f t="shared" si="6"/>
        <v>0</v>
      </c>
      <c r="X9" s="178">
        <f t="shared" si="6"/>
        <v>0</v>
      </c>
      <c r="Y9" s="178">
        <f t="shared" si="6"/>
        <v>0</v>
      </c>
      <c r="Z9" s="178">
        <f t="shared" si="6"/>
        <v>0</v>
      </c>
      <c r="AA9" s="178">
        <f t="shared" si="6"/>
        <v>0</v>
      </c>
      <c r="AB9" s="178">
        <f t="shared" si="6"/>
        <v>0</v>
      </c>
      <c r="AC9" s="178">
        <f t="shared" si="6"/>
        <v>0</v>
      </c>
      <c r="AD9" s="178">
        <f t="shared" si="6"/>
        <v>0</v>
      </c>
      <c r="AE9" s="178">
        <f t="shared" si="6"/>
        <v>0</v>
      </c>
      <c r="AF9" s="178">
        <f t="shared" si="6"/>
        <v>0</v>
      </c>
      <c r="AG9" s="178">
        <f t="shared" si="6"/>
        <v>0</v>
      </c>
      <c r="AH9" s="178">
        <f t="shared" si="6"/>
        <v>0</v>
      </c>
      <c r="AI9" s="178">
        <f t="shared" si="6"/>
        <v>0</v>
      </c>
      <c r="AJ9" s="178">
        <f t="shared" si="6"/>
        <v>0</v>
      </c>
      <c r="AK9" s="178">
        <f t="shared" si="6"/>
        <v>0</v>
      </c>
      <c r="AL9" s="178">
        <f t="shared" si="6"/>
        <v>0</v>
      </c>
      <c r="AM9" s="178">
        <f t="shared" si="6"/>
        <v>0</v>
      </c>
      <c r="AN9" s="178">
        <f t="shared" si="6"/>
        <v>0</v>
      </c>
      <c r="AO9" s="178">
        <f t="shared" si="6"/>
        <v>0</v>
      </c>
      <c r="AP9" s="178">
        <f t="shared" si="6"/>
        <v>0</v>
      </c>
      <c r="AQ9" s="178">
        <f t="shared" si="6"/>
        <v>0</v>
      </c>
      <c r="AR9" s="178">
        <f t="shared" si="6"/>
        <v>0</v>
      </c>
      <c r="AS9" s="178">
        <f t="shared" si="6"/>
        <v>0</v>
      </c>
      <c r="AT9" s="178">
        <f t="shared" si="6"/>
        <v>0</v>
      </c>
      <c r="AU9" s="178">
        <f t="shared" si="6"/>
        <v>0</v>
      </c>
      <c r="AV9" s="178">
        <f t="shared" si="6"/>
        <v>0</v>
      </c>
      <c r="AW9" s="178">
        <f t="shared" si="6"/>
        <v>0</v>
      </c>
      <c r="AX9" s="178">
        <f t="shared" si="6"/>
        <v>0</v>
      </c>
      <c r="AY9" s="178">
        <f t="shared" si="6"/>
        <v>0</v>
      </c>
      <c r="AZ9" s="178">
        <f t="shared" si="6"/>
        <v>0</v>
      </c>
      <c r="BA9" s="178">
        <f t="shared" si="6"/>
        <v>0</v>
      </c>
      <c r="BB9" s="178">
        <f t="shared" si="6"/>
        <v>0</v>
      </c>
      <c r="BC9" s="178">
        <f t="shared" si="6"/>
        <v>0</v>
      </c>
      <c r="BD9" s="178">
        <f t="shared" si="6"/>
        <v>0</v>
      </c>
      <c r="BE9" s="178">
        <f t="shared" si="6"/>
        <v>0</v>
      </c>
      <c r="BF9" s="178">
        <f t="shared" si="6"/>
        <v>0</v>
      </c>
      <c r="BG9" s="178">
        <f>ROUND(+C9+G9+K9+O9+S9+W9+AA9+AE9+AI9+AM9+AQ9+AU9+AY9+BC9,0)</f>
        <v>453978483</v>
      </c>
      <c r="BH9" s="178">
        <f>ROUND(+D9+H9+L9+P9+T9+X9+AB9+AF9+AJ9+AN9+AR9+AV9+AZ9+BD9,0)</f>
        <v>374264489</v>
      </c>
      <c r="BI9" s="178">
        <f>ROUND(+E9+I9+M9+Q9+U9+Y9+AC9+AG9+AK9+AO9+AS9+AW9+BA9+BE9,0)</f>
        <v>355764489</v>
      </c>
      <c r="BJ9" s="178">
        <f>ROUND(+F9+J9+N9+R9+V9+Z9+AD9+AH9+AL9+AP9+AT9+AX9+BB9+BF9,0)</f>
        <v>355764489</v>
      </c>
      <c r="BK9" s="195">
        <f>+SUM(BG10:BG12)-BG9</f>
        <v>0</v>
      </c>
      <c r="BL9" s="196">
        <f>+BG9-B9</f>
        <v>0</v>
      </c>
    </row>
    <row r="10" spans="1:64" ht="45.75" customHeight="1" x14ac:dyDescent="0.25">
      <c r="A10" s="168" t="s">
        <v>742</v>
      </c>
      <c r="B10" s="297">
        <f>144068563+58199688+251710232</f>
        <v>453978483</v>
      </c>
      <c r="C10" s="175">
        <v>0</v>
      </c>
      <c r="D10" s="175">
        <v>0</v>
      </c>
      <c r="E10" s="175">
        <v>0</v>
      </c>
      <c r="F10" s="175">
        <v>0</v>
      </c>
      <c r="G10" s="175">
        <v>0</v>
      </c>
      <c r="H10" s="175">
        <v>0</v>
      </c>
      <c r="I10" s="175">
        <v>0</v>
      </c>
      <c r="J10" s="175">
        <v>0</v>
      </c>
      <c r="K10" s="175">
        <v>0</v>
      </c>
      <c r="L10" s="175">
        <v>0</v>
      </c>
      <c r="M10" s="175">
        <v>0</v>
      </c>
      <c r="N10" s="175">
        <v>0</v>
      </c>
      <c r="O10" s="175">
        <v>0</v>
      </c>
      <c r="P10" s="175">
        <v>0</v>
      </c>
      <c r="Q10" s="175">
        <v>0</v>
      </c>
      <c r="R10" s="175">
        <v>0</v>
      </c>
      <c r="S10" s="175">
        <v>0</v>
      </c>
      <c r="T10" s="175">
        <v>0</v>
      </c>
      <c r="U10" s="175">
        <v>0</v>
      </c>
      <c r="V10" s="175">
        <v>0</v>
      </c>
      <c r="W10" s="175">
        <v>0</v>
      </c>
      <c r="X10" s="175">
        <v>0</v>
      </c>
      <c r="Y10" s="175">
        <v>0</v>
      </c>
      <c r="Z10" s="175">
        <v>0</v>
      </c>
      <c r="AA10" s="175">
        <v>0</v>
      </c>
      <c r="AB10" s="175">
        <v>0</v>
      </c>
      <c r="AC10" s="175">
        <v>0</v>
      </c>
      <c r="AD10" s="175">
        <v>0</v>
      </c>
      <c r="AE10" s="175">
        <v>0</v>
      </c>
      <c r="AF10" s="175">
        <v>0</v>
      </c>
      <c r="AG10" s="175">
        <v>0</v>
      </c>
      <c r="AH10" s="175">
        <v>0</v>
      </c>
      <c r="AI10" s="175">
        <v>0</v>
      </c>
      <c r="AJ10" s="175">
        <v>0</v>
      </c>
      <c r="AK10" s="175">
        <v>0</v>
      </c>
      <c r="AL10" s="175">
        <v>0</v>
      </c>
      <c r="AM10" s="175">
        <v>0</v>
      </c>
      <c r="AN10" s="175">
        <v>0</v>
      </c>
      <c r="AO10" s="175">
        <v>0</v>
      </c>
      <c r="AP10" s="175">
        <v>0</v>
      </c>
      <c r="AQ10" s="175">
        <v>0</v>
      </c>
      <c r="AR10" s="175">
        <v>0</v>
      </c>
      <c r="AS10" s="175">
        <v>0</v>
      </c>
      <c r="AT10" s="175">
        <v>0</v>
      </c>
      <c r="AU10" s="175">
        <v>0</v>
      </c>
      <c r="AV10" s="175">
        <v>0</v>
      </c>
      <c r="AW10" s="175">
        <v>0</v>
      </c>
      <c r="AX10" s="175">
        <v>0</v>
      </c>
      <c r="AY10" s="175">
        <v>0</v>
      </c>
      <c r="AZ10" s="175">
        <v>0</v>
      </c>
      <c r="BA10" s="175">
        <v>0</v>
      </c>
      <c r="BB10" s="175">
        <v>0</v>
      </c>
      <c r="BC10" s="175">
        <v>0</v>
      </c>
      <c r="BD10" s="175">
        <v>0</v>
      </c>
      <c r="BE10" s="175">
        <v>0</v>
      </c>
      <c r="BF10" s="175">
        <v>0</v>
      </c>
      <c r="BG10" s="175">
        <f t="shared" si="5"/>
        <v>0</v>
      </c>
      <c r="BH10" s="175">
        <f t="shared" si="5"/>
        <v>0</v>
      </c>
      <c r="BI10" s="175">
        <f t="shared" si="5"/>
        <v>0</v>
      </c>
      <c r="BJ10" s="175">
        <f t="shared" si="5"/>
        <v>0</v>
      </c>
      <c r="BK10" s="190"/>
    </row>
    <row r="11" spans="1:64" ht="45.75" customHeight="1" x14ac:dyDescent="0.25">
      <c r="A11" s="167" t="s">
        <v>741</v>
      </c>
      <c r="B11" s="298"/>
      <c r="C11" s="176">
        <f>144068563+58199688+251710232</f>
        <v>453978483</v>
      </c>
      <c r="D11" s="176">
        <f>144068563+58199688+171996238.32</f>
        <v>374264489.31999999</v>
      </c>
      <c r="E11" s="176">
        <f>144068563+58199688+153496238.32</f>
        <v>355764489.31999999</v>
      </c>
      <c r="F11" s="176">
        <f>144068563+58199688+153496238.32</f>
        <v>355764489.31999999</v>
      </c>
      <c r="G11" s="177">
        <v>0</v>
      </c>
      <c r="H11" s="177">
        <v>0</v>
      </c>
      <c r="I11" s="177">
        <v>0</v>
      </c>
      <c r="J11" s="177">
        <v>0</v>
      </c>
      <c r="K11" s="177">
        <v>0</v>
      </c>
      <c r="L11" s="177">
        <v>0</v>
      </c>
      <c r="M11" s="177">
        <v>0</v>
      </c>
      <c r="N11" s="177">
        <v>0</v>
      </c>
      <c r="O11" s="177">
        <v>0</v>
      </c>
      <c r="P11" s="177">
        <v>0</v>
      </c>
      <c r="Q11" s="177">
        <v>0</v>
      </c>
      <c r="R11" s="177">
        <v>0</v>
      </c>
      <c r="S11" s="177">
        <v>0</v>
      </c>
      <c r="T11" s="177">
        <v>0</v>
      </c>
      <c r="U11" s="177">
        <v>0</v>
      </c>
      <c r="V11" s="177">
        <v>0</v>
      </c>
      <c r="W11" s="177">
        <v>0</v>
      </c>
      <c r="X11" s="177">
        <v>0</v>
      </c>
      <c r="Y11" s="177">
        <v>0</v>
      </c>
      <c r="Z11" s="177">
        <v>0</v>
      </c>
      <c r="AA11" s="177">
        <v>0</v>
      </c>
      <c r="AB11" s="177">
        <v>0</v>
      </c>
      <c r="AC11" s="177">
        <v>0</v>
      </c>
      <c r="AD11" s="177">
        <v>0</v>
      </c>
      <c r="AE11" s="177">
        <v>0</v>
      </c>
      <c r="AF11" s="177">
        <v>0</v>
      </c>
      <c r="AG11" s="177">
        <v>0</v>
      </c>
      <c r="AH11" s="177">
        <v>0</v>
      </c>
      <c r="AI11" s="177">
        <v>0</v>
      </c>
      <c r="AJ11" s="177">
        <v>0</v>
      </c>
      <c r="AK11" s="177">
        <v>0</v>
      </c>
      <c r="AL11" s="177">
        <v>0</v>
      </c>
      <c r="AM11" s="177">
        <v>0</v>
      </c>
      <c r="AN11" s="177">
        <v>0</v>
      </c>
      <c r="AO11" s="177">
        <v>0</v>
      </c>
      <c r="AP11" s="177">
        <v>0</v>
      </c>
      <c r="AQ11" s="177">
        <v>0</v>
      </c>
      <c r="AR11" s="177">
        <v>0</v>
      </c>
      <c r="AS11" s="177">
        <v>0</v>
      </c>
      <c r="AT11" s="177">
        <v>0</v>
      </c>
      <c r="AU11" s="177">
        <v>0</v>
      </c>
      <c r="AV11" s="177">
        <v>0</v>
      </c>
      <c r="AW11" s="177">
        <v>0</v>
      </c>
      <c r="AX11" s="177">
        <v>0</v>
      </c>
      <c r="AY11" s="177">
        <v>0</v>
      </c>
      <c r="AZ11" s="177">
        <v>0</v>
      </c>
      <c r="BA11" s="177">
        <v>0</v>
      </c>
      <c r="BB11" s="177">
        <v>0</v>
      </c>
      <c r="BC11" s="177">
        <v>0</v>
      </c>
      <c r="BD11" s="177">
        <v>0</v>
      </c>
      <c r="BE11" s="177">
        <v>0</v>
      </c>
      <c r="BF11" s="177">
        <v>0</v>
      </c>
      <c r="BG11" s="176">
        <f t="shared" si="5"/>
        <v>453978483</v>
      </c>
      <c r="BH11" s="176">
        <f t="shared" si="5"/>
        <v>374264489.31999999</v>
      </c>
      <c r="BI11" s="176">
        <f t="shared" si="5"/>
        <v>355764489.31999999</v>
      </c>
      <c r="BJ11" s="176">
        <f t="shared" si="5"/>
        <v>355764489.31999999</v>
      </c>
      <c r="BK11" s="190"/>
    </row>
    <row r="12" spans="1:64" ht="45.75" customHeight="1" x14ac:dyDescent="0.25">
      <c r="A12" s="168" t="s">
        <v>740</v>
      </c>
      <c r="B12" s="299"/>
      <c r="C12" s="175">
        <v>0</v>
      </c>
      <c r="D12" s="175">
        <v>0</v>
      </c>
      <c r="E12" s="175">
        <v>0</v>
      </c>
      <c r="F12" s="175">
        <v>0</v>
      </c>
      <c r="G12" s="175">
        <v>0</v>
      </c>
      <c r="H12" s="175">
        <v>0</v>
      </c>
      <c r="I12" s="175">
        <v>0</v>
      </c>
      <c r="J12" s="175">
        <v>0</v>
      </c>
      <c r="K12" s="175">
        <v>0</v>
      </c>
      <c r="L12" s="175">
        <v>0</v>
      </c>
      <c r="M12" s="175">
        <v>0</v>
      </c>
      <c r="N12" s="175">
        <v>0</v>
      </c>
      <c r="O12" s="175">
        <v>0</v>
      </c>
      <c r="P12" s="175">
        <v>0</v>
      </c>
      <c r="Q12" s="175">
        <v>0</v>
      </c>
      <c r="R12" s="175">
        <v>0</v>
      </c>
      <c r="S12" s="175">
        <v>0</v>
      </c>
      <c r="T12" s="175">
        <v>0</v>
      </c>
      <c r="U12" s="175">
        <v>0</v>
      </c>
      <c r="V12" s="175">
        <v>0</v>
      </c>
      <c r="W12" s="175">
        <v>0</v>
      </c>
      <c r="X12" s="175">
        <v>0</v>
      </c>
      <c r="Y12" s="175">
        <v>0</v>
      </c>
      <c r="Z12" s="175">
        <v>0</v>
      </c>
      <c r="AA12" s="175">
        <v>0</v>
      </c>
      <c r="AB12" s="175">
        <v>0</v>
      </c>
      <c r="AC12" s="175">
        <v>0</v>
      </c>
      <c r="AD12" s="175">
        <v>0</v>
      </c>
      <c r="AE12" s="175">
        <v>0</v>
      </c>
      <c r="AF12" s="175">
        <v>0</v>
      </c>
      <c r="AG12" s="175">
        <v>0</v>
      </c>
      <c r="AH12" s="175">
        <v>0</v>
      </c>
      <c r="AI12" s="175">
        <v>0</v>
      </c>
      <c r="AJ12" s="175">
        <v>0</v>
      </c>
      <c r="AK12" s="175">
        <v>0</v>
      </c>
      <c r="AL12" s="175">
        <v>0</v>
      </c>
      <c r="AM12" s="175">
        <v>0</v>
      </c>
      <c r="AN12" s="175">
        <v>0</v>
      </c>
      <c r="AO12" s="175">
        <v>0</v>
      </c>
      <c r="AP12" s="175">
        <v>0</v>
      </c>
      <c r="AQ12" s="175">
        <v>0</v>
      </c>
      <c r="AR12" s="175">
        <v>0</v>
      </c>
      <c r="AS12" s="175">
        <v>0</v>
      </c>
      <c r="AT12" s="175">
        <v>0</v>
      </c>
      <c r="AU12" s="175">
        <v>0</v>
      </c>
      <c r="AV12" s="175">
        <v>0</v>
      </c>
      <c r="AW12" s="175">
        <v>0</v>
      </c>
      <c r="AX12" s="175">
        <v>0</v>
      </c>
      <c r="AY12" s="175">
        <v>0</v>
      </c>
      <c r="AZ12" s="175">
        <v>0</v>
      </c>
      <c r="BA12" s="175">
        <v>0</v>
      </c>
      <c r="BB12" s="175">
        <v>0</v>
      </c>
      <c r="BC12" s="175">
        <v>0</v>
      </c>
      <c r="BD12" s="175">
        <v>0</v>
      </c>
      <c r="BE12" s="175">
        <v>0</v>
      </c>
      <c r="BF12" s="175">
        <v>0</v>
      </c>
      <c r="BG12" s="175">
        <f t="shared" si="5"/>
        <v>0</v>
      </c>
      <c r="BH12" s="175">
        <f t="shared" si="5"/>
        <v>0</v>
      </c>
      <c r="BI12" s="175">
        <f t="shared" si="5"/>
        <v>0</v>
      </c>
      <c r="BJ12" s="175">
        <f t="shared" si="5"/>
        <v>0</v>
      </c>
      <c r="BK12" s="192">
        <f>+SUM(BG10:BG12)-B10</f>
        <v>0</v>
      </c>
    </row>
    <row r="13" spans="1:64" ht="45.75" customHeight="1" x14ac:dyDescent="0.25">
      <c r="A13" s="163" t="s">
        <v>735</v>
      </c>
      <c r="B13" s="173">
        <f t="shared" ref="B13:BF13" si="7">+B14+B17</f>
        <v>2757575287</v>
      </c>
      <c r="C13" s="173">
        <f t="shared" si="7"/>
        <v>173626780</v>
      </c>
      <c r="D13" s="173">
        <f t="shared" si="7"/>
        <v>164351514</v>
      </c>
      <c r="E13" s="173">
        <f t="shared" si="7"/>
        <v>164351514</v>
      </c>
      <c r="F13" s="173">
        <f t="shared" si="7"/>
        <v>164351514</v>
      </c>
      <c r="G13" s="173">
        <f t="shared" si="7"/>
        <v>0</v>
      </c>
      <c r="H13" s="173">
        <f t="shared" si="7"/>
        <v>0</v>
      </c>
      <c r="I13" s="173">
        <f t="shared" si="7"/>
        <v>0</v>
      </c>
      <c r="J13" s="173">
        <f t="shared" si="7"/>
        <v>0</v>
      </c>
      <c r="K13" s="173">
        <f t="shared" si="7"/>
        <v>0</v>
      </c>
      <c r="L13" s="173">
        <f t="shared" si="7"/>
        <v>0</v>
      </c>
      <c r="M13" s="173">
        <f t="shared" si="7"/>
        <v>0</v>
      </c>
      <c r="N13" s="173">
        <f t="shared" si="7"/>
        <v>0</v>
      </c>
      <c r="O13" s="173">
        <f t="shared" si="7"/>
        <v>0</v>
      </c>
      <c r="P13" s="173">
        <f t="shared" si="7"/>
        <v>0</v>
      </c>
      <c r="Q13" s="173">
        <f t="shared" si="7"/>
        <v>0</v>
      </c>
      <c r="R13" s="173">
        <f t="shared" si="7"/>
        <v>0</v>
      </c>
      <c r="S13" s="173">
        <f t="shared" si="7"/>
        <v>0</v>
      </c>
      <c r="T13" s="173">
        <f t="shared" si="7"/>
        <v>0</v>
      </c>
      <c r="U13" s="173">
        <f t="shared" si="7"/>
        <v>0</v>
      </c>
      <c r="V13" s="173">
        <f t="shared" si="7"/>
        <v>0</v>
      </c>
      <c r="W13" s="173">
        <f t="shared" si="7"/>
        <v>2583948507</v>
      </c>
      <c r="X13" s="173">
        <f t="shared" si="7"/>
        <v>2583601769.9200001</v>
      </c>
      <c r="Y13" s="173">
        <f t="shared" si="7"/>
        <v>2583601769.9200001</v>
      </c>
      <c r="Z13" s="173">
        <f t="shared" si="7"/>
        <v>2583601769.9200001</v>
      </c>
      <c r="AA13" s="173">
        <f t="shared" si="7"/>
        <v>0</v>
      </c>
      <c r="AB13" s="173">
        <f t="shared" si="7"/>
        <v>0</v>
      </c>
      <c r="AC13" s="173">
        <f t="shared" si="7"/>
        <v>0</v>
      </c>
      <c r="AD13" s="173">
        <f t="shared" si="7"/>
        <v>0</v>
      </c>
      <c r="AE13" s="173">
        <f t="shared" si="7"/>
        <v>0</v>
      </c>
      <c r="AF13" s="173">
        <f t="shared" si="7"/>
        <v>0</v>
      </c>
      <c r="AG13" s="173">
        <f t="shared" si="7"/>
        <v>0</v>
      </c>
      <c r="AH13" s="173">
        <f t="shared" si="7"/>
        <v>0</v>
      </c>
      <c r="AI13" s="173">
        <f t="shared" si="7"/>
        <v>0</v>
      </c>
      <c r="AJ13" s="173">
        <f t="shared" si="7"/>
        <v>0</v>
      </c>
      <c r="AK13" s="173">
        <f t="shared" si="7"/>
        <v>0</v>
      </c>
      <c r="AL13" s="173">
        <f t="shared" si="7"/>
        <v>0</v>
      </c>
      <c r="AM13" s="173">
        <f t="shared" si="7"/>
        <v>0</v>
      </c>
      <c r="AN13" s="173">
        <f t="shared" si="7"/>
        <v>0</v>
      </c>
      <c r="AO13" s="173">
        <f t="shared" si="7"/>
        <v>0</v>
      </c>
      <c r="AP13" s="173">
        <f t="shared" si="7"/>
        <v>0</v>
      </c>
      <c r="AQ13" s="173">
        <f t="shared" si="7"/>
        <v>0</v>
      </c>
      <c r="AR13" s="173">
        <f t="shared" si="7"/>
        <v>0</v>
      </c>
      <c r="AS13" s="173">
        <f t="shared" si="7"/>
        <v>0</v>
      </c>
      <c r="AT13" s="173">
        <f t="shared" si="7"/>
        <v>0</v>
      </c>
      <c r="AU13" s="173">
        <f t="shared" si="7"/>
        <v>0</v>
      </c>
      <c r="AV13" s="173">
        <f t="shared" si="7"/>
        <v>0</v>
      </c>
      <c r="AW13" s="173">
        <f t="shared" si="7"/>
        <v>0</v>
      </c>
      <c r="AX13" s="173">
        <f t="shared" si="7"/>
        <v>0</v>
      </c>
      <c r="AY13" s="173">
        <f t="shared" si="7"/>
        <v>0</v>
      </c>
      <c r="AZ13" s="173">
        <f t="shared" si="7"/>
        <v>0</v>
      </c>
      <c r="BA13" s="173">
        <f t="shared" si="7"/>
        <v>0</v>
      </c>
      <c r="BB13" s="173">
        <f t="shared" si="7"/>
        <v>0</v>
      </c>
      <c r="BC13" s="173">
        <f t="shared" si="7"/>
        <v>0</v>
      </c>
      <c r="BD13" s="173">
        <f t="shared" si="7"/>
        <v>0</v>
      </c>
      <c r="BE13" s="173">
        <f t="shared" si="7"/>
        <v>0</v>
      </c>
      <c r="BF13" s="173">
        <f t="shared" si="7"/>
        <v>0</v>
      </c>
      <c r="BG13" s="173">
        <f t="shared" si="5"/>
        <v>2757575287</v>
      </c>
      <c r="BH13" s="173">
        <f t="shared" si="5"/>
        <v>2747953283.9200001</v>
      </c>
      <c r="BI13" s="173">
        <f t="shared" si="5"/>
        <v>2747953283.9200001</v>
      </c>
      <c r="BJ13" s="173">
        <f t="shared" si="5"/>
        <v>2747953283.9200001</v>
      </c>
      <c r="BK13" s="190"/>
    </row>
    <row r="14" spans="1:64" ht="45.75" customHeight="1" x14ac:dyDescent="0.25">
      <c r="A14" s="164" t="s">
        <v>736</v>
      </c>
      <c r="B14" s="178">
        <f t="shared" ref="B14:AD14" si="8">SUM(B15:B16)</f>
        <v>0</v>
      </c>
      <c r="C14" s="178">
        <f t="shared" si="8"/>
        <v>0</v>
      </c>
      <c r="D14" s="178">
        <f t="shared" si="8"/>
        <v>0</v>
      </c>
      <c r="E14" s="178">
        <f t="shared" si="8"/>
        <v>0</v>
      </c>
      <c r="F14" s="178">
        <f t="shared" si="8"/>
        <v>0</v>
      </c>
      <c r="G14" s="178">
        <f t="shared" si="8"/>
        <v>0</v>
      </c>
      <c r="H14" s="178">
        <f t="shared" si="8"/>
        <v>0</v>
      </c>
      <c r="I14" s="178">
        <f t="shared" si="8"/>
        <v>0</v>
      </c>
      <c r="J14" s="178">
        <f t="shared" si="8"/>
        <v>0</v>
      </c>
      <c r="K14" s="178">
        <f t="shared" si="8"/>
        <v>0</v>
      </c>
      <c r="L14" s="178">
        <f t="shared" si="8"/>
        <v>0</v>
      </c>
      <c r="M14" s="178">
        <f t="shared" si="8"/>
        <v>0</v>
      </c>
      <c r="N14" s="178">
        <f t="shared" si="8"/>
        <v>0</v>
      </c>
      <c r="O14" s="178">
        <f t="shared" si="8"/>
        <v>0</v>
      </c>
      <c r="P14" s="178">
        <f t="shared" si="8"/>
        <v>0</v>
      </c>
      <c r="Q14" s="178">
        <f t="shared" si="8"/>
        <v>0</v>
      </c>
      <c r="R14" s="178">
        <f t="shared" si="8"/>
        <v>0</v>
      </c>
      <c r="S14" s="178">
        <f t="shared" si="8"/>
        <v>0</v>
      </c>
      <c r="T14" s="178">
        <f t="shared" si="8"/>
        <v>0</v>
      </c>
      <c r="U14" s="178">
        <f t="shared" si="8"/>
        <v>0</v>
      </c>
      <c r="V14" s="178">
        <f t="shared" si="8"/>
        <v>0</v>
      </c>
      <c r="W14" s="178">
        <f t="shared" si="8"/>
        <v>0</v>
      </c>
      <c r="X14" s="178">
        <f t="shared" si="8"/>
        <v>0</v>
      </c>
      <c r="Y14" s="178">
        <f t="shared" si="8"/>
        <v>0</v>
      </c>
      <c r="Z14" s="178">
        <f t="shared" si="8"/>
        <v>0</v>
      </c>
      <c r="AA14" s="178">
        <f t="shared" si="8"/>
        <v>0</v>
      </c>
      <c r="AB14" s="178">
        <f t="shared" si="8"/>
        <v>0</v>
      </c>
      <c r="AC14" s="178">
        <f t="shared" si="8"/>
        <v>0</v>
      </c>
      <c r="AD14" s="178">
        <f t="shared" si="8"/>
        <v>0</v>
      </c>
      <c r="AE14" s="178">
        <f t="shared" ref="AE14:BF14" si="9">SUM(AE15:AE16)</f>
        <v>0</v>
      </c>
      <c r="AF14" s="178">
        <f t="shared" si="9"/>
        <v>0</v>
      </c>
      <c r="AG14" s="178">
        <f t="shared" si="9"/>
        <v>0</v>
      </c>
      <c r="AH14" s="178">
        <f t="shared" si="9"/>
        <v>0</v>
      </c>
      <c r="AI14" s="178">
        <f t="shared" si="9"/>
        <v>0</v>
      </c>
      <c r="AJ14" s="178">
        <f t="shared" si="9"/>
        <v>0</v>
      </c>
      <c r="AK14" s="178">
        <f t="shared" si="9"/>
        <v>0</v>
      </c>
      <c r="AL14" s="178">
        <f t="shared" si="9"/>
        <v>0</v>
      </c>
      <c r="AM14" s="178">
        <f t="shared" si="9"/>
        <v>0</v>
      </c>
      <c r="AN14" s="178">
        <f t="shared" si="9"/>
        <v>0</v>
      </c>
      <c r="AO14" s="178">
        <f t="shared" si="9"/>
        <v>0</v>
      </c>
      <c r="AP14" s="178">
        <f t="shared" si="9"/>
        <v>0</v>
      </c>
      <c r="AQ14" s="178">
        <f t="shared" si="9"/>
        <v>0</v>
      </c>
      <c r="AR14" s="178">
        <f t="shared" si="9"/>
        <v>0</v>
      </c>
      <c r="AS14" s="178">
        <f t="shared" si="9"/>
        <v>0</v>
      </c>
      <c r="AT14" s="178">
        <f t="shared" si="9"/>
        <v>0</v>
      </c>
      <c r="AU14" s="178">
        <f t="shared" si="9"/>
        <v>0</v>
      </c>
      <c r="AV14" s="178">
        <f t="shared" si="9"/>
        <v>0</v>
      </c>
      <c r="AW14" s="178">
        <f t="shared" si="9"/>
        <v>0</v>
      </c>
      <c r="AX14" s="178">
        <f t="shared" si="9"/>
        <v>0</v>
      </c>
      <c r="AY14" s="178">
        <f t="shared" si="9"/>
        <v>0</v>
      </c>
      <c r="AZ14" s="178">
        <f t="shared" si="9"/>
        <v>0</v>
      </c>
      <c r="BA14" s="178">
        <f t="shared" si="9"/>
        <v>0</v>
      </c>
      <c r="BB14" s="178">
        <f t="shared" si="9"/>
        <v>0</v>
      </c>
      <c r="BC14" s="178">
        <f t="shared" si="9"/>
        <v>0</v>
      </c>
      <c r="BD14" s="178">
        <f t="shared" si="9"/>
        <v>0</v>
      </c>
      <c r="BE14" s="178">
        <f t="shared" si="9"/>
        <v>0</v>
      </c>
      <c r="BF14" s="178">
        <f t="shared" si="9"/>
        <v>0</v>
      </c>
      <c r="BG14" s="178">
        <f>ROUND(+C14+G14+K14+O14+S14+W14+AA14+AE14+AI14+AM14+AQ14+AU14+AY14+BC14,0)</f>
        <v>0</v>
      </c>
      <c r="BH14" s="178">
        <f>ROUND(+D14+H14+L14+P14+T14+X14+AB14+AF14+AJ14+AN14+AR14+AV14+AZ14+BD14,0)</f>
        <v>0</v>
      </c>
      <c r="BI14" s="178">
        <f>ROUND(+E14+I14+M14+Q14+U14+Y14+AC14+AG14+AK14+AO14+AS14+AW14+BA14+BE14,0)</f>
        <v>0</v>
      </c>
      <c r="BJ14" s="178">
        <f>ROUND(+F14+J14+N14+R14+V14+Z14+AD14+AH14+AL14+AP14+AT14+AX14+BB14+BF14,0)</f>
        <v>0</v>
      </c>
      <c r="BK14" s="195">
        <f>+SUM(BG15:BG16)-BG14</f>
        <v>0</v>
      </c>
      <c r="BL14" s="196">
        <f>+BG14-B14</f>
        <v>0</v>
      </c>
    </row>
    <row r="15" spans="1:64" ht="45.75" customHeight="1" x14ac:dyDescent="0.25">
      <c r="A15" s="168" t="s">
        <v>738</v>
      </c>
      <c r="B15" s="301">
        <v>0</v>
      </c>
      <c r="C15" s="175">
        <v>0</v>
      </c>
      <c r="D15" s="175">
        <v>0</v>
      </c>
      <c r="E15" s="175">
        <v>0</v>
      </c>
      <c r="F15" s="175">
        <v>0</v>
      </c>
      <c r="G15" s="175">
        <v>0</v>
      </c>
      <c r="H15" s="175">
        <v>0</v>
      </c>
      <c r="I15" s="175">
        <v>0</v>
      </c>
      <c r="J15" s="175">
        <v>0</v>
      </c>
      <c r="K15" s="175">
        <v>0</v>
      </c>
      <c r="L15" s="175">
        <v>0</v>
      </c>
      <c r="M15" s="175">
        <v>0</v>
      </c>
      <c r="N15" s="175">
        <v>0</v>
      </c>
      <c r="O15" s="175">
        <v>0</v>
      </c>
      <c r="P15" s="175">
        <v>0</v>
      </c>
      <c r="Q15" s="175">
        <v>0</v>
      </c>
      <c r="R15" s="175">
        <v>0</v>
      </c>
      <c r="S15" s="175">
        <v>0</v>
      </c>
      <c r="T15" s="175">
        <v>0</v>
      </c>
      <c r="U15" s="175">
        <v>0</v>
      </c>
      <c r="V15" s="175">
        <v>0</v>
      </c>
      <c r="W15" s="175">
        <v>0</v>
      </c>
      <c r="X15" s="175">
        <v>0</v>
      </c>
      <c r="Y15" s="175">
        <v>0</v>
      </c>
      <c r="Z15" s="175">
        <v>0</v>
      </c>
      <c r="AA15" s="175">
        <v>0</v>
      </c>
      <c r="AB15" s="175">
        <v>0</v>
      </c>
      <c r="AC15" s="175">
        <v>0</v>
      </c>
      <c r="AD15" s="175">
        <v>0</v>
      </c>
      <c r="AE15" s="175">
        <v>0</v>
      </c>
      <c r="AF15" s="175">
        <v>0</v>
      </c>
      <c r="AG15" s="175">
        <v>0</v>
      </c>
      <c r="AH15" s="175">
        <v>0</v>
      </c>
      <c r="AI15" s="175">
        <v>0</v>
      </c>
      <c r="AJ15" s="175">
        <v>0</v>
      </c>
      <c r="AK15" s="175">
        <v>0</v>
      </c>
      <c r="AL15" s="175">
        <v>0</v>
      </c>
      <c r="AM15" s="175">
        <v>0</v>
      </c>
      <c r="AN15" s="175">
        <v>0</v>
      </c>
      <c r="AO15" s="175">
        <v>0</v>
      </c>
      <c r="AP15" s="175">
        <v>0</v>
      </c>
      <c r="AQ15" s="175">
        <v>0</v>
      </c>
      <c r="AR15" s="175">
        <v>0</v>
      </c>
      <c r="AS15" s="175">
        <v>0</v>
      </c>
      <c r="AT15" s="175">
        <v>0</v>
      </c>
      <c r="AU15" s="175">
        <v>0</v>
      </c>
      <c r="AV15" s="175">
        <v>0</v>
      </c>
      <c r="AW15" s="175">
        <v>0</v>
      </c>
      <c r="AX15" s="175">
        <v>0</v>
      </c>
      <c r="AY15" s="175">
        <v>0</v>
      </c>
      <c r="AZ15" s="175">
        <v>0</v>
      </c>
      <c r="BA15" s="175">
        <v>0</v>
      </c>
      <c r="BB15" s="175">
        <v>0</v>
      </c>
      <c r="BC15" s="175">
        <v>0</v>
      </c>
      <c r="BD15" s="175">
        <v>0</v>
      </c>
      <c r="BE15" s="175">
        <v>0</v>
      </c>
      <c r="BF15" s="175">
        <v>0</v>
      </c>
      <c r="BG15" s="175">
        <f t="shared" si="5"/>
        <v>0</v>
      </c>
      <c r="BH15" s="175">
        <f t="shared" si="5"/>
        <v>0</v>
      </c>
      <c r="BI15" s="175">
        <f t="shared" si="5"/>
        <v>0</v>
      </c>
      <c r="BJ15" s="175">
        <f t="shared" si="5"/>
        <v>0</v>
      </c>
      <c r="BK15" s="190"/>
    </row>
    <row r="16" spans="1:64" ht="45.75" customHeight="1" x14ac:dyDescent="0.25">
      <c r="A16" s="168" t="s">
        <v>739</v>
      </c>
      <c r="B16" s="302"/>
      <c r="C16" s="175">
        <v>0</v>
      </c>
      <c r="D16" s="175">
        <v>0</v>
      </c>
      <c r="E16" s="175">
        <v>0</v>
      </c>
      <c r="F16" s="175">
        <v>0</v>
      </c>
      <c r="G16" s="175">
        <v>0</v>
      </c>
      <c r="H16" s="175">
        <v>0</v>
      </c>
      <c r="I16" s="175">
        <v>0</v>
      </c>
      <c r="J16" s="175">
        <v>0</v>
      </c>
      <c r="K16" s="175">
        <v>0</v>
      </c>
      <c r="L16" s="175">
        <v>0</v>
      </c>
      <c r="M16" s="175">
        <v>0</v>
      </c>
      <c r="N16" s="175">
        <v>0</v>
      </c>
      <c r="O16" s="175">
        <v>0</v>
      </c>
      <c r="P16" s="175">
        <v>0</v>
      </c>
      <c r="Q16" s="175">
        <v>0</v>
      </c>
      <c r="R16" s="175">
        <v>0</v>
      </c>
      <c r="S16" s="175">
        <v>0</v>
      </c>
      <c r="T16" s="175">
        <v>0</v>
      </c>
      <c r="U16" s="175">
        <v>0</v>
      </c>
      <c r="V16" s="175">
        <v>0</v>
      </c>
      <c r="W16" s="175">
        <v>0</v>
      </c>
      <c r="X16" s="175">
        <v>0</v>
      </c>
      <c r="Y16" s="175">
        <v>0</v>
      </c>
      <c r="Z16" s="175">
        <v>0</v>
      </c>
      <c r="AA16" s="175">
        <v>0</v>
      </c>
      <c r="AB16" s="175">
        <v>0</v>
      </c>
      <c r="AC16" s="175">
        <v>0</v>
      </c>
      <c r="AD16" s="175">
        <v>0</v>
      </c>
      <c r="AE16" s="175">
        <v>0</v>
      </c>
      <c r="AF16" s="175">
        <v>0</v>
      </c>
      <c r="AG16" s="175">
        <v>0</v>
      </c>
      <c r="AH16" s="175">
        <v>0</v>
      </c>
      <c r="AI16" s="175">
        <v>0</v>
      </c>
      <c r="AJ16" s="175">
        <v>0</v>
      </c>
      <c r="AK16" s="175">
        <v>0</v>
      </c>
      <c r="AL16" s="175">
        <v>0</v>
      </c>
      <c r="AM16" s="175">
        <v>0</v>
      </c>
      <c r="AN16" s="175">
        <v>0</v>
      </c>
      <c r="AO16" s="175">
        <v>0</v>
      </c>
      <c r="AP16" s="175">
        <v>0</v>
      </c>
      <c r="AQ16" s="175">
        <v>0</v>
      </c>
      <c r="AR16" s="175">
        <v>0</v>
      </c>
      <c r="AS16" s="175">
        <v>0</v>
      </c>
      <c r="AT16" s="175">
        <v>0</v>
      </c>
      <c r="AU16" s="175">
        <v>0</v>
      </c>
      <c r="AV16" s="175">
        <v>0</v>
      </c>
      <c r="AW16" s="175">
        <v>0</v>
      </c>
      <c r="AX16" s="175">
        <v>0</v>
      </c>
      <c r="AY16" s="175">
        <v>0</v>
      </c>
      <c r="AZ16" s="175">
        <v>0</v>
      </c>
      <c r="BA16" s="175">
        <v>0</v>
      </c>
      <c r="BB16" s="175">
        <v>0</v>
      </c>
      <c r="BC16" s="175">
        <v>0</v>
      </c>
      <c r="BD16" s="175">
        <v>0</v>
      </c>
      <c r="BE16" s="175">
        <v>0</v>
      </c>
      <c r="BF16" s="175">
        <v>0</v>
      </c>
      <c r="BG16" s="175">
        <f t="shared" si="5"/>
        <v>0</v>
      </c>
      <c r="BH16" s="175">
        <f t="shared" si="5"/>
        <v>0</v>
      </c>
      <c r="BI16" s="175">
        <f t="shared" si="5"/>
        <v>0</v>
      </c>
      <c r="BJ16" s="175">
        <f t="shared" si="5"/>
        <v>0</v>
      </c>
      <c r="BK16" s="195">
        <f>+SUM(BG15:BG16)-B15</f>
        <v>0</v>
      </c>
    </row>
    <row r="17" spans="1:64" ht="45.75" customHeight="1" x14ac:dyDescent="0.25">
      <c r="A17" s="164" t="s">
        <v>737</v>
      </c>
      <c r="B17" s="174">
        <f>SUM(B18:B21)</f>
        <v>2757575287</v>
      </c>
      <c r="C17" s="174">
        <f t="shared" ref="C17:BF17" si="10">SUM(C18:C21)</f>
        <v>173626780</v>
      </c>
      <c r="D17" s="174">
        <f>SUM(D18:D21)</f>
        <v>164351514</v>
      </c>
      <c r="E17" s="174">
        <f>SUM(E19:E21)</f>
        <v>164351514</v>
      </c>
      <c r="F17" s="174">
        <f>SUM(F19:F21)</f>
        <v>164351514</v>
      </c>
      <c r="G17" s="174">
        <f t="shared" si="10"/>
        <v>0</v>
      </c>
      <c r="H17" s="174">
        <f t="shared" si="10"/>
        <v>0</v>
      </c>
      <c r="I17" s="174">
        <f t="shared" si="10"/>
        <v>0</v>
      </c>
      <c r="J17" s="174">
        <f t="shared" si="10"/>
        <v>0</v>
      </c>
      <c r="K17" s="174">
        <f t="shared" si="10"/>
        <v>0</v>
      </c>
      <c r="L17" s="174">
        <f t="shared" si="10"/>
        <v>0</v>
      </c>
      <c r="M17" s="174">
        <f t="shared" si="10"/>
        <v>0</v>
      </c>
      <c r="N17" s="174">
        <f t="shared" si="10"/>
        <v>0</v>
      </c>
      <c r="O17" s="174">
        <f t="shared" si="10"/>
        <v>0</v>
      </c>
      <c r="P17" s="174">
        <f t="shared" si="10"/>
        <v>0</v>
      </c>
      <c r="Q17" s="174">
        <f t="shared" si="10"/>
        <v>0</v>
      </c>
      <c r="R17" s="174">
        <f t="shared" si="10"/>
        <v>0</v>
      </c>
      <c r="S17" s="174">
        <f t="shared" si="10"/>
        <v>0</v>
      </c>
      <c r="T17" s="174">
        <f t="shared" si="10"/>
        <v>0</v>
      </c>
      <c r="U17" s="174">
        <f t="shared" si="10"/>
        <v>0</v>
      </c>
      <c r="V17" s="174">
        <f t="shared" si="10"/>
        <v>0</v>
      </c>
      <c r="W17" s="174">
        <f t="shared" si="10"/>
        <v>2583948507</v>
      </c>
      <c r="X17" s="174">
        <f t="shared" si="10"/>
        <v>2583601769.9200001</v>
      </c>
      <c r="Y17" s="174">
        <f t="shared" si="10"/>
        <v>2583601769.9200001</v>
      </c>
      <c r="Z17" s="174">
        <f t="shared" si="10"/>
        <v>2583601769.9200001</v>
      </c>
      <c r="AA17" s="174">
        <f t="shared" si="10"/>
        <v>0</v>
      </c>
      <c r="AB17" s="174">
        <f t="shared" si="10"/>
        <v>0</v>
      </c>
      <c r="AC17" s="174">
        <f t="shared" si="10"/>
        <v>0</v>
      </c>
      <c r="AD17" s="174">
        <f t="shared" si="10"/>
        <v>0</v>
      </c>
      <c r="AE17" s="174">
        <f t="shared" si="10"/>
        <v>0</v>
      </c>
      <c r="AF17" s="174">
        <f t="shared" si="10"/>
        <v>0</v>
      </c>
      <c r="AG17" s="174">
        <f t="shared" si="10"/>
        <v>0</v>
      </c>
      <c r="AH17" s="174">
        <f t="shared" si="10"/>
        <v>0</v>
      </c>
      <c r="AI17" s="174">
        <f t="shared" si="10"/>
        <v>0</v>
      </c>
      <c r="AJ17" s="174">
        <f t="shared" si="10"/>
        <v>0</v>
      </c>
      <c r="AK17" s="174">
        <f t="shared" si="10"/>
        <v>0</v>
      </c>
      <c r="AL17" s="174">
        <f t="shared" si="10"/>
        <v>0</v>
      </c>
      <c r="AM17" s="174">
        <f t="shared" si="10"/>
        <v>0</v>
      </c>
      <c r="AN17" s="174">
        <f t="shared" si="10"/>
        <v>0</v>
      </c>
      <c r="AO17" s="174">
        <f t="shared" si="10"/>
        <v>0</v>
      </c>
      <c r="AP17" s="174">
        <f t="shared" si="10"/>
        <v>0</v>
      </c>
      <c r="AQ17" s="174">
        <f t="shared" si="10"/>
        <v>0</v>
      </c>
      <c r="AR17" s="174">
        <f t="shared" si="10"/>
        <v>0</v>
      </c>
      <c r="AS17" s="174">
        <f t="shared" si="10"/>
        <v>0</v>
      </c>
      <c r="AT17" s="174">
        <f t="shared" si="10"/>
        <v>0</v>
      </c>
      <c r="AU17" s="174">
        <f t="shared" si="10"/>
        <v>0</v>
      </c>
      <c r="AV17" s="174">
        <f t="shared" si="10"/>
        <v>0</v>
      </c>
      <c r="AW17" s="174">
        <f t="shared" si="10"/>
        <v>0</v>
      </c>
      <c r="AX17" s="174">
        <f t="shared" si="10"/>
        <v>0</v>
      </c>
      <c r="AY17" s="174">
        <f t="shared" si="10"/>
        <v>0</v>
      </c>
      <c r="AZ17" s="174">
        <f t="shared" si="10"/>
        <v>0</v>
      </c>
      <c r="BA17" s="174">
        <f t="shared" si="10"/>
        <v>0</v>
      </c>
      <c r="BB17" s="174">
        <f t="shared" si="10"/>
        <v>0</v>
      </c>
      <c r="BC17" s="174">
        <f t="shared" si="10"/>
        <v>0</v>
      </c>
      <c r="BD17" s="174">
        <f t="shared" si="10"/>
        <v>0</v>
      </c>
      <c r="BE17" s="174">
        <f t="shared" si="10"/>
        <v>0</v>
      </c>
      <c r="BF17" s="174">
        <f t="shared" si="10"/>
        <v>0</v>
      </c>
      <c r="BG17" s="174">
        <f>ROUND(+C17+G17+K17+O17+S17+W17+AA17+AE17+AI17+AM17+AQ17+AU17+AY17+BC17,0)</f>
        <v>2757575287</v>
      </c>
      <c r="BH17" s="174">
        <f>ROUND(+D17+H17+L17+P17+T17+X17+AB17+AF17+AJ17+AN17+AR17+AV17+AZ17+BD17,0)</f>
        <v>2747953284</v>
      </c>
      <c r="BI17" s="174">
        <f>ROUND(+E17+I17+M17+Q17+U17+Y17+AC17+AG17+AK17+AO17+AS17+AW17+BA17+BE17,0)</f>
        <v>2747953284</v>
      </c>
      <c r="BJ17" s="174">
        <f>ROUND(+F17+J17+N17+R17+V17+Z17+AD17+AH17+AL17+AP17+AT17+AX17+BB17+BF17,0)</f>
        <v>2747953284</v>
      </c>
      <c r="BK17" s="195">
        <f>+SUM(BG18:BG21)-BG17</f>
        <v>0</v>
      </c>
      <c r="BL17" s="196">
        <f>+BG17-B17</f>
        <v>0</v>
      </c>
    </row>
    <row r="18" spans="1:64" ht="45.75" customHeight="1" x14ac:dyDescent="0.25">
      <c r="A18" s="168" t="s">
        <v>747</v>
      </c>
      <c r="B18" s="297">
        <f>(85764559+36000000+51862221)+2583948507</f>
        <v>2757575287</v>
      </c>
      <c r="C18" s="175">
        <v>0</v>
      </c>
      <c r="D18" s="175">
        <v>0</v>
      </c>
      <c r="E18" s="175">
        <v>0</v>
      </c>
      <c r="F18" s="175">
        <v>0</v>
      </c>
      <c r="G18" s="175">
        <v>0</v>
      </c>
      <c r="H18" s="175">
        <v>0</v>
      </c>
      <c r="I18" s="175">
        <v>0</v>
      </c>
      <c r="J18" s="175">
        <v>0</v>
      </c>
      <c r="K18" s="175">
        <v>0</v>
      </c>
      <c r="L18" s="175">
        <v>0</v>
      </c>
      <c r="M18" s="175">
        <v>0</v>
      </c>
      <c r="N18" s="175">
        <v>0</v>
      </c>
      <c r="O18" s="175">
        <v>0</v>
      </c>
      <c r="P18" s="175">
        <v>0</v>
      </c>
      <c r="Q18" s="175">
        <v>0</v>
      </c>
      <c r="R18" s="175">
        <v>0</v>
      </c>
      <c r="S18" s="175">
        <v>0</v>
      </c>
      <c r="T18" s="175">
        <v>0</v>
      </c>
      <c r="U18" s="175">
        <v>0</v>
      </c>
      <c r="V18" s="175">
        <v>0</v>
      </c>
      <c r="W18" s="175">
        <v>0</v>
      </c>
      <c r="X18" s="175">
        <v>0</v>
      </c>
      <c r="Y18" s="175">
        <v>0</v>
      </c>
      <c r="Z18" s="175">
        <v>0</v>
      </c>
      <c r="AA18" s="175">
        <v>0</v>
      </c>
      <c r="AB18" s="175">
        <v>0</v>
      </c>
      <c r="AC18" s="175">
        <v>0</v>
      </c>
      <c r="AD18" s="175">
        <v>0</v>
      </c>
      <c r="AE18" s="175">
        <v>0</v>
      </c>
      <c r="AF18" s="175">
        <v>0</v>
      </c>
      <c r="AG18" s="175">
        <v>0</v>
      </c>
      <c r="AH18" s="175">
        <v>0</v>
      </c>
      <c r="AI18" s="175">
        <v>0</v>
      </c>
      <c r="AJ18" s="175">
        <v>0</v>
      </c>
      <c r="AK18" s="175">
        <v>0</v>
      </c>
      <c r="AL18" s="175">
        <v>0</v>
      </c>
      <c r="AM18" s="175">
        <v>0</v>
      </c>
      <c r="AN18" s="175">
        <v>0</v>
      </c>
      <c r="AO18" s="175">
        <v>0</v>
      </c>
      <c r="AP18" s="175">
        <v>0</v>
      </c>
      <c r="AQ18" s="175">
        <v>0</v>
      </c>
      <c r="AR18" s="175">
        <v>0</v>
      </c>
      <c r="AS18" s="175">
        <v>0</v>
      </c>
      <c r="AT18" s="175">
        <v>0</v>
      </c>
      <c r="AU18" s="175">
        <v>0</v>
      </c>
      <c r="AV18" s="175">
        <v>0</v>
      </c>
      <c r="AW18" s="175">
        <v>0</v>
      </c>
      <c r="AX18" s="175">
        <v>0</v>
      </c>
      <c r="AY18" s="175">
        <v>0</v>
      </c>
      <c r="AZ18" s="175">
        <v>0</v>
      </c>
      <c r="BA18" s="175">
        <v>0</v>
      </c>
      <c r="BB18" s="175">
        <v>0</v>
      </c>
      <c r="BC18" s="175">
        <v>0</v>
      </c>
      <c r="BD18" s="175">
        <v>0</v>
      </c>
      <c r="BE18" s="175">
        <v>0</v>
      </c>
      <c r="BF18" s="175">
        <v>0</v>
      </c>
      <c r="BG18" s="175">
        <f t="shared" si="5"/>
        <v>0</v>
      </c>
      <c r="BH18" s="175">
        <f t="shared" si="5"/>
        <v>0</v>
      </c>
      <c r="BI18" s="175">
        <f t="shared" si="5"/>
        <v>0</v>
      </c>
      <c r="BJ18" s="175">
        <f t="shared" si="5"/>
        <v>0</v>
      </c>
      <c r="BK18" s="190"/>
    </row>
    <row r="19" spans="1:64" ht="45.75" customHeight="1" x14ac:dyDescent="0.25">
      <c r="A19" s="168" t="s">
        <v>748</v>
      </c>
      <c r="B19" s="298"/>
      <c r="C19" s="175">
        <v>0</v>
      </c>
      <c r="D19" s="175">
        <v>0</v>
      </c>
      <c r="E19" s="175">
        <v>0</v>
      </c>
      <c r="F19" s="175">
        <v>0</v>
      </c>
      <c r="G19" s="175">
        <v>0</v>
      </c>
      <c r="H19" s="175">
        <v>0</v>
      </c>
      <c r="I19" s="175">
        <v>0</v>
      </c>
      <c r="J19" s="175">
        <v>0</v>
      </c>
      <c r="K19" s="175">
        <v>0</v>
      </c>
      <c r="L19" s="175">
        <v>0</v>
      </c>
      <c r="M19" s="175">
        <v>0</v>
      </c>
      <c r="N19" s="175">
        <v>0</v>
      </c>
      <c r="O19" s="175">
        <v>0</v>
      </c>
      <c r="P19" s="175">
        <v>0</v>
      </c>
      <c r="Q19" s="175">
        <v>0</v>
      </c>
      <c r="R19" s="175">
        <v>0</v>
      </c>
      <c r="S19" s="175">
        <v>0</v>
      </c>
      <c r="T19" s="175">
        <v>0</v>
      </c>
      <c r="U19" s="175">
        <v>0</v>
      </c>
      <c r="V19" s="175">
        <v>0</v>
      </c>
      <c r="W19" s="175">
        <v>0</v>
      </c>
      <c r="X19" s="175">
        <v>0</v>
      </c>
      <c r="Y19" s="175">
        <v>0</v>
      </c>
      <c r="Z19" s="175">
        <v>0</v>
      </c>
      <c r="AA19" s="175">
        <v>0</v>
      </c>
      <c r="AB19" s="175">
        <v>0</v>
      </c>
      <c r="AC19" s="175">
        <v>0</v>
      </c>
      <c r="AD19" s="175">
        <v>0</v>
      </c>
      <c r="AE19" s="175">
        <v>0</v>
      </c>
      <c r="AF19" s="175">
        <v>0</v>
      </c>
      <c r="AG19" s="175">
        <v>0</v>
      </c>
      <c r="AH19" s="175">
        <v>0</v>
      </c>
      <c r="AI19" s="175">
        <v>0</v>
      </c>
      <c r="AJ19" s="175">
        <v>0</v>
      </c>
      <c r="AK19" s="175">
        <v>0</v>
      </c>
      <c r="AL19" s="175">
        <v>0</v>
      </c>
      <c r="AM19" s="175">
        <v>0</v>
      </c>
      <c r="AN19" s="175">
        <v>0</v>
      </c>
      <c r="AO19" s="175">
        <v>0</v>
      </c>
      <c r="AP19" s="175">
        <v>0</v>
      </c>
      <c r="AQ19" s="175">
        <v>0</v>
      </c>
      <c r="AR19" s="175">
        <v>0</v>
      </c>
      <c r="AS19" s="175">
        <v>0</v>
      </c>
      <c r="AT19" s="175">
        <v>0</v>
      </c>
      <c r="AU19" s="175">
        <v>0</v>
      </c>
      <c r="AV19" s="175">
        <v>0</v>
      </c>
      <c r="AW19" s="175">
        <v>0</v>
      </c>
      <c r="AX19" s="175">
        <v>0</v>
      </c>
      <c r="AY19" s="175">
        <v>0</v>
      </c>
      <c r="AZ19" s="175">
        <v>0</v>
      </c>
      <c r="BA19" s="175">
        <v>0</v>
      </c>
      <c r="BB19" s="175">
        <v>0</v>
      </c>
      <c r="BC19" s="175">
        <v>0</v>
      </c>
      <c r="BD19" s="175">
        <v>0</v>
      </c>
      <c r="BE19" s="175">
        <v>0</v>
      </c>
      <c r="BF19" s="175">
        <v>0</v>
      </c>
      <c r="BG19" s="175">
        <f t="shared" si="5"/>
        <v>0</v>
      </c>
      <c r="BH19" s="175">
        <f t="shared" si="5"/>
        <v>0</v>
      </c>
      <c r="BI19" s="175">
        <f t="shared" si="5"/>
        <v>0</v>
      </c>
      <c r="BJ19" s="175">
        <f t="shared" si="5"/>
        <v>0</v>
      </c>
      <c r="BK19" s="190"/>
    </row>
    <row r="20" spans="1:64" ht="45.75" customHeight="1" x14ac:dyDescent="0.25">
      <c r="A20" s="170" t="s">
        <v>749</v>
      </c>
      <c r="B20" s="298"/>
      <c r="C20" s="176">
        <f>(85764559+36000000+51862221)/2</f>
        <v>86813390</v>
      </c>
      <c r="D20" s="176">
        <f>(121325059+43026455)/2</f>
        <v>82175757</v>
      </c>
      <c r="E20" s="176">
        <f t="shared" ref="E20:F21" si="11">(121325059+43026455)/2</f>
        <v>82175757</v>
      </c>
      <c r="F20" s="176">
        <f t="shared" si="11"/>
        <v>82175757</v>
      </c>
      <c r="G20" s="177">
        <v>0</v>
      </c>
      <c r="H20" s="177">
        <v>0</v>
      </c>
      <c r="I20" s="177">
        <v>0</v>
      </c>
      <c r="J20" s="177">
        <v>0</v>
      </c>
      <c r="K20" s="177">
        <v>0</v>
      </c>
      <c r="L20" s="177">
        <v>0</v>
      </c>
      <c r="M20" s="177">
        <v>0</v>
      </c>
      <c r="N20" s="177">
        <v>0</v>
      </c>
      <c r="O20" s="177">
        <v>0</v>
      </c>
      <c r="P20" s="177">
        <v>0</v>
      </c>
      <c r="Q20" s="177">
        <v>0</v>
      </c>
      <c r="R20" s="177">
        <v>0</v>
      </c>
      <c r="S20" s="177">
        <v>0</v>
      </c>
      <c r="T20" s="177">
        <v>0</v>
      </c>
      <c r="U20" s="177">
        <v>0</v>
      </c>
      <c r="V20" s="177">
        <v>0</v>
      </c>
      <c r="W20" s="179">
        <v>2583948507</v>
      </c>
      <c r="X20" s="179">
        <v>2583601769.9200001</v>
      </c>
      <c r="Y20" s="179">
        <v>2583601769.9200001</v>
      </c>
      <c r="Z20" s="179">
        <v>2583601769.9200001</v>
      </c>
      <c r="AA20" s="177">
        <v>0</v>
      </c>
      <c r="AB20" s="177">
        <v>0</v>
      </c>
      <c r="AC20" s="177">
        <v>0</v>
      </c>
      <c r="AD20" s="177">
        <v>0</v>
      </c>
      <c r="AE20" s="177">
        <v>0</v>
      </c>
      <c r="AF20" s="177">
        <v>0</v>
      </c>
      <c r="AG20" s="177">
        <v>0</v>
      </c>
      <c r="AH20" s="177">
        <v>0</v>
      </c>
      <c r="AI20" s="177">
        <v>0</v>
      </c>
      <c r="AJ20" s="177">
        <v>0</v>
      </c>
      <c r="AK20" s="177">
        <v>0</v>
      </c>
      <c r="AL20" s="177">
        <v>0</v>
      </c>
      <c r="AM20" s="177">
        <v>0</v>
      </c>
      <c r="AN20" s="177">
        <v>0</v>
      </c>
      <c r="AO20" s="177">
        <v>0</v>
      </c>
      <c r="AP20" s="177">
        <v>0</v>
      </c>
      <c r="AQ20" s="177">
        <v>0</v>
      </c>
      <c r="AR20" s="177">
        <v>0</v>
      </c>
      <c r="AS20" s="177">
        <v>0</v>
      </c>
      <c r="AT20" s="177">
        <v>0</v>
      </c>
      <c r="AU20" s="177">
        <v>0</v>
      </c>
      <c r="AV20" s="177">
        <v>0</v>
      </c>
      <c r="AW20" s="177">
        <v>0</v>
      </c>
      <c r="AX20" s="177">
        <v>0</v>
      </c>
      <c r="AY20" s="177">
        <v>0</v>
      </c>
      <c r="AZ20" s="177">
        <v>0</v>
      </c>
      <c r="BA20" s="177">
        <v>0</v>
      </c>
      <c r="BB20" s="177">
        <v>0</v>
      </c>
      <c r="BC20" s="177">
        <v>0</v>
      </c>
      <c r="BD20" s="177">
        <v>0</v>
      </c>
      <c r="BE20" s="177">
        <v>0</v>
      </c>
      <c r="BF20" s="177">
        <v>0</v>
      </c>
      <c r="BG20" s="179">
        <f t="shared" si="5"/>
        <v>2670761897</v>
      </c>
      <c r="BH20" s="179">
        <f t="shared" si="5"/>
        <v>2665777526.9200001</v>
      </c>
      <c r="BI20" s="179">
        <f t="shared" si="5"/>
        <v>2665777526.9200001</v>
      </c>
      <c r="BJ20" s="179">
        <f t="shared" si="5"/>
        <v>2665777526.9200001</v>
      </c>
      <c r="BK20" s="190"/>
    </row>
    <row r="21" spans="1:64" ht="45.75" customHeight="1" x14ac:dyDescent="0.25">
      <c r="A21" s="167" t="s">
        <v>750</v>
      </c>
      <c r="B21" s="299"/>
      <c r="C21" s="176">
        <f>(85764559+36000000+51862221)/2</f>
        <v>86813390</v>
      </c>
      <c r="D21" s="176">
        <f>(121325059+43026455)/2</f>
        <v>82175757</v>
      </c>
      <c r="E21" s="176">
        <f t="shared" si="11"/>
        <v>82175757</v>
      </c>
      <c r="F21" s="176">
        <f t="shared" si="11"/>
        <v>82175757</v>
      </c>
      <c r="G21" s="177">
        <v>0</v>
      </c>
      <c r="H21" s="177">
        <v>0</v>
      </c>
      <c r="I21" s="177">
        <v>0</v>
      </c>
      <c r="J21" s="177">
        <v>0</v>
      </c>
      <c r="K21" s="177">
        <v>0</v>
      </c>
      <c r="L21" s="177">
        <v>0</v>
      </c>
      <c r="M21" s="177">
        <v>0</v>
      </c>
      <c r="N21" s="177">
        <v>0</v>
      </c>
      <c r="O21" s="177">
        <v>0</v>
      </c>
      <c r="P21" s="177">
        <v>0</v>
      </c>
      <c r="Q21" s="177">
        <v>0</v>
      </c>
      <c r="R21" s="177">
        <v>0</v>
      </c>
      <c r="S21" s="177">
        <v>0</v>
      </c>
      <c r="T21" s="177">
        <v>0</v>
      </c>
      <c r="U21" s="177">
        <v>0</v>
      </c>
      <c r="V21" s="177">
        <v>0</v>
      </c>
      <c r="W21" s="177">
        <v>0</v>
      </c>
      <c r="X21" s="177">
        <v>0</v>
      </c>
      <c r="Y21" s="177">
        <v>0</v>
      </c>
      <c r="Z21" s="177">
        <v>0</v>
      </c>
      <c r="AA21" s="177">
        <v>0</v>
      </c>
      <c r="AB21" s="177">
        <v>0</v>
      </c>
      <c r="AC21" s="177">
        <v>0</v>
      </c>
      <c r="AD21" s="177">
        <v>0</v>
      </c>
      <c r="AE21" s="177">
        <v>0</v>
      </c>
      <c r="AF21" s="177">
        <v>0</v>
      </c>
      <c r="AG21" s="177">
        <v>0</v>
      </c>
      <c r="AH21" s="177">
        <v>0</v>
      </c>
      <c r="AI21" s="177">
        <v>0</v>
      </c>
      <c r="AJ21" s="177">
        <v>0</v>
      </c>
      <c r="AK21" s="177">
        <v>0</v>
      </c>
      <c r="AL21" s="177">
        <v>0</v>
      </c>
      <c r="AM21" s="177">
        <v>0</v>
      </c>
      <c r="AN21" s="177">
        <v>0</v>
      </c>
      <c r="AO21" s="177">
        <v>0</v>
      </c>
      <c r="AP21" s="177">
        <v>0</v>
      </c>
      <c r="AQ21" s="177">
        <v>0</v>
      </c>
      <c r="AR21" s="177">
        <v>0</v>
      </c>
      <c r="AS21" s="177">
        <v>0</v>
      </c>
      <c r="AT21" s="177">
        <v>0</v>
      </c>
      <c r="AU21" s="177">
        <v>0</v>
      </c>
      <c r="AV21" s="177">
        <v>0</v>
      </c>
      <c r="AW21" s="177">
        <v>0</v>
      </c>
      <c r="AX21" s="177">
        <v>0</v>
      </c>
      <c r="AY21" s="177">
        <v>0</v>
      </c>
      <c r="AZ21" s="177">
        <v>0</v>
      </c>
      <c r="BA21" s="177">
        <v>0</v>
      </c>
      <c r="BB21" s="177">
        <v>0</v>
      </c>
      <c r="BC21" s="177">
        <v>0</v>
      </c>
      <c r="BD21" s="177">
        <v>0</v>
      </c>
      <c r="BE21" s="177">
        <v>0</v>
      </c>
      <c r="BF21" s="177">
        <v>0</v>
      </c>
      <c r="BG21" s="176">
        <f t="shared" si="5"/>
        <v>86813390</v>
      </c>
      <c r="BH21" s="176">
        <f t="shared" si="5"/>
        <v>82175757</v>
      </c>
      <c r="BI21" s="176">
        <f t="shared" si="5"/>
        <v>82175757</v>
      </c>
      <c r="BJ21" s="176">
        <f t="shared" si="5"/>
        <v>82175757</v>
      </c>
      <c r="BK21" s="192">
        <f>+SUM(BG18:BG21)-B18</f>
        <v>0</v>
      </c>
    </row>
    <row r="22" spans="1:64" s="189" customFormat="1" ht="45.75" customHeight="1" x14ac:dyDescent="0.25">
      <c r="A22" s="187" t="s">
        <v>751</v>
      </c>
      <c r="B22" s="188">
        <f>+B23+B41</f>
        <v>33503680581.980003</v>
      </c>
      <c r="C22" s="188">
        <f>+C23+C41</f>
        <v>2346482128</v>
      </c>
      <c r="D22" s="188">
        <f t="shared" ref="D22:BF22" si="12">+D23+D41</f>
        <v>2127064906</v>
      </c>
      <c r="E22" s="188">
        <f t="shared" si="12"/>
        <v>2105504509.1200001</v>
      </c>
      <c r="F22" s="188">
        <f t="shared" si="12"/>
        <v>1855103587.1199994</v>
      </c>
      <c r="G22" s="188">
        <f t="shared" si="12"/>
        <v>47483840</v>
      </c>
      <c r="H22" s="188">
        <f t="shared" si="12"/>
        <v>47483840</v>
      </c>
      <c r="I22" s="188">
        <f t="shared" si="12"/>
        <v>47483840</v>
      </c>
      <c r="J22" s="188">
        <f t="shared" si="12"/>
        <v>45422552</v>
      </c>
      <c r="K22" s="188">
        <f t="shared" si="12"/>
        <v>0</v>
      </c>
      <c r="L22" s="188">
        <f t="shared" si="12"/>
        <v>0</v>
      </c>
      <c r="M22" s="188">
        <f t="shared" si="12"/>
        <v>0</v>
      </c>
      <c r="N22" s="188">
        <f t="shared" si="12"/>
        <v>0</v>
      </c>
      <c r="O22" s="188">
        <f t="shared" si="12"/>
        <v>0</v>
      </c>
      <c r="P22" s="188">
        <f t="shared" si="12"/>
        <v>0</v>
      </c>
      <c r="Q22" s="188">
        <f t="shared" si="12"/>
        <v>0</v>
      </c>
      <c r="R22" s="188">
        <f t="shared" si="12"/>
        <v>0</v>
      </c>
      <c r="S22" s="188">
        <f t="shared" si="12"/>
        <v>557855028.44000018</v>
      </c>
      <c r="T22" s="188">
        <f t="shared" si="12"/>
        <v>529044445.43999982</v>
      </c>
      <c r="U22" s="188">
        <f t="shared" si="12"/>
        <v>529044445.43999982</v>
      </c>
      <c r="V22" s="188">
        <f t="shared" si="12"/>
        <v>529044445.43999982</v>
      </c>
      <c r="W22" s="188">
        <f t="shared" si="12"/>
        <v>29403724769.220001</v>
      </c>
      <c r="X22" s="188">
        <f t="shared" si="12"/>
        <v>29357039008.599998</v>
      </c>
      <c r="Y22" s="188">
        <f t="shared" si="12"/>
        <v>19681992123.169998</v>
      </c>
      <c r="Z22" s="188">
        <f t="shared" si="12"/>
        <v>19681992123.169998</v>
      </c>
      <c r="AA22" s="188">
        <f t="shared" si="12"/>
        <v>939999999.9999994</v>
      </c>
      <c r="AB22" s="188">
        <f t="shared" si="12"/>
        <v>186077109.99999997</v>
      </c>
      <c r="AC22" s="188">
        <f t="shared" si="12"/>
        <v>186077109.99999997</v>
      </c>
      <c r="AD22" s="188">
        <f t="shared" si="12"/>
        <v>186077109.99999997</v>
      </c>
      <c r="AE22" s="188">
        <f t="shared" si="12"/>
        <v>48000000.000000007</v>
      </c>
      <c r="AF22" s="188">
        <f t="shared" si="12"/>
        <v>34612340</v>
      </c>
      <c r="AG22" s="188">
        <f t="shared" si="12"/>
        <v>34612340</v>
      </c>
      <c r="AH22" s="188">
        <f t="shared" si="12"/>
        <v>34612340</v>
      </c>
      <c r="AI22" s="188">
        <f t="shared" si="12"/>
        <v>0</v>
      </c>
      <c r="AJ22" s="188">
        <f t="shared" si="12"/>
        <v>0</v>
      </c>
      <c r="AK22" s="188">
        <f t="shared" si="12"/>
        <v>0</v>
      </c>
      <c r="AL22" s="188">
        <f t="shared" si="12"/>
        <v>0</v>
      </c>
      <c r="AM22" s="188">
        <f t="shared" si="12"/>
        <v>0</v>
      </c>
      <c r="AN22" s="188">
        <f t="shared" si="12"/>
        <v>0</v>
      </c>
      <c r="AO22" s="188">
        <f t="shared" si="12"/>
        <v>0</v>
      </c>
      <c r="AP22" s="188">
        <f t="shared" si="12"/>
        <v>0</v>
      </c>
      <c r="AQ22" s="188">
        <f t="shared" si="12"/>
        <v>0</v>
      </c>
      <c r="AR22" s="188">
        <f t="shared" si="12"/>
        <v>0</v>
      </c>
      <c r="AS22" s="188">
        <f t="shared" si="12"/>
        <v>0</v>
      </c>
      <c r="AT22" s="188">
        <f t="shared" si="12"/>
        <v>0</v>
      </c>
      <c r="AU22" s="188">
        <f t="shared" si="12"/>
        <v>0</v>
      </c>
      <c r="AV22" s="188">
        <f t="shared" si="12"/>
        <v>0</v>
      </c>
      <c r="AW22" s="188">
        <f t="shared" si="12"/>
        <v>0</v>
      </c>
      <c r="AX22" s="188">
        <f t="shared" si="12"/>
        <v>0</v>
      </c>
      <c r="AY22" s="188">
        <f t="shared" si="12"/>
        <v>160134816.31999999</v>
      </c>
      <c r="AZ22" s="188">
        <f t="shared" si="12"/>
        <v>160000000</v>
      </c>
      <c r="BA22" s="188">
        <f t="shared" si="12"/>
        <v>160000000</v>
      </c>
      <c r="BB22" s="188">
        <f t="shared" si="12"/>
        <v>160000000</v>
      </c>
      <c r="BC22" s="188">
        <f t="shared" si="12"/>
        <v>0</v>
      </c>
      <c r="BD22" s="188">
        <f t="shared" si="12"/>
        <v>0</v>
      </c>
      <c r="BE22" s="188">
        <f t="shared" si="12"/>
        <v>0</v>
      </c>
      <c r="BF22" s="188">
        <f t="shared" si="12"/>
        <v>0</v>
      </c>
      <c r="BG22" s="188">
        <f t="shared" si="5"/>
        <v>33503680581.98</v>
      </c>
      <c r="BH22" s="188">
        <f t="shared" si="5"/>
        <v>32441321650.039997</v>
      </c>
      <c r="BI22" s="188">
        <f t="shared" si="5"/>
        <v>22744714367.729996</v>
      </c>
      <c r="BJ22" s="188">
        <f t="shared" si="5"/>
        <v>22492252157.729996</v>
      </c>
      <c r="BK22" s="191"/>
    </row>
    <row r="23" spans="1:64" ht="45.75" customHeight="1" x14ac:dyDescent="0.25">
      <c r="A23" s="163" t="s">
        <v>752</v>
      </c>
      <c r="B23" s="173">
        <f t="shared" ref="B23:BF23" si="13">+B24+B39</f>
        <v>16701267447.76</v>
      </c>
      <c r="C23" s="173">
        <f t="shared" si="13"/>
        <v>1879818356.9999998</v>
      </c>
      <c r="D23" s="173">
        <f t="shared" si="13"/>
        <v>1661308288</v>
      </c>
      <c r="E23" s="173">
        <f t="shared" si="13"/>
        <v>1639747891.1200001</v>
      </c>
      <c r="F23" s="173">
        <f t="shared" si="13"/>
        <v>1389346969.1199994</v>
      </c>
      <c r="G23" s="173">
        <f t="shared" si="13"/>
        <v>47483840</v>
      </c>
      <c r="H23" s="173">
        <f t="shared" si="13"/>
        <v>47483840</v>
      </c>
      <c r="I23" s="173">
        <f t="shared" si="13"/>
        <v>47483840</v>
      </c>
      <c r="J23" s="173">
        <f t="shared" si="13"/>
        <v>45422552</v>
      </c>
      <c r="K23" s="173">
        <f t="shared" si="13"/>
        <v>0</v>
      </c>
      <c r="L23" s="173">
        <f t="shared" si="13"/>
        <v>0</v>
      </c>
      <c r="M23" s="173">
        <f t="shared" si="13"/>
        <v>0</v>
      </c>
      <c r="N23" s="173">
        <f t="shared" si="13"/>
        <v>0</v>
      </c>
      <c r="O23" s="173">
        <f t="shared" si="13"/>
        <v>0</v>
      </c>
      <c r="P23" s="173">
        <f t="shared" si="13"/>
        <v>0</v>
      </c>
      <c r="Q23" s="173">
        <f t="shared" si="13"/>
        <v>0</v>
      </c>
      <c r="R23" s="173">
        <f t="shared" si="13"/>
        <v>0</v>
      </c>
      <c r="S23" s="173">
        <f t="shared" si="13"/>
        <v>557855028.44000018</v>
      </c>
      <c r="T23" s="173">
        <f t="shared" si="13"/>
        <v>529044445.43999982</v>
      </c>
      <c r="U23" s="173">
        <f t="shared" si="13"/>
        <v>529044445.43999982</v>
      </c>
      <c r="V23" s="173">
        <f t="shared" si="13"/>
        <v>529044445.43999982</v>
      </c>
      <c r="W23" s="173">
        <f t="shared" si="13"/>
        <v>13115975406</v>
      </c>
      <c r="X23" s="173">
        <f t="shared" si="13"/>
        <v>13089283228.6</v>
      </c>
      <c r="Y23" s="173">
        <f t="shared" si="13"/>
        <v>10861041763.969999</v>
      </c>
      <c r="Z23" s="173">
        <f t="shared" si="13"/>
        <v>10861041763.969999</v>
      </c>
      <c r="AA23" s="173">
        <f t="shared" si="13"/>
        <v>939999999.9999994</v>
      </c>
      <c r="AB23" s="173">
        <f t="shared" si="13"/>
        <v>186077109.99999997</v>
      </c>
      <c r="AC23" s="173">
        <f t="shared" si="13"/>
        <v>186077109.99999997</v>
      </c>
      <c r="AD23" s="173">
        <f t="shared" si="13"/>
        <v>186077109.99999997</v>
      </c>
      <c r="AE23" s="173">
        <f t="shared" si="13"/>
        <v>0</v>
      </c>
      <c r="AF23" s="173">
        <f t="shared" si="13"/>
        <v>0</v>
      </c>
      <c r="AG23" s="173">
        <f t="shared" si="13"/>
        <v>0</v>
      </c>
      <c r="AH23" s="173">
        <f t="shared" si="13"/>
        <v>0</v>
      </c>
      <c r="AI23" s="173">
        <f t="shared" si="13"/>
        <v>0</v>
      </c>
      <c r="AJ23" s="173">
        <f t="shared" si="13"/>
        <v>0</v>
      </c>
      <c r="AK23" s="173">
        <f t="shared" si="13"/>
        <v>0</v>
      </c>
      <c r="AL23" s="173">
        <f t="shared" si="13"/>
        <v>0</v>
      </c>
      <c r="AM23" s="173">
        <f t="shared" si="13"/>
        <v>0</v>
      </c>
      <c r="AN23" s="173">
        <f t="shared" si="13"/>
        <v>0</v>
      </c>
      <c r="AO23" s="173">
        <f t="shared" si="13"/>
        <v>0</v>
      </c>
      <c r="AP23" s="173">
        <f t="shared" si="13"/>
        <v>0</v>
      </c>
      <c r="AQ23" s="173">
        <f t="shared" si="13"/>
        <v>0</v>
      </c>
      <c r="AR23" s="173">
        <f t="shared" si="13"/>
        <v>0</v>
      </c>
      <c r="AS23" s="173">
        <f t="shared" si="13"/>
        <v>0</v>
      </c>
      <c r="AT23" s="173">
        <f t="shared" si="13"/>
        <v>0</v>
      </c>
      <c r="AU23" s="173">
        <f t="shared" si="13"/>
        <v>0</v>
      </c>
      <c r="AV23" s="173">
        <f t="shared" si="13"/>
        <v>0</v>
      </c>
      <c r="AW23" s="173">
        <f t="shared" si="13"/>
        <v>0</v>
      </c>
      <c r="AX23" s="173">
        <f t="shared" si="13"/>
        <v>0</v>
      </c>
      <c r="AY23" s="173">
        <f t="shared" si="13"/>
        <v>160134816.31999999</v>
      </c>
      <c r="AZ23" s="173">
        <f t="shared" si="13"/>
        <v>160000000</v>
      </c>
      <c r="BA23" s="173">
        <f t="shared" si="13"/>
        <v>160000000</v>
      </c>
      <c r="BB23" s="173">
        <f t="shared" si="13"/>
        <v>160000000</v>
      </c>
      <c r="BC23" s="173">
        <f t="shared" si="13"/>
        <v>0</v>
      </c>
      <c r="BD23" s="173">
        <f t="shared" si="13"/>
        <v>0</v>
      </c>
      <c r="BE23" s="173">
        <f t="shared" si="13"/>
        <v>0</v>
      </c>
      <c r="BF23" s="173">
        <f t="shared" si="13"/>
        <v>0</v>
      </c>
      <c r="BG23" s="173">
        <f t="shared" si="5"/>
        <v>16701267447.76</v>
      </c>
      <c r="BH23" s="173">
        <f t="shared" si="5"/>
        <v>15673196912.040001</v>
      </c>
      <c r="BI23" s="173">
        <f t="shared" si="5"/>
        <v>13423395050.529999</v>
      </c>
      <c r="BJ23" s="173">
        <f t="shared" si="5"/>
        <v>13170932840.529999</v>
      </c>
      <c r="BK23" s="190"/>
    </row>
    <row r="24" spans="1:64" ht="45.75" customHeight="1" x14ac:dyDescent="0.25">
      <c r="A24" s="164" t="s">
        <v>753</v>
      </c>
      <c r="B24" s="174">
        <f>SUM(B25:B38)</f>
        <v>16617507617.76</v>
      </c>
      <c r="C24" s="174">
        <f t="shared" ref="C24:BF24" si="14">SUM(C25:C38)</f>
        <v>1843542366.9999998</v>
      </c>
      <c r="D24" s="174">
        <f t="shared" si="14"/>
        <v>1625032298</v>
      </c>
      <c r="E24" s="174">
        <f t="shared" si="14"/>
        <v>1603471901.1200001</v>
      </c>
      <c r="F24" s="174">
        <f t="shared" si="14"/>
        <v>1353070979.1199994</v>
      </c>
      <c r="G24" s="174">
        <f t="shared" si="14"/>
        <v>0</v>
      </c>
      <c r="H24" s="174">
        <f t="shared" si="14"/>
        <v>0</v>
      </c>
      <c r="I24" s="174">
        <f t="shared" si="14"/>
        <v>0</v>
      </c>
      <c r="J24" s="174">
        <f t="shared" si="14"/>
        <v>0</v>
      </c>
      <c r="K24" s="174">
        <f t="shared" si="14"/>
        <v>0</v>
      </c>
      <c r="L24" s="174">
        <f t="shared" si="14"/>
        <v>0</v>
      </c>
      <c r="M24" s="174">
        <f t="shared" si="14"/>
        <v>0</v>
      </c>
      <c r="N24" s="174">
        <f t="shared" si="14"/>
        <v>0</v>
      </c>
      <c r="O24" s="174">
        <f t="shared" si="14"/>
        <v>0</v>
      </c>
      <c r="P24" s="174">
        <f t="shared" si="14"/>
        <v>0</v>
      </c>
      <c r="Q24" s="174">
        <f t="shared" si="14"/>
        <v>0</v>
      </c>
      <c r="R24" s="174">
        <f t="shared" si="14"/>
        <v>0</v>
      </c>
      <c r="S24" s="174">
        <f t="shared" si="14"/>
        <v>557855028.44000018</v>
      </c>
      <c r="T24" s="174">
        <f t="shared" si="14"/>
        <v>529044445.43999982</v>
      </c>
      <c r="U24" s="174">
        <f t="shared" si="14"/>
        <v>529044445.43999982</v>
      </c>
      <c r="V24" s="174">
        <f t="shared" si="14"/>
        <v>529044445.43999982</v>
      </c>
      <c r="W24" s="174">
        <f t="shared" si="14"/>
        <v>13115975406</v>
      </c>
      <c r="X24" s="174">
        <f t="shared" si="14"/>
        <v>13089283228.6</v>
      </c>
      <c r="Y24" s="174">
        <f t="shared" si="14"/>
        <v>10861041763.969999</v>
      </c>
      <c r="Z24" s="174">
        <f t="shared" si="14"/>
        <v>10861041763.969999</v>
      </c>
      <c r="AA24" s="174">
        <f t="shared" si="14"/>
        <v>939999999.9999994</v>
      </c>
      <c r="AB24" s="174">
        <f t="shared" si="14"/>
        <v>186077109.99999997</v>
      </c>
      <c r="AC24" s="174">
        <f t="shared" si="14"/>
        <v>186077109.99999997</v>
      </c>
      <c r="AD24" s="174">
        <f t="shared" si="14"/>
        <v>186077109.99999997</v>
      </c>
      <c r="AE24" s="174">
        <f t="shared" si="14"/>
        <v>0</v>
      </c>
      <c r="AF24" s="174">
        <f t="shared" si="14"/>
        <v>0</v>
      </c>
      <c r="AG24" s="174">
        <f t="shared" si="14"/>
        <v>0</v>
      </c>
      <c r="AH24" s="174">
        <f t="shared" si="14"/>
        <v>0</v>
      </c>
      <c r="AI24" s="174">
        <f t="shared" si="14"/>
        <v>0</v>
      </c>
      <c r="AJ24" s="174">
        <f t="shared" si="14"/>
        <v>0</v>
      </c>
      <c r="AK24" s="174">
        <f t="shared" si="14"/>
        <v>0</v>
      </c>
      <c r="AL24" s="174">
        <f t="shared" si="14"/>
        <v>0</v>
      </c>
      <c r="AM24" s="174">
        <f t="shared" si="14"/>
        <v>0</v>
      </c>
      <c r="AN24" s="174">
        <f t="shared" si="14"/>
        <v>0</v>
      </c>
      <c r="AO24" s="174">
        <f t="shared" si="14"/>
        <v>0</v>
      </c>
      <c r="AP24" s="174">
        <f t="shared" si="14"/>
        <v>0</v>
      </c>
      <c r="AQ24" s="174">
        <f t="shared" si="14"/>
        <v>0</v>
      </c>
      <c r="AR24" s="174">
        <f t="shared" si="14"/>
        <v>0</v>
      </c>
      <c r="AS24" s="174">
        <f t="shared" si="14"/>
        <v>0</v>
      </c>
      <c r="AT24" s="174">
        <f t="shared" si="14"/>
        <v>0</v>
      </c>
      <c r="AU24" s="174">
        <f t="shared" si="14"/>
        <v>0</v>
      </c>
      <c r="AV24" s="174">
        <f t="shared" si="14"/>
        <v>0</v>
      </c>
      <c r="AW24" s="174">
        <f t="shared" si="14"/>
        <v>0</v>
      </c>
      <c r="AX24" s="174">
        <f t="shared" si="14"/>
        <v>0</v>
      </c>
      <c r="AY24" s="174">
        <f t="shared" si="14"/>
        <v>160134816.31999999</v>
      </c>
      <c r="AZ24" s="174">
        <f t="shared" si="14"/>
        <v>160000000</v>
      </c>
      <c r="BA24" s="174">
        <f t="shared" si="14"/>
        <v>160000000</v>
      </c>
      <c r="BB24" s="174">
        <f t="shared" si="14"/>
        <v>160000000</v>
      </c>
      <c r="BC24" s="174">
        <f t="shared" si="14"/>
        <v>0</v>
      </c>
      <c r="BD24" s="174">
        <f t="shared" si="14"/>
        <v>0</v>
      </c>
      <c r="BE24" s="174">
        <f t="shared" si="14"/>
        <v>0</v>
      </c>
      <c r="BF24" s="174">
        <f t="shared" si="14"/>
        <v>0</v>
      </c>
      <c r="BG24" s="174">
        <f>ROUND(+C24+G24+K24+O24+S24+W24+AA24+AE24+AI24+AM24+AQ24+AU24+AY24+BC24,0)</f>
        <v>16617507618</v>
      </c>
      <c r="BH24" s="174">
        <f>ROUND(+D24+H24+L24+P24+T24+X24+AB24+AF24+AJ24+AN24+AR24+AV24+AZ24+BD24,0)</f>
        <v>15589437082</v>
      </c>
      <c r="BI24" s="174">
        <f>ROUND(+E24+I24+M24+Q24+U24+Y24+AC24+AG24+AK24+AO24+AS24+AW24+BA24+BE24,0)</f>
        <v>13339635221</v>
      </c>
      <c r="BJ24" s="174">
        <f>ROUND(+F24+J24+N24+R24+V24+Z24+AD24+AH24+AL24+AP24+AT24+AX24+BB24+BF24,0)</f>
        <v>13089234299</v>
      </c>
      <c r="BK24" s="195">
        <f>+SUM(BG25:BG38)-BG24</f>
        <v>-0.24000358581542969</v>
      </c>
      <c r="BL24" s="196">
        <f>+BG24-B24</f>
        <v>0.23999977111816406</v>
      </c>
    </row>
    <row r="25" spans="1:64" ht="45.75" customHeight="1" x14ac:dyDescent="0.25">
      <c r="A25" s="168" t="s">
        <v>754</v>
      </c>
      <c r="B25" s="297">
        <f>3501532211.76+9997679226+3118296180</f>
        <v>16617507617.76</v>
      </c>
      <c r="C25" s="175">
        <v>0</v>
      </c>
      <c r="D25" s="175">
        <v>0</v>
      </c>
      <c r="E25" s="175">
        <v>0</v>
      </c>
      <c r="F25" s="175">
        <v>0</v>
      </c>
      <c r="G25" s="175">
        <v>0</v>
      </c>
      <c r="H25" s="175">
        <v>0</v>
      </c>
      <c r="I25" s="175">
        <v>0</v>
      </c>
      <c r="J25" s="175">
        <v>0</v>
      </c>
      <c r="K25" s="175">
        <v>0</v>
      </c>
      <c r="L25" s="175">
        <v>0</v>
      </c>
      <c r="M25" s="175">
        <v>0</v>
      </c>
      <c r="N25" s="175">
        <v>0</v>
      </c>
      <c r="O25" s="175">
        <v>0</v>
      </c>
      <c r="P25" s="175">
        <v>0</v>
      </c>
      <c r="Q25" s="175">
        <v>0</v>
      </c>
      <c r="R25" s="175">
        <v>0</v>
      </c>
      <c r="S25" s="175">
        <v>0</v>
      </c>
      <c r="T25" s="175">
        <v>0</v>
      </c>
      <c r="U25" s="175">
        <v>0</v>
      </c>
      <c r="V25" s="175">
        <v>0</v>
      </c>
      <c r="W25" s="175">
        <v>0</v>
      </c>
      <c r="X25" s="175">
        <v>0</v>
      </c>
      <c r="Y25" s="175">
        <v>0</v>
      </c>
      <c r="Z25" s="175">
        <v>0</v>
      </c>
      <c r="AA25" s="175">
        <v>0</v>
      </c>
      <c r="AB25" s="175">
        <v>0</v>
      </c>
      <c r="AC25" s="175">
        <v>0</v>
      </c>
      <c r="AD25" s="175">
        <v>0</v>
      </c>
      <c r="AE25" s="175">
        <v>0</v>
      </c>
      <c r="AF25" s="175">
        <v>0</v>
      </c>
      <c r="AG25" s="175">
        <v>0</v>
      </c>
      <c r="AH25" s="175">
        <v>0</v>
      </c>
      <c r="AI25" s="175">
        <v>0</v>
      </c>
      <c r="AJ25" s="175">
        <v>0</v>
      </c>
      <c r="AK25" s="175">
        <v>0</v>
      </c>
      <c r="AL25" s="175">
        <v>0</v>
      </c>
      <c r="AM25" s="175">
        <v>0</v>
      </c>
      <c r="AN25" s="175">
        <v>0</v>
      </c>
      <c r="AO25" s="175">
        <v>0</v>
      </c>
      <c r="AP25" s="175">
        <v>0</v>
      </c>
      <c r="AQ25" s="175">
        <v>0</v>
      </c>
      <c r="AR25" s="175">
        <v>0</v>
      </c>
      <c r="AS25" s="175">
        <v>0</v>
      </c>
      <c r="AT25" s="175">
        <v>0</v>
      </c>
      <c r="AU25" s="175">
        <v>0</v>
      </c>
      <c r="AV25" s="175">
        <v>0</v>
      </c>
      <c r="AW25" s="175">
        <v>0</v>
      </c>
      <c r="AX25" s="175">
        <v>0</v>
      </c>
      <c r="AY25" s="175">
        <v>0</v>
      </c>
      <c r="AZ25" s="175">
        <v>0</v>
      </c>
      <c r="BA25" s="175">
        <v>0</v>
      </c>
      <c r="BB25" s="175">
        <v>0</v>
      </c>
      <c r="BC25" s="175">
        <v>0</v>
      </c>
      <c r="BD25" s="175">
        <v>0</v>
      </c>
      <c r="BE25" s="175">
        <v>0</v>
      </c>
      <c r="BF25" s="175">
        <v>0</v>
      </c>
      <c r="BG25" s="175">
        <f t="shared" si="5"/>
        <v>0</v>
      </c>
      <c r="BH25" s="175">
        <f t="shared" si="5"/>
        <v>0</v>
      </c>
      <c r="BI25" s="175">
        <f t="shared" si="5"/>
        <v>0</v>
      </c>
      <c r="BJ25" s="175">
        <f t="shared" si="5"/>
        <v>0</v>
      </c>
      <c r="BK25" s="190"/>
    </row>
    <row r="26" spans="1:64" ht="45.75" customHeight="1" x14ac:dyDescent="0.25">
      <c r="A26" s="172" t="s">
        <v>755</v>
      </c>
      <c r="B26" s="298"/>
      <c r="C26" s="176">
        <v>409676081.55555576</v>
      </c>
      <c r="D26" s="176">
        <v>361118288.44444418</v>
      </c>
      <c r="E26" s="176">
        <v>356327089.13777786</v>
      </c>
      <c r="F26" s="176">
        <v>300682439.80444419</v>
      </c>
      <c r="G26" s="177">
        <v>0</v>
      </c>
      <c r="H26" s="177">
        <v>0</v>
      </c>
      <c r="I26" s="177">
        <v>0</v>
      </c>
      <c r="J26" s="177">
        <v>0</v>
      </c>
      <c r="K26" s="177">
        <v>0</v>
      </c>
      <c r="L26" s="177">
        <v>0</v>
      </c>
      <c r="M26" s="177">
        <v>0</v>
      </c>
      <c r="N26" s="177">
        <v>0</v>
      </c>
      <c r="O26" s="177">
        <v>0</v>
      </c>
      <c r="P26" s="177">
        <v>0</v>
      </c>
      <c r="Q26" s="177">
        <v>0</v>
      </c>
      <c r="R26" s="177">
        <v>0</v>
      </c>
      <c r="S26" s="176">
        <v>123967784.09777778</v>
      </c>
      <c r="T26" s="176">
        <v>117565432.31999999</v>
      </c>
      <c r="U26" s="176">
        <v>117565432.31999999</v>
      </c>
      <c r="V26" s="176">
        <v>117565432.31999999</v>
      </c>
      <c r="W26" s="180">
        <f>9997679226+3118296180</f>
        <v>13115975406</v>
      </c>
      <c r="X26" s="180">
        <f>9970987049.6+3118296179</f>
        <v>13089283228.6</v>
      </c>
      <c r="Y26" s="180">
        <f>9889345285.09+971696478.88</f>
        <v>10861041763.969999</v>
      </c>
      <c r="Z26" s="180">
        <f>9889345285.09+971696478.88</f>
        <v>10861041763.969999</v>
      </c>
      <c r="AA26" s="176">
        <v>208888888.88888842</v>
      </c>
      <c r="AB26" s="176">
        <v>41350468.888888843</v>
      </c>
      <c r="AC26" s="176">
        <v>41350468.888888843</v>
      </c>
      <c r="AD26" s="176">
        <v>41350468.888888843</v>
      </c>
      <c r="AE26" s="177">
        <v>0</v>
      </c>
      <c r="AF26" s="177">
        <v>0</v>
      </c>
      <c r="AG26" s="177">
        <v>0</v>
      </c>
      <c r="AH26" s="177">
        <v>0</v>
      </c>
      <c r="AI26" s="177">
        <v>0</v>
      </c>
      <c r="AJ26" s="177">
        <v>0</v>
      </c>
      <c r="AK26" s="177">
        <v>0</v>
      </c>
      <c r="AL26" s="177">
        <v>0</v>
      </c>
      <c r="AM26" s="177">
        <v>0</v>
      </c>
      <c r="AN26" s="177">
        <v>0</v>
      </c>
      <c r="AO26" s="177">
        <v>0</v>
      </c>
      <c r="AP26" s="177">
        <v>0</v>
      </c>
      <c r="AQ26" s="177">
        <v>0</v>
      </c>
      <c r="AR26" s="177">
        <v>0</v>
      </c>
      <c r="AS26" s="177">
        <v>0</v>
      </c>
      <c r="AT26" s="177">
        <v>0</v>
      </c>
      <c r="AU26" s="177">
        <v>0</v>
      </c>
      <c r="AV26" s="177">
        <v>0</v>
      </c>
      <c r="AW26" s="177">
        <v>0</v>
      </c>
      <c r="AX26" s="177">
        <v>0</v>
      </c>
      <c r="AY26" s="176">
        <v>35585514.737777784</v>
      </c>
      <c r="AZ26" s="176">
        <v>35555555.555555575</v>
      </c>
      <c r="BA26" s="176">
        <v>35555555.555555575</v>
      </c>
      <c r="BB26" s="176">
        <v>35555555.555555575</v>
      </c>
      <c r="BC26" s="177">
        <v>0</v>
      </c>
      <c r="BD26" s="177">
        <v>0</v>
      </c>
      <c r="BE26" s="177">
        <v>0</v>
      </c>
      <c r="BF26" s="177">
        <v>0</v>
      </c>
      <c r="BG26" s="176">
        <f t="shared" si="5"/>
        <v>13894093675.280001</v>
      </c>
      <c r="BH26" s="176">
        <f t="shared" si="5"/>
        <v>13644872973.808889</v>
      </c>
      <c r="BI26" s="176">
        <f t="shared" si="5"/>
        <v>11411840309.872221</v>
      </c>
      <c r="BJ26" s="176">
        <f t="shared" si="5"/>
        <v>11356195660.538889</v>
      </c>
      <c r="BK26" s="190"/>
    </row>
    <row r="27" spans="1:64" ht="45.75" customHeight="1" x14ac:dyDescent="0.25">
      <c r="A27" s="167" t="s">
        <v>756</v>
      </c>
      <c r="B27" s="298"/>
      <c r="C27" s="176">
        <v>204838040.77777776</v>
      </c>
      <c r="D27" s="176">
        <v>180559144.22222221</v>
      </c>
      <c r="E27" s="176">
        <v>178163544.56888887</v>
      </c>
      <c r="F27" s="176">
        <v>150341219.90222219</v>
      </c>
      <c r="G27" s="177">
        <v>0</v>
      </c>
      <c r="H27" s="177">
        <v>0</v>
      </c>
      <c r="I27" s="177">
        <v>0</v>
      </c>
      <c r="J27" s="177">
        <v>0</v>
      </c>
      <c r="K27" s="177">
        <v>0</v>
      </c>
      <c r="L27" s="177">
        <v>0</v>
      </c>
      <c r="M27" s="177">
        <v>0</v>
      </c>
      <c r="N27" s="177">
        <v>0</v>
      </c>
      <c r="O27" s="177">
        <v>0</v>
      </c>
      <c r="P27" s="177">
        <v>0</v>
      </c>
      <c r="Q27" s="177">
        <v>0</v>
      </c>
      <c r="R27" s="177">
        <v>0</v>
      </c>
      <c r="S27" s="176">
        <v>61983892.048888892</v>
      </c>
      <c r="T27" s="176">
        <v>58782716.159999996</v>
      </c>
      <c r="U27" s="176">
        <v>58782716.159999996</v>
      </c>
      <c r="V27" s="176">
        <v>58782716.159999996</v>
      </c>
      <c r="W27" s="177">
        <v>0</v>
      </c>
      <c r="X27" s="177">
        <v>0</v>
      </c>
      <c r="Y27" s="177">
        <v>0</v>
      </c>
      <c r="Z27" s="177">
        <v>0</v>
      </c>
      <c r="AA27" s="176">
        <v>104444444.44444443</v>
      </c>
      <c r="AB27" s="176">
        <v>20675234.444444444</v>
      </c>
      <c r="AC27" s="176">
        <v>20675234.444444444</v>
      </c>
      <c r="AD27" s="176">
        <v>20675234.444444444</v>
      </c>
      <c r="AE27" s="177">
        <v>0</v>
      </c>
      <c r="AF27" s="177">
        <v>0</v>
      </c>
      <c r="AG27" s="177">
        <v>0</v>
      </c>
      <c r="AH27" s="177">
        <v>0</v>
      </c>
      <c r="AI27" s="177">
        <v>0</v>
      </c>
      <c r="AJ27" s="177">
        <v>0</v>
      </c>
      <c r="AK27" s="177">
        <v>0</v>
      </c>
      <c r="AL27" s="177">
        <v>0</v>
      </c>
      <c r="AM27" s="177">
        <v>0</v>
      </c>
      <c r="AN27" s="177">
        <v>0</v>
      </c>
      <c r="AO27" s="177">
        <v>0</v>
      </c>
      <c r="AP27" s="177">
        <v>0</v>
      </c>
      <c r="AQ27" s="177">
        <v>0</v>
      </c>
      <c r="AR27" s="177">
        <v>0</v>
      </c>
      <c r="AS27" s="177">
        <v>0</v>
      </c>
      <c r="AT27" s="177">
        <v>0</v>
      </c>
      <c r="AU27" s="177">
        <v>0</v>
      </c>
      <c r="AV27" s="177">
        <v>0</v>
      </c>
      <c r="AW27" s="177">
        <v>0</v>
      </c>
      <c r="AX27" s="177">
        <v>0</v>
      </c>
      <c r="AY27" s="176">
        <v>17792757.368888889</v>
      </c>
      <c r="AZ27" s="176">
        <v>17777777.777777776</v>
      </c>
      <c r="BA27" s="176">
        <v>17777777.777777776</v>
      </c>
      <c r="BB27" s="176">
        <v>17777777.777777776</v>
      </c>
      <c r="BC27" s="177">
        <v>0</v>
      </c>
      <c r="BD27" s="177">
        <v>0</v>
      </c>
      <c r="BE27" s="177">
        <v>0</v>
      </c>
      <c r="BF27" s="177">
        <v>0</v>
      </c>
      <c r="BG27" s="176">
        <f t="shared" si="5"/>
        <v>389059134.63999999</v>
      </c>
      <c r="BH27" s="176">
        <f t="shared" si="5"/>
        <v>277794872.60444444</v>
      </c>
      <c r="BI27" s="176">
        <f t="shared" si="5"/>
        <v>275399272.95111108</v>
      </c>
      <c r="BJ27" s="176">
        <f t="shared" si="5"/>
        <v>247576948.28444439</v>
      </c>
      <c r="BK27" s="190"/>
    </row>
    <row r="28" spans="1:64" ht="45.75" customHeight="1" x14ac:dyDescent="0.25">
      <c r="A28" s="168" t="s">
        <v>757</v>
      </c>
      <c r="B28" s="298"/>
      <c r="C28" s="175">
        <v>0</v>
      </c>
      <c r="D28" s="175">
        <v>0</v>
      </c>
      <c r="E28" s="175">
        <v>0</v>
      </c>
      <c r="F28" s="175">
        <v>0</v>
      </c>
      <c r="G28" s="175">
        <v>0</v>
      </c>
      <c r="H28" s="175">
        <v>0</v>
      </c>
      <c r="I28" s="175">
        <v>0</v>
      </c>
      <c r="J28" s="175">
        <v>0</v>
      </c>
      <c r="K28" s="175">
        <v>0</v>
      </c>
      <c r="L28" s="175">
        <v>0</v>
      </c>
      <c r="M28" s="175">
        <v>0</v>
      </c>
      <c r="N28" s="175">
        <v>0</v>
      </c>
      <c r="O28" s="175">
        <v>0</v>
      </c>
      <c r="P28" s="175">
        <v>0</v>
      </c>
      <c r="Q28" s="175">
        <v>0</v>
      </c>
      <c r="R28" s="175">
        <v>0</v>
      </c>
      <c r="S28" s="175">
        <v>0</v>
      </c>
      <c r="T28" s="175">
        <v>0</v>
      </c>
      <c r="U28" s="175">
        <v>0</v>
      </c>
      <c r="V28" s="175">
        <v>0</v>
      </c>
      <c r="W28" s="175">
        <v>0</v>
      </c>
      <c r="X28" s="175">
        <v>0</v>
      </c>
      <c r="Y28" s="175">
        <v>0</v>
      </c>
      <c r="Z28" s="175">
        <v>0</v>
      </c>
      <c r="AA28" s="175">
        <v>0</v>
      </c>
      <c r="AB28" s="175">
        <v>0</v>
      </c>
      <c r="AC28" s="175">
        <v>0</v>
      </c>
      <c r="AD28" s="175">
        <v>0</v>
      </c>
      <c r="AE28" s="175">
        <v>0</v>
      </c>
      <c r="AF28" s="175">
        <v>0</v>
      </c>
      <c r="AG28" s="175">
        <v>0</v>
      </c>
      <c r="AH28" s="175">
        <v>0</v>
      </c>
      <c r="AI28" s="175">
        <v>0</v>
      </c>
      <c r="AJ28" s="175">
        <v>0</v>
      </c>
      <c r="AK28" s="175">
        <v>0</v>
      </c>
      <c r="AL28" s="175">
        <v>0</v>
      </c>
      <c r="AM28" s="175">
        <v>0</v>
      </c>
      <c r="AN28" s="175">
        <v>0</v>
      </c>
      <c r="AO28" s="175">
        <v>0</v>
      </c>
      <c r="AP28" s="175">
        <v>0</v>
      </c>
      <c r="AQ28" s="175">
        <v>0</v>
      </c>
      <c r="AR28" s="175">
        <v>0</v>
      </c>
      <c r="AS28" s="175">
        <v>0</v>
      </c>
      <c r="AT28" s="175">
        <v>0</v>
      </c>
      <c r="AU28" s="175">
        <v>0</v>
      </c>
      <c r="AV28" s="175">
        <v>0</v>
      </c>
      <c r="AW28" s="175">
        <v>0</v>
      </c>
      <c r="AX28" s="175">
        <v>0</v>
      </c>
      <c r="AY28" s="175">
        <v>0</v>
      </c>
      <c r="AZ28" s="175">
        <v>0</v>
      </c>
      <c r="BA28" s="175">
        <v>0</v>
      </c>
      <c r="BB28" s="175">
        <v>0</v>
      </c>
      <c r="BC28" s="175">
        <v>0</v>
      </c>
      <c r="BD28" s="175">
        <v>0</v>
      </c>
      <c r="BE28" s="175">
        <v>0</v>
      </c>
      <c r="BF28" s="175">
        <v>0</v>
      </c>
      <c r="BG28" s="175">
        <f t="shared" si="5"/>
        <v>0</v>
      </c>
      <c r="BH28" s="175">
        <f t="shared" si="5"/>
        <v>0</v>
      </c>
      <c r="BI28" s="175">
        <f t="shared" si="5"/>
        <v>0</v>
      </c>
      <c r="BJ28" s="175">
        <f t="shared" si="5"/>
        <v>0</v>
      </c>
      <c r="BK28" s="190"/>
    </row>
    <row r="29" spans="1:64" ht="45.75" customHeight="1" x14ac:dyDescent="0.25">
      <c r="A29" s="168" t="s">
        <v>758</v>
      </c>
      <c r="B29" s="298"/>
      <c r="C29" s="175">
        <v>0</v>
      </c>
      <c r="D29" s="175">
        <v>0</v>
      </c>
      <c r="E29" s="175">
        <v>0</v>
      </c>
      <c r="F29" s="175">
        <v>0</v>
      </c>
      <c r="G29" s="175">
        <v>0</v>
      </c>
      <c r="H29" s="175">
        <v>0</v>
      </c>
      <c r="I29" s="175">
        <v>0</v>
      </c>
      <c r="J29" s="175">
        <v>0</v>
      </c>
      <c r="K29" s="175">
        <v>0</v>
      </c>
      <c r="L29" s="175">
        <v>0</v>
      </c>
      <c r="M29" s="175">
        <v>0</v>
      </c>
      <c r="N29" s="175">
        <v>0</v>
      </c>
      <c r="O29" s="175">
        <v>0</v>
      </c>
      <c r="P29" s="175">
        <v>0</v>
      </c>
      <c r="Q29" s="175">
        <v>0</v>
      </c>
      <c r="R29" s="175">
        <v>0</v>
      </c>
      <c r="S29" s="175">
        <v>0</v>
      </c>
      <c r="T29" s="175">
        <v>0</v>
      </c>
      <c r="U29" s="175">
        <v>0</v>
      </c>
      <c r="V29" s="175">
        <v>0</v>
      </c>
      <c r="W29" s="175">
        <v>0</v>
      </c>
      <c r="X29" s="175">
        <v>0</v>
      </c>
      <c r="Y29" s="175">
        <v>0</v>
      </c>
      <c r="Z29" s="175">
        <v>0</v>
      </c>
      <c r="AA29" s="175">
        <v>0</v>
      </c>
      <c r="AB29" s="175">
        <v>0</v>
      </c>
      <c r="AC29" s="175">
        <v>0</v>
      </c>
      <c r="AD29" s="175">
        <v>0</v>
      </c>
      <c r="AE29" s="175">
        <v>0</v>
      </c>
      <c r="AF29" s="175">
        <v>0</v>
      </c>
      <c r="AG29" s="175">
        <v>0</v>
      </c>
      <c r="AH29" s="175">
        <v>0</v>
      </c>
      <c r="AI29" s="175">
        <v>0</v>
      </c>
      <c r="AJ29" s="175">
        <v>0</v>
      </c>
      <c r="AK29" s="175">
        <v>0</v>
      </c>
      <c r="AL29" s="175">
        <v>0</v>
      </c>
      <c r="AM29" s="175">
        <v>0</v>
      </c>
      <c r="AN29" s="175">
        <v>0</v>
      </c>
      <c r="AO29" s="175">
        <v>0</v>
      </c>
      <c r="AP29" s="175">
        <v>0</v>
      </c>
      <c r="AQ29" s="175">
        <v>0</v>
      </c>
      <c r="AR29" s="175">
        <v>0</v>
      </c>
      <c r="AS29" s="175">
        <v>0</v>
      </c>
      <c r="AT29" s="175">
        <v>0</v>
      </c>
      <c r="AU29" s="175">
        <v>0</v>
      </c>
      <c r="AV29" s="175">
        <v>0</v>
      </c>
      <c r="AW29" s="175">
        <v>0</v>
      </c>
      <c r="AX29" s="175">
        <v>0</v>
      </c>
      <c r="AY29" s="175">
        <v>0</v>
      </c>
      <c r="AZ29" s="175">
        <v>0</v>
      </c>
      <c r="BA29" s="175">
        <v>0</v>
      </c>
      <c r="BB29" s="175">
        <v>0</v>
      </c>
      <c r="BC29" s="175">
        <v>0</v>
      </c>
      <c r="BD29" s="175">
        <v>0</v>
      </c>
      <c r="BE29" s="175">
        <v>0</v>
      </c>
      <c r="BF29" s="175">
        <v>0</v>
      </c>
      <c r="BG29" s="175">
        <f t="shared" si="5"/>
        <v>0</v>
      </c>
      <c r="BH29" s="175">
        <f t="shared" si="5"/>
        <v>0</v>
      </c>
      <c r="BI29" s="175">
        <f t="shared" si="5"/>
        <v>0</v>
      </c>
      <c r="BJ29" s="175">
        <f t="shared" si="5"/>
        <v>0</v>
      </c>
      <c r="BK29" s="190"/>
    </row>
    <row r="30" spans="1:64" ht="45.75" customHeight="1" x14ac:dyDescent="0.25">
      <c r="A30" s="168" t="s">
        <v>759</v>
      </c>
      <c r="B30" s="298"/>
      <c r="C30" s="175">
        <v>0</v>
      </c>
      <c r="D30" s="175">
        <v>0</v>
      </c>
      <c r="E30" s="175">
        <v>0</v>
      </c>
      <c r="F30" s="175">
        <v>0</v>
      </c>
      <c r="G30" s="175">
        <v>0</v>
      </c>
      <c r="H30" s="175">
        <v>0</v>
      </c>
      <c r="I30" s="175">
        <v>0</v>
      </c>
      <c r="J30" s="175">
        <v>0</v>
      </c>
      <c r="K30" s="175">
        <v>0</v>
      </c>
      <c r="L30" s="175">
        <v>0</v>
      </c>
      <c r="M30" s="175">
        <v>0</v>
      </c>
      <c r="N30" s="175">
        <v>0</v>
      </c>
      <c r="O30" s="175">
        <v>0</v>
      </c>
      <c r="P30" s="175">
        <v>0</v>
      </c>
      <c r="Q30" s="175">
        <v>0</v>
      </c>
      <c r="R30" s="175">
        <v>0</v>
      </c>
      <c r="S30" s="175">
        <v>0</v>
      </c>
      <c r="T30" s="175">
        <v>0</v>
      </c>
      <c r="U30" s="175">
        <v>0</v>
      </c>
      <c r="V30" s="175">
        <v>0</v>
      </c>
      <c r="W30" s="175">
        <v>0</v>
      </c>
      <c r="X30" s="175">
        <v>0</v>
      </c>
      <c r="Y30" s="175">
        <v>0</v>
      </c>
      <c r="Z30" s="175">
        <v>0</v>
      </c>
      <c r="AA30" s="175">
        <v>0</v>
      </c>
      <c r="AB30" s="175">
        <v>0</v>
      </c>
      <c r="AC30" s="175">
        <v>0</v>
      </c>
      <c r="AD30" s="175">
        <v>0</v>
      </c>
      <c r="AE30" s="175">
        <v>0</v>
      </c>
      <c r="AF30" s="175">
        <v>0</v>
      </c>
      <c r="AG30" s="175">
        <v>0</v>
      </c>
      <c r="AH30" s="175">
        <v>0</v>
      </c>
      <c r="AI30" s="175">
        <v>0</v>
      </c>
      <c r="AJ30" s="175">
        <v>0</v>
      </c>
      <c r="AK30" s="175">
        <v>0</v>
      </c>
      <c r="AL30" s="175">
        <v>0</v>
      </c>
      <c r="AM30" s="175">
        <v>0</v>
      </c>
      <c r="AN30" s="175">
        <v>0</v>
      </c>
      <c r="AO30" s="175">
        <v>0</v>
      </c>
      <c r="AP30" s="175">
        <v>0</v>
      </c>
      <c r="AQ30" s="175">
        <v>0</v>
      </c>
      <c r="AR30" s="175">
        <v>0</v>
      </c>
      <c r="AS30" s="175">
        <v>0</v>
      </c>
      <c r="AT30" s="175">
        <v>0</v>
      </c>
      <c r="AU30" s="175">
        <v>0</v>
      </c>
      <c r="AV30" s="175">
        <v>0</v>
      </c>
      <c r="AW30" s="175">
        <v>0</v>
      </c>
      <c r="AX30" s="175">
        <v>0</v>
      </c>
      <c r="AY30" s="175">
        <v>0</v>
      </c>
      <c r="AZ30" s="175">
        <v>0</v>
      </c>
      <c r="BA30" s="175">
        <v>0</v>
      </c>
      <c r="BB30" s="175">
        <v>0</v>
      </c>
      <c r="BC30" s="175">
        <v>0</v>
      </c>
      <c r="BD30" s="175">
        <v>0</v>
      </c>
      <c r="BE30" s="175">
        <v>0</v>
      </c>
      <c r="BF30" s="175">
        <v>0</v>
      </c>
      <c r="BG30" s="175">
        <f t="shared" si="5"/>
        <v>0</v>
      </c>
      <c r="BH30" s="175">
        <f t="shared" si="5"/>
        <v>0</v>
      </c>
      <c r="BI30" s="175">
        <f t="shared" si="5"/>
        <v>0</v>
      </c>
      <c r="BJ30" s="175">
        <f t="shared" si="5"/>
        <v>0</v>
      </c>
      <c r="BK30" s="190"/>
    </row>
    <row r="31" spans="1:64" ht="45.75" customHeight="1" x14ac:dyDescent="0.25">
      <c r="A31" s="167" t="s">
        <v>760</v>
      </c>
      <c r="B31" s="298"/>
      <c r="C31" s="176">
        <v>204838040.77777776</v>
      </c>
      <c r="D31" s="176">
        <v>180559144.22222221</v>
      </c>
      <c r="E31" s="176">
        <v>178163544.56888887</v>
      </c>
      <c r="F31" s="176">
        <v>150341219.90222219</v>
      </c>
      <c r="G31" s="177">
        <v>0</v>
      </c>
      <c r="H31" s="177">
        <v>0</v>
      </c>
      <c r="I31" s="177">
        <v>0</v>
      </c>
      <c r="J31" s="177">
        <v>0</v>
      </c>
      <c r="K31" s="177">
        <v>0</v>
      </c>
      <c r="L31" s="177">
        <v>0</v>
      </c>
      <c r="M31" s="177">
        <v>0</v>
      </c>
      <c r="N31" s="177">
        <v>0</v>
      </c>
      <c r="O31" s="177">
        <v>0</v>
      </c>
      <c r="P31" s="177">
        <v>0</v>
      </c>
      <c r="Q31" s="177">
        <v>0</v>
      </c>
      <c r="R31" s="177">
        <v>0</v>
      </c>
      <c r="S31" s="176">
        <v>61983892.048888892</v>
      </c>
      <c r="T31" s="176">
        <v>58782716.159999996</v>
      </c>
      <c r="U31" s="176">
        <v>58782716.159999996</v>
      </c>
      <c r="V31" s="176">
        <v>58782716.159999996</v>
      </c>
      <c r="W31" s="177">
        <v>0</v>
      </c>
      <c r="X31" s="177">
        <v>0</v>
      </c>
      <c r="Y31" s="177">
        <v>0</v>
      </c>
      <c r="Z31" s="177">
        <v>0</v>
      </c>
      <c r="AA31" s="176">
        <v>104444444.44444443</v>
      </c>
      <c r="AB31" s="176">
        <v>20675234.444444444</v>
      </c>
      <c r="AC31" s="176">
        <v>20675234.444444444</v>
      </c>
      <c r="AD31" s="176">
        <v>20675234.444444444</v>
      </c>
      <c r="AE31" s="177">
        <v>0</v>
      </c>
      <c r="AF31" s="177">
        <v>0</v>
      </c>
      <c r="AG31" s="177">
        <v>0</v>
      </c>
      <c r="AH31" s="177">
        <v>0</v>
      </c>
      <c r="AI31" s="177">
        <v>0</v>
      </c>
      <c r="AJ31" s="177">
        <v>0</v>
      </c>
      <c r="AK31" s="177">
        <v>0</v>
      </c>
      <c r="AL31" s="177">
        <v>0</v>
      </c>
      <c r="AM31" s="177">
        <v>0</v>
      </c>
      <c r="AN31" s="177">
        <v>0</v>
      </c>
      <c r="AO31" s="177">
        <v>0</v>
      </c>
      <c r="AP31" s="177">
        <v>0</v>
      </c>
      <c r="AQ31" s="177">
        <v>0</v>
      </c>
      <c r="AR31" s="177">
        <v>0</v>
      </c>
      <c r="AS31" s="177">
        <v>0</v>
      </c>
      <c r="AT31" s="177">
        <v>0</v>
      </c>
      <c r="AU31" s="177">
        <v>0</v>
      </c>
      <c r="AV31" s="177">
        <v>0</v>
      </c>
      <c r="AW31" s="177">
        <v>0</v>
      </c>
      <c r="AX31" s="177">
        <v>0</v>
      </c>
      <c r="AY31" s="176">
        <v>17792757.368888889</v>
      </c>
      <c r="AZ31" s="176">
        <v>17777777.777777776</v>
      </c>
      <c r="BA31" s="176">
        <v>17777777.777777776</v>
      </c>
      <c r="BB31" s="176">
        <v>17777777.777777776</v>
      </c>
      <c r="BC31" s="177">
        <v>0</v>
      </c>
      <c r="BD31" s="177">
        <v>0</v>
      </c>
      <c r="BE31" s="177">
        <v>0</v>
      </c>
      <c r="BF31" s="177">
        <v>0</v>
      </c>
      <c r="BG31" s="176">
        <f t="shared" si="5"/>
        <v>389059134.63999999</v>
      </c>
      <c r="BH31" s="176">
        <f t="shared" si="5"/>
        <v>277794872.60444444</v>
      </c>
      <c r="BI31" s="176">
        <f t="shared" si="5"/>
        <v>275399272.95111108</v>
      </c>
      <c r="BJ31" s="176">
        <f t="shared" si="5"/>
        <v>247576948.28444439</v>
      </c>
      <c r="BK31" s="190"/>
    </row>
    <row r="32" spans="1:64" ht="45.75" customHeight="1" x14ac:dyDescent="0.25">
      <c r="A32" s="168" t="s">
        <v>761</v>
      </c>
      <c r="B32" s="298"/>
      <c r="C32" s="175">
        <v>0</v>
      </c>
      <c r="D32" s="175">
        <v>0</v>
      </c>
      <c r="E32" s="175">
        <v>0</v>
      </c>
      <c r="F32" s="175">
        <v>0</v>
      </c>
      <c r="G32" s="175">
        <v>0</v>
      </c>
      <c r="H32" s="175">
        <v>0</v>
      </c>
      <c r="I32" s="175">
        <v>0</v>
      </c>
      <c r="J32" s="175">
        <v>0</v>
      </c>
      <c r="K32" s="175">
        <v>0</v>
      </c>
      <c r="L32" s="175">
        <v>0</v>
      </c>
      <c r="M32" s="175">
        <v>0</v>
      </c>
      <c r="N32" s="175">
        <v>0</v>
      </c>
      <c r="O32" s="175">
        <v>0</v>
      </c>
      <c r="P32" s="175">
        <v>0</v>
      </c>
      <c r="Q32" s="175">
        <v>0</v>
      </c>
      <c r="R32" s="175">
        <v>0</v>
      </c>
      <c r="S32" s="175">
        <v>0</v>
      </c>
      <c r="T32" s="175">
        <v>0</v>
      </c>
      <c r="U32" s="175">
        <v>0</v>
      </c>
      <c r="V32" s="175">
        <v>0</v>
      </c>
      <c r="W32" s="175">
        <v>0</v>
      </c>
      <c r="X32" s="175">
        <v>0</v>
      </c>
      <c r="Y32" s="175">
        <v>0</v>
      </c>
      <c r="Z32" s="175">
        <v>0</v>
      </c>
      <c r="AA32" s="175">
        <v>0</v>
      </c>
      <c r="AB32" s="175">
        <v>0</v>
      </c>
      <c r="AC32" s="175">
        <v>0</v>
      </c>
      <c r="AD32" s="175">
        <v>0</v>
      </c>
      <c r="AE32" s="175">
        <v>0</v>
      </c>
      <c r="AF32" s="175">
        <v>0</v>
      </c>
      <c r="AG32" s="175">
        <v>0</v>
      </c>
      <c r="AH32" s="175">
        <v>0</v>
      </c>
      <c r="AI32" s="175">
        <v>0</v>
      </c>
      <c r="AJ32" s="175">
        <v>0</v>
      </c>
      <c r="AK32" s="175">
        <v>0</v>
      </c>
      <c r="AL32" s="175">
        <v>0</v>
      </c>
      <c r="AM32" s="175">
        <v>0</v>
      </c>
      <c r="AN32" s="175">
        <v>0</v>
      </c>
      <c r="AO32" s="175">
        <v>0</v>
      </c>
      <c r="AP32" s="175">
        <v>0</v>
      </c>
      <c r="AQ32" s="175">
        <v>0</v>
      </c>
      <c r="AR32" s="175">
        <v>0</v>
      </c>
      <c r="AS32" s="175">
        <v>0</v>
      </c>
      <c r="AT32" s="175">
        <v>0</v>
      </c>
      <c r="AU32" s="175">
        <v>0</v>
      </c>
      <c r="AV32" s="175">
        <v>0</v>
      </c>
      <c r="AW32" s="175">
        <v>0</v>
      </c>
      <c r="AX32" s="175">
        <v>0</v>
      </c>
      <c r="AY32" s="175">
        <v>0</v>
      </c>
      <c r="AZ32" s="175">
        <v>0</v>
      </c>
      <c r="BA32" s="175">
        <v>0</v>
      </c>
      <c r="BB32" s="175">
        <v>0</v>
      </c>
      <c r="BC32" s="175">
        <v>0</v>
      </c>
      <c r="BD32" s="175">
        <v>0</v>
      </c>
      <c r="BE32" s="175">
        <v>0</v>
      </c>
      <c r="BF32" s="175">
        <v>0</v>
      </c>
      <c r="BG32" s="175">
        <f t="shared" si="5"/>
        <v>0</v>
      </c>
      <c r="BH32" s="175">
        <f t="shared" si="5"/>
        <v>0</v>
      </c>
      <c r="BI32" s="175">
        <f t="shared" si="5"/>
        <v>0</v>
      </c>
      <c r="BJ32" s="175">
        <f t="shared" si="5"/>
        <v>0</v>
      </c>
      <c r="BK32" s="190"/>
    </row>
    <row r="33" spans="1:64" ht="45.75" customHeight="1" x14ac:dyDescent="0.25">
      <c r="A33" s="168" t="s">
        <v>762</v>
      </c>
      <c r="B33" s="298"/>
      <c r="C33" s="175">
        <v>0</v>
      </c>
      <c r="D33" s="175">
        <v>0</v>
      </c>
      <c r="E33" s="175">
        <v>0</v>
      </c>
      <c r="F33" s="175">
        <v>0</v>
      </c>
      <c r="G33" s="175">
        <v>0</v>
      </c>
      <c r="H33" s="175">
        <v>0</v>
      </c>
      <c r="I33" s="175">
        <v>0</v>
      </c>
      <c r="J33" s="175">
        <v>0</v>
      </c>
      <c r="K33" s="175">
        <v>0</v>
      </c>
      <c r="L33" s="175">
        <v>0</v>
      </c>
      <c r="M33" s="175">
        <v>0</v>
      </c>
      <c r="N33" s="175">
        <v>0</v>
      </c>
      <c r="O33" s="175">
        <v>0</v>
      </c>
      <c r="P33" s="175">
        <v>0</v>
      </c>
      <c r="Q33" s="175">
        <v>0</v>
      </c>
      <c r="R33" s="175">
        <v>0</v>
      </c>
      <c r="S33" s="175">
        <v>0</v>
      </c>
      <c r="T33" s="175">
        <v>0</v>
      </c>
      <c r="U33" s="175">
        <v>0</v>
      </c>
      <c r="V33" s="175">
        <v>0</v>
      </c>
      <c r="W33" s="175">
        <v>0</v>
      </c>
      <c r="X33" s="175">
        <v>0</v>
      </c>
      <c r="Y33" s="175">
        <v>0</v>
      </c>
      <c r="Z33" s="175">
        <v>0</v>
      </c>
      <c r="AA33" s="175">
        <v>0</v>
      </c>
      <c r="AB33" s="175">
        <v>0</v>
      </c>
      <c r="AC33" s="175">
        <v>0</v>
      </c>
      <c r="AD33" s="175">
        <v>0</v>
      </c>
      <c r="AE33" s="175">
        <v>0</v>
      </c>
      <c r="AF33" s="175">
        <v>0</v>
      </c>
      <c r="AG33" s="175">
        <v>0</v>
      </c>
      <c r="AH33" s="175">
        <v>0</v>
      </c>
      <c r="AI33" s="175">
        <v>0</v>
      </c>
      <c r="AJ33" s="175">
        <v>0</v>
      </c>
      <c r="AK33" s="175">
        <v>0</v>
      </c>
      <c r="AL33" s="175">
        <v>0</v>
      </c>
      <c r="AM33" s="175">
        <v>0</v>
      </c>
      <c r="AN33" s="175">
        <v>0</v>
      </c>
      <c r="AO33" s="175">
        <v>0</v>
      </c>
      <c r="AP33" s="175">
        <v>0</v>
      </c>
      <c r="AQ33" s="175">
        <v>0</v>
      </c>
      <c r="AR33" s="175">
        <v>0</v>
      </c>
      <c r="AS33" s="175">
        <v>0</v>
      </c>
      <c r="AT33" s="175">
        <v>0</v>
      </c>
      <c r="AU33" s="175">
        <v>0</v>
      </c>
      <c r="AV33" s="175">
        <v>0</v>
      </c>
      <c r="AW33" s="175">
        <v>0</v>
      </c>
      <c r="AX33" s="175">
        <v>0</v>
      </c>
      <c r="AY33" s="175">
        <v>0</v>
      </c>
      <c r="AZ33" s="175">
        <v>0</v>
      </c>
      <c r="BA33" s="175">
        <v>0</v>
      </c>
      <c r="BB33" s="175">
        <v>0</v>
      </c>
      <c r="BC33" s="175">
        <v>0</v>
      </c>
      <c r="BD33" s="175">
        <v>0</v>
      </c>
      <c r="BE33" s="175">
        <v>0</v>
      </c>
      <c r="BF33" s="175">
        <v>0</v>
      </c>
      <c r="BG33" s="175">
        <f t="shared" si="5"/>
        <v>0</v>
      </c>
      <c r="BH33" s="175">
        <f t="shared" si="5"/>
        <v>0</v>
      </c>
      <c r="BI33" s="175">
        <f t="shared" si="5"/>
        <v>0</v>
      </c>
      <c r="BJ33" s="175">
        <f t="shared" si="5"/>
        <v>0</v>
      </c>
      <c r="BK33" s="190"/>
    </row>
    <row r="34" spans="1:64" ht="45.75" customHeight="1" x14ac:dyDescent="0.25">
      <c r="A34" s="167" t="s">
        <v>763</v>
      </c>
      <c r="B34" s="298"/>
      <c r="C34" s="176">
        <v>204838040.77777776</v>
      </c>
      <c r="D34" s="176">
        <v>180559144.22222221</v>
      </c>
      <c r="E34" s="176">
        <v>178163544.56888887</v>
      </c>
      <c r="F34" s="176">
        <v>150341219.90222219</v>
      </c>
      <c r="G34" s="177">
        <v>0</v>
      </c>
      <c r="H34" s="177">
        <v>0</v>
      </c>
      <c r="I34" s="177">
        <v>0</v>
      </c>
      <c r="J34" s="177">
        <v>0</v>
      </c>
      <c r="K34" s="177">
        <v>0</v>
      </c>
      <c r="L34" s="177">
        <v>0</v>
      </c>
      <c r="M34" s="177">
        <v>0</v>
      </c>
      <c r="N34" s="177">
        <v>0</v>
      </c>
      <c r="O34" s="177">
        <v>0</v>
      </c>
      <c r="P34" s="177">
        <v>0</v>
      </c>
      <c r="Q34" s="177">
        <v>0</v>
      </c>
      <c r="R34" s="177">
        <v>0</v>
      </c>
      <c r="S34" s="176">
        <v>61983892.048888892</v>
      </c>
      <c r="T34" s="176">
        <v>58782716.159999996</v>
      </c>
      <c r="U34" s="176">
        <v>58782716.159999996</v>
      </c>
      <c r="V34" s="176">
        <v>58782716.159999996</v>
      </c>
      <c r="W34" s="177">
        <v>0</v>
      </c>
      <c r="X34" s="177">
        <v>0</v>
      </c>
      <c r="Y34" s="177">
        <v>0</v>
      </c>
      <c r="Z34" s="177">
        <v>0</v>
      </c>
      <c r="AA34" s="176">
        <v>104444444.44444443</v>
      </c>
      <c r="AB34" s="176">
        <v>20675234.444444444</v>
      </c>
      <c r="AC34" s="176">
        <v>20675234.444444444</v>
      </c>
      <c r="AD34" s="176">
        <v>20675234.444444444</v>
      </c>
      <c r="AE34" s="177">
        <v>0</v>
      </c>
      <c r="AF34" s="177">
        <v>0</v>
      </c>
      <c r="AG34" s="177">
        <v>0</v>
      </c>
      <c r="AH34" s="177">
        <v>0</v>
      </c>
      <c r="AI34" s="177">
        <v>0</v>
      </c>
      <c r="AJ34" s="177">
        <v>0</v>
      </c>
      <c r="AK34" s="177">
        <v>0</v>
      </c>
      <c r="AL34" s="177">
        <v>0</v>
      </c>
      <c r="AM34" s="177">
        <v>0</v>
      </c>
      <c r="AN34" s="177">
        <v>0</v>
      </c>
      <c r="AO34" s="177">
        <v>0</v>
      </c>
      <c r="AP34" s="177">
        <v>0</v>
      </c>
      <c r="AQ34" s="177">
        <v>0</v>
      </c>
      <c r="AR34" s="177">
        <v>0</v>
      </c>
      <c r="AS34" s="177">
        <v>0</v>
      </c>
      <c r="AT34" s="177">
        <v>0</v>
      </c>
      <c r="AU34" s="177">
        <v>0</v>
      </c>
      <c r="AV34" s="177">
        <v>0</v>
      </c>
      <c r="AW34" s="177">
        <v>0</v>
      </c>
      <c r="AX34" s="177">
        <v>0</v>
      </c>
      <c r="AY34" s="176">
        <v>17792757.368888889</v>
      </c>
      <c r="AZ34" s="176">
        <v>17777777.777777776</v>
      </c>
      <c r="BA34" s="176">
        <v>17777777.777777776</v>
      </c>
      <c r="BB34" s="176">
        <v>17777777.777777776</v>
      </c>
      <c r="BC34" s="177">
        <v>0</v>
      </c>
      <c r="BD34" s="177">
        <v>0</v>
      </c>
      <c r="BE34" s="177">
        <v>0</v>
      </c>
      <c r="BF34" s="177">
        <v>0</v>
      </c>
      <c r="BG34" s="176">
        <f t="shared" si="5"/>
        <v>389059134.63999999</v>
      </c>
      <c r="BH34" s="176">
        <f t="shared" si="5"/>
        <v>277794872.60444444</v>
      </c>
      <c r="BI34" s="176">
        <f t="shared" si="5"/>
        <v>275399272.95111108</v>
      </c>
      <c r="BJ34" s="176">
        <f t="shared" si="5"/>
        <v>247576948.28444439</v>
      </c>
      <c r="BK34" s="190"/>
    </row>
    <row r="35" spans="1:64" ht="45.75" customHeight="1" x14ac:dyDescent="0.25">
      <c r="A35" s="167" t="s">
        <v>764</v>
      </c>
      <c r="B35" s="298"/>
      <c r="C35" s="176">
        <v>204838040.77777776</v>
      </c>
      <c r="D35" s="176">
        <v>180559144.22222221</v>
      </c>
      <c r="E35" s="176">
        <v>178163544.56888887</v>
      </c>
      <c r="F35" s="176">
        <v>150341219.90222219</v>
      </c>
      <c r="G35" s="177">
        <v>0</v>
      </c>
      <c r="H35" s="177">
        <v>0</v>
      </c>
      <c r="I35" s="177">
        <v>0</v>
      </c>
      <c r="J35" s="177">
        <v>0</v>
      </c>
      <c r="K35" s="177">
        <v>0</v>
      </c>
      <c r="L35" s="177">
        <v>0</v>
      </c>
      <c r="M35" s="177">
        <v>0</v>
      </c>
      <c r="N35" s="177">
        <v>0</v>
      </c>
      <c r="O35" s="177">
        <v>0</v>
      </c>
      <c r="P35" s="177">
        <v>0</v>
      </c>
      <c r="Q35" s="177">
        <v>0</v>
      </c>
      <c r="R35" s="177">
        <v>0</v>
      </c>
      <c r="S35" s="176">
        <v>61983892.048888892</v>
      </c>
      <c r="T35" s="176">
        <v>58782716.159999996</v>
      </c>
      <c r="U35" s="176">
        <v>58782716.159999996</v>
      </c>
      <c r="V35" s="176">
        <v>58782716.159999996</v>
      </c>
      <c r="W35" s="177">
        <v>0</v>
      </c>
      <c r="X35" s="177">
        <v>0</v>
      </c>
      <c r="Y35" s="177">
        <v>0</v>
      </c>
      <c r="Z35" s="177">
        <v>0</v>
      </c>
      <c r="AA35" s="176">
        <v>104444444.44444443</v>
      </c>
      <c r="AB35" s="176">
        <v>20675234.444444444</v>
      </c>
      <c r="AC35" s="176">
        <v>20675234.444444444</v>
      </c>
      <c r="AD35" s="176">
        <v>20675234.444444444</v>
      </c>
      <c r="AE35" s="177">
        <v>0</v>
      </c>
      <c r="AF35" s="177">
        <v>0</v>
      </c>
      <c r="AG35" s="177">
        <v>0</v>
      </c>
      <c r="AH35" s="177">
        <v>0</v>
      </c>
      <c r="AI35" s="177">
        <v>0</v>
      </c>
      <c r="AJ35" s="177">
        <v>0</v>
      </c>
      <c r="AK35" s="177">
        <v>0</v>
      </c>
      <c r="AL35" s="177">
        <v>0</v>
      </c>
      <c r="AM35" s="177">
        <v>0</v>
      </c>
      <c r="AN35" s="177">
        <v>0</v>
      </c>
      <c r="AO35" s="177">
        <v>0</v>
      </c>
      <c r="AP35" s="177">
        <v>0</v>
      </c>
      <c r="AQ35" s="177">
        <v>0</v>
      </c>
      <c r="AR35" s="177">
        <v>0</v>
      </c>
      <c r="AS35" s="177">
        <v>0</v>
      </c>
      <c r="AT35" s="177">
        <v>0</v>
      </c>
      <c r="AU35" s="177">
        <v>0</v>
      </c>
      <c r="AV35" s="177">
        <v>0</v>
      </c>
      <c r="AW35" s="177">
        <v>0</v>
      </c>
      <c r="AX35" s="177">
        <v>0</v>
      </c>
      <c r="AY35" s="176">
        <v>17792757.368888889</v>
      </c>
      <c r="AZ35" s="176">
        <v>17777777.777777776</v>
      </c>
      <c r="BA35" s="176">
        <v>17777777.777777776</v>
      </c>
      <c r="BB35" s="176">
        <v>17777777.777777776</v>
      </c>
      <c r="BC35" s="177">
        <v>0</v>
      </c>
      <c r="BD35" s="177">
        <v>0</v>
      </c>
      <c r="BE35" s="177">
        <v>0</v>
      </c>
      <c r="BF35" s="177">
        <v>0</v>
      </c>
      <c r="BG35" s="176">
        <f t="shared" si="5"/>
        <v>389059134.63999999</v>
      </c>
      <c r="BH35" s="176">
        <f t="shared" si="5"/>
        <v>277794872.60444444</v>
      </c>
      <c r="BI35" s="176">
        <f t="shared" si="5"/>
        <v>275399272.95111108</v>
      </c>
      <c r="BJ35" s="176">
        <f t="shared" si="5"/>
        <v>247576948.28444439</v>
      </c>
      <c r="BK35" s="190"/>
    </row>
    <row r="36" spans="1:64" ht="45.75" customHeight="1" x14ac:dyDescent="0.25">
      <c r="A36" s="167" t="s">
        <v>765</v>
      </c>
      <c r="B36" s="298"/>
      <c r="C36" s="176">
        <v>204838040.77777776</v>
      </c>
      <c r="D36" s="176">
        <v>180559144.22222221</v>
      </c>
      <c r="E36" s="176">
        <v>178163544.56888887</v>
      </c>
      <c r="F36" s="176">
        <v>150341219.90222219</v>
      </c>
      <c r="G36" s="177">
        <v>0</v>
      </c>
      <c r="H36" s="177">
        <v>0</v>
      </c>
      <c r="I36" s="177">
        <v>0</v>
      </c>
      <c r="J36" s="177">
        <v>0</v>
      </c>
      <c r="K36" s="177">
        <v>0</v>
      </c>
      <c r="L36" s="177">
        <v>0</v>
      </c>
      <c r="M36" s="177">
        <v>0</v>
      </c>
      <c r="N36" s="177">
        <v>0</v>
      </c>
      <c r="O36" s="177">
        <v>0</v>
      </c>
      <c r="P36" s="177">
        <v>0</v>
      </c>
      <c r="Q36" s="177">
        <v>0</v>
      </c>
      <c r="R36" s="177">
        <v>0</v>
      </c>
      <c r="S36" s="176">
        <v>61983892.048888892</v>
      </c>
      <c r="T36" s="176">
        <v>58782716.159999996</v>
      </c>
      <c r="U36" s="176">
        <v>58782716.159999996</v>
      </c>
      <c r="V36" s="176">
        <v>58782716.159999996</v>
      </c>
      <c r="W36" s="177">
        <v>0</v>
      </c>
      <c r="X36" s="177">
        <v>0</v>
      </c>
      <c r="Y36" s="177">
        <v>0</v>
      </c>
      <c r="Z36" s="177">
        <v>0</v>
      </c>
      <c r="AA36" s="176">
        <v>104444444.44444443</v>
      </c>
      <c r="AB36" s="176">
        <v>20675234.444444444</v>
      </c>
      <c r="AC36" s="176">
        <v>20675234.444444444</v>
      </c>
      <c r="AD36" s="176">
        <v>20675234.444444444</v>
      </c>
      <c r="AE36" s="177">
        <v>0</v>
      </c>
      <c r="AF36" s="177">
        <v>0</v>
      </c>
      <c r="AG36" s="177">
        <v>0</v>
      </c>
      <c r="AH36" s="177">
        <v>0</v>
      </c>
      <c r="AI36" s="177">
        <v>0</v>
      </c>
      <c r="AJ36" s="177">
        <v>0</v>
      </c>
      <c r="AK36" s="177">
        <v>0</v>
      </c>
      <c r="AL36" s="177">
        <v>0</v>
      </c>
      <c r="AM36" s="177">
        <v>0</v>
      </c>
      <c r="AN36" s="177">
        <v>0</v>
      </c>
      <c r="AO36" s="177">
        <v>0</v>
      </c>
      <c r="AP36" s="177">
        <v>0</v>
      </c>
      <c r="AQ36" s="177">
        <v>0</v>
      </c>
      <c r="AR36" s="177">
        <v>0</v>
      </c>
      <c r="AS36" s="177">
        <v>0</v>
      </c>
      <c r="AT36" s="177">
        <v>0</v>
      </c>
      <c r="AU36" s="177">
        <v>0</v>
      </c>
      <c r="AV36" s="177">
        <v>0</v>
      </c>
      <c r="AW36" s="177">
        <v>0</v>
      </c>
      <c r="AX36" s="177">
        <v>0</v>
      </c>
      <c r="AY36" s="176">
        <v>17792757.368888889</v>
      </c>
      <c r="AZ36" s="176">
        <v>17777777.777777776</v>
      </c>
      <c r="BA36" s="176">
        <v>17777777.777777776</v>
      </c>
      <c r="BB36" s="176">
        <v>17777777.777777776</v>
      </c>
      <c r="BC36" s="177">
        <v>0</v>
      </c>
      <c r="BD36" s="177">
        <v>0</v>
      </c>
      <c r="BE36" s="177">
        <v>0</v>
      </c>
      <c r="BF36" s="177">
        <v>0</v>
      </c>
      <c r="BG36" s="176">
        <f t="shared" si="5"/>
        <v>389059134.63999999</v>
      </c>
      <c r="BH36" s="176">
        <f t="shared" si="5"/>
        <v>277794872.60444444</v>
      </c>
      <c r="BI36" s="176">
        <f t="shared" si="5"/>
        <v>275399272.95111108</v>
      </c>
      <c r="BJ36" s="176">
        <f t="shared" si="5"/>
        <v>247576948.28444439</v>
      </c>
      <c r="BK36" s="190"/>
    </row>
    <row r="37" spans="1:64" ht="45.75" customHeight="1" x14ac:dyDescent="0.25">
      <c r="A37" s="167" t="s">
        <v>766</v>
      </c>
      <c r="B37" s="298"/>
      <c r="C37" s="176">
        <v>204838040.77777776</v>
      </c>
      <c r="D37" s="176">
        <v>180559144.22222221</v>
      </c>
      <c r="E37" s="176">
        <v>178163544.56888887</v>
      </c>
      <c r="F37" s="176">
        <v>150341219.90222219</v>
      </c>
      <c r="G37" s="177">
        <v>0</v>
      </c>
      <c r="H37" s="177">
        <v>0</v>
      </c>
      <c r="I37" s="177">
        <v>0</v>
      </c>
      <c r="J37" s="177">
        <v>0</v>
      </c>
      <c r="K37" s="177">
        <v>0</v>
      </c>
      <c r="L37" s="177">
        <v>0</v>
      </c>
      <c r="M37" s="177">
        <v>0</v>
      </c>
      <c r="N37" s="177">
        <v>0</v>
      </c>
      <c r="O37" s="177">
        <v>0</v>
      </c>
      <c r="P37" s="177">
        <v>0</v>
      </c>
      <c r="Q37" s="177">
        <v>0</v>
      </c>
      <c r="R37" s="177">
        <v>0</v>
      </c>
      <c r="S37" s="176">
        <v>61983892.048888892</v>
      </c>
      <c r="T37" s="176">
        <v>58782716.159999996</v>
      </c>
      <c r="U37" s="176">
        <v>58782716.159999996</v>
      </c>
      <c r="V37" s="176">
        <v>58782716.159999996</v>
      </c>
      <c r="W37" s="177">
        <v>0</v>
      </c>
      <c r="X37" s="177">
        <v>0</v>
      </c>
      <c r="Y37" s="177">
        <v>0</v>
      </c>
      <c r="Z37" s="177">
        <v>0</v>
      </c>
      <c r="AA37" s="176">
        <v>104444444.44444443</v>
      </c>
      <c r="AB37" s="176">
        <v>20675234.444444444</v>
      </c>
      <c r="AC37" s="176">
        <v>20675234.444444444</v>
      </c>
      <c r="AD37" s="176">
        <v>20675234.444444444</v>
      </c>
      <c r="AE37" s="177">
        <v>0</v>
      </c>
      <c r="AF37" s="177">
        <v>0</v>
      </c>
      <c r="AG37" s="177">
        <v>0</v>
      </c>
      <c r="AH37" s="177">
        <v>0</v>
      </c>
      <c r="AI37" s="177">
        <v>0</v>
      </c>
      <c r="AJ37" s="177">
        <v>0</v>
      </c>
      <c r="AK37" s="177">
        <v>0</v>
      </c>
      <c r="AL37" s="177">
        <v>0</v>
      </c>
      <c r="AM37" s="177">
        <v>0</v>
      </c>
      <c r="AN37" s="177">
        <v>0</v>
      </c>
      <c r="AO37" s="177">
        <v>0</v>
      </c>
      <c r="AP37" s="177">
        <v>0</v>
      </c>
      <c r="AQ37" s="177">
        <v>0</v>
      </c>
      <c r="AR37" s="177">
        <v>0</v>
      </c>
      <c r="AS37" s="177">
        <v>0</v>
      </c>
      <c r="AT37" s="177">
        <v>0</v>
      </c>
      <c r="AU37" s="177">
        <v>0</v>
      </c>
      <c r="AV37" s="177">
        <v>0</v>
      </c>
      <c r="AW37" s="177">
        <v>0</v>
      </c>
      <c r="AX37" s="177">
        <v>0</v>
      </c>
      <c r="AY37" s="176">
        <v>17792757.368888889</v>
      </c>
      <c r="AZ37" s="176">
        <v>17777777.777777776</v>
      </c>
      <c r="BA37" s="176">
        <v>17777777.777777776</v>
      </c>
      <c r="BB37" s="176">
        <v>17777777.777777776</v>
      </c>
      <c r="BC37" s="177">
        <v>0</v>
      </c>
      <c r="BD37" s="177">
        <v>0</v>
      </c>
      <c r="BE37" s="177">
        <v>0</v>
      </c>
      <c r="BF37" s="177">
        <v>0</v>
      </c>
      <c r="BG37" s="176">
        <f t="shared" si="5"/>
        <v>389059134.63999999</v>
      </c>
      <c r="BH37" s="176">
        <f t="shared" si="5"/>
        <v>277794872.60444444</v>
      </c>
      <c r="BI37" s="176">
        <f t="shared" si="5"/>
        <v>275399272.95111108</v>
      </c>
      <c r="BJ37" s="176">
        <f t="shared" si="5"/>
        <v>247576948.28444439</v>
      </c>
      <c r="BK37" s="190"/>
    </row>
    <row r="38" spans="1:64" ht="45.75" customHeight="1" x14ac:dyDescent="0.25">
      <c r="A38" s="167" t="s">
        <v>767</v>
      </c>
      <c r="B38" s="299"/>
      <c r="C38" s="176">
        <v>204838040.77777776</v>
      </c>
      <c r="D38" s="176">
        <v>180559144.22222221</v>
      </c>
      <c r="E38" s="176">
        <v>178163544.56888887</v>
      </c>
      <c r="F38" s="176">
        <v>150341219.90222219</v>
      </c>
      <c r="G38" s="177">
        <v>0</v>
      </c>
      <c r="H38" s="177">
        <v>0</v>
      </c>
      <c r="I38" s="177">
        <v>0</v>
      </c>
      <c r="J38" s="177">
        <v>0</v>
      </c>
      <c r="K38" s="177">
        <v>0</v>
      </c>
      <c r="L38" s="177">
        <v>0</v>
      </c>
      <c r="M38" s="177">
        <v>0</v>
      </c>
      <c r="N38" s="177">
        <v>0</v>
      </c>
      <c r="O38" s="177">
        <v>0</v>
      </c>
      <c r="P38" s="177">
        <v>0</v>
      </c>
      <c r="Q38" s="177">
        <v>0</v>
      </c>
      <c r="R38" s="177">
        <v>0</v>
      </c>
      <c r="S38" s="176">
        <v>61983892.048888892</v>
      </c>
      <c r="T38" s="176">
        <v>58782716.159999996</v>
      </c>
      <c r="U38" s="176">
        <v>58782716.159999996</v>
      </c>
      <c r="V38" s="176">
        <v>58782716.159999996</v>
      </c>
      <c r="W38" s="177">
        <v>0</v>
      </c>
      <c r="X38" s="177">
        <v>0</v>
      </c>
      <c r="Y38" s="177">
        <v>0</v>
      </c>
      <c r="Z38" s="177">
        <v>0</v>
      </c>
      <c r="AA38" s="176">
        <v>104444444.44444443</v>
      </c>
      <c r="AB38" s="176">
        <v>20675234.444444444</v>
      </c>
      <c r="AC38" s="176">
        <v>20675234.444444444</v>
      </c>
      <c r="AD38" s="176">
        <v>20675234.444444444</v>
      </c>
      <c r="AE38" s="177">
        <v>0</v>
      </c>
      <c r="AF38" s="177">
        <v>0</v>
      </c>
      <c r="AG38" s="177">
        <v>0</v>
      </c>
      <c r="AH38" s="177">
        <v>0</v>
      </c>
      <c r="AI38" s="177">
        <v>0</v>
      </c>
      <c r="AJ38" s="177">
        <v>0</v>
      </c>
      <c r="AK38" s="177">
        <v>0</v>
      </c>
      <c r="AL38" s="177">
        <v>0</v>
      </c>
      <c r="AM38" s="177">
        <v>0</v>
      </c>
      <c r="AN38" s="177">
        <v>0</v>
      </c>
      <c r="AO38" s="177">
        <v>0</v>
      </c>
      <c r="AP38" s="177">
        <v>0</v>
      </c>
      <c r="AQ38" s="177">
        <v>0</v>
      </c>
      <c r="AR38" s="177">
        <v>0</v>
      </c>
      <c r="AS38" s="177">
        <v>0</v>
      </c>
      <c r="AT38" s="177">
        <v>0</v>
      </c>
      <c r="AU38" s="177">
        <v>0</v>
      </c>
      <c r="AV38" s="177">
        <v>0</v>
      </c>
      <c r="AW38" s="177">
        <v>0</v>
      </c>
      <c r="AX38" s="177">
        <v>0</v>
      </c>
      <c r="AY38" s="176">
        <v>17792757.368888889</v>
      </c>
      <c r="AZ38" s="176">
        <v>17777777.777777776</v>
      </c>
      <c r="BA38" s="176">
        <v>17777777.777777776</v>
      </c>
      <c r="BB38" s="176">
        <v>17777777.777777776</v>
      </c>
      <c r="BC38" s="177">
        <v>0</v>
      </c>
      <c r="BD38" s="177">
        <v>0</v>
      </c>
      <c r="BE38" s="177">
        <v>0</v>
      </c>
      <c r="BF38" s="177">
        <v>0</v>
      </c>
      <c r="BG38" s="176">
        <f t="shared" si="5"/>
        <v>389059134.63999999</v>
      </c>
      <c r="BH38" s="176">
        <f t="shared" si="5"/>
        <v>277794872.60444444</v>
      </c>
      <c r="BI38" s="176">
        <f t="shared" si="5"/>
        <v>275399272.95111108</v>
      </c>
      <c r="BJ38" s="176">
        <f t="shared" si="5"/>
        <v>247576948.28444439</v>
      </c>
      <c r="BK38" s="192">
        <f>+SUM(BG25:BG38)-B25</f>
        <v>0</v>
      </c>
    </row>
    <row r="39" spans="1:64" ht="45.75" customHeight="1" x14ac:dyDescent="0.25">
      <c r="A39" s="164" t="s">
        <v>768</v>
      </c>
      <c r="B39" s="174">
        <f t="shared" ref="B39:AD39" si="15">SUM(B40:B40)</f>
        <v>83759830</v>
      </c>
      <c r="C39" s="174">
        <f t="shared" si="15"/>
        <v>36275990</v>
      </c>
      <c r="D39" s="174">
        <f t="shared" si="15"/>
        <v>36275990</v>
      </c>
      <c r="E39" s="174">
        <f t="shared" si="15"/>
        <v>36275990</v>
      </c>
      <c r="F39" s="174">
        <f t="shared" si="15"/>
        <v>36275990</v>
      </c>
      <c r="G39" s="174">
        <f t="shared" si="15"/>
        <v>47483840</v>
      </c>
      <c r="H39" s="174">
        <f>SUM(H40:H40)</f>
        <v>47483840</v>
      </c>
      <c r="I39" s="174">
        <f>SUM(I40:I40)</f>
        <v>47483840</v>
      </c>
      <c r="J39" s="174">
        <f t="shared" si="15"/>
        <v>45422552</v>
      </c>
      <c r="K39" s="174">
        <f t="shared" si="15"/>
        <v>0</v>
      </c>
      <c r="L39" s="174">
        <f t="shared" si="15"/>
        <v>0</v>
      </c>
      <c r="M39" s="174">
        <f t="shared" si="15"/>
        <v>0</v>
      </c>
      <c r="N39" s="174">
        <f t="shared" si="15"/>
        <v>0</v>
      </c>
      <c r="O39" s="174">
        <f t="shared" si="15"/>
        <v>0</v>
      </c>
      <c r="P39" s="174">
        <f t="shared" si="15"/>
        <v>0</v>
      </c>
      <c r="Q39" s="174">
        <f t="shared" si="15"/>
        <v>0</v>
      </c>
      <c r="R39" s="174">
        <f t="shared" si="15"/>
        <v>0</v>
      </c>
      <c r="S39" s="174">
        <f t="shared" si="15"/>
        <v>0</v>
      </c>
      <c r="T39" s="174">
        <f t="shared" si="15"/>
        <v>0</v>
      </c>
      <c r="U39" s="174">
        <f t="shared" si="15"/>
        <v>0</v>
      </c>
      <c r="V39" s="174">
        <f t="shared" si="15"/>
        <v>0</v>
      </c>
      <c r="W39" s="174">
        <f t="shared" si="15"/>
        <v>0</v>
      </c>
      <c r="X39" s="174">
        <f t="shared" si="15"/>
        <v>0</v>
      </c>
      <c r="Y39" s="174">
        <f t="shared" si="15"/>
        <v>0</v>
      </c>
      <c r="Z39" s="174">
        <f t="shared" si="15"/>
        <v>0</v>
      </c>
      <c r="AA39" s="174">
        <f t="shared" si="15"/>
        <v>0</v>
      </c>
      <c r="AB39" s="174">
        <f t="shared" si="15"/>
        <v>0</v>
      </c>
      <c r="AC39" s="174">
        <f t="shared" si="15"/>
        <v>0</v>
      </c>
      <c r="AD39" s="174">
        <f t="shared" si="15"/>
        <v>0</v>
      </c>
      <c r="AE39" s="174">
        <f t="shared" ref="AE39:BF39" si="16">SUM(AE40:AE40)</f>
        <v>0</v>
      </c>
      <c r="AF39" s="174">
        <f t="shared" si="16"/>
        <v>0</v>
      </c>
      <c r="AG39" s="174">
        <f t="shared" si="16"/>
        <v>0</v>
      </c>
      <c r="AH39" s="174">
        <f t="shared" si="16"/>
        <v>0</v>
      </c>
      <c r="AI39" s="174">
        <f t="shared" si="16"/>
        <v>0</v>
      </c>
      <c r="AJ39" s="174">
        <f t="shared" si="16"/>
        <v>0</v>
      </c>
      <c r="AK39" s="174">
        <f t="shared" si="16"/>
        <v>0</v>
      </c>
      <c r="AL39" s="174">
        <f t="shared" si="16"/>
        <v>0</v>
      </c>
      <c r="AM39" s="174">
        <f t="shared" si="16"/>
        <v>0</v>
      </c>
      <c r="AN39" s="174">
        <f t="shared" si="16"/>
        <v>0</v>
      </c>
      <c r="AO39" s="174">
        <f t="shared" si="16"/>
        <v>0</v>
      </c>
      <c r="AP39" s="174">
        <f t="shared" si="16"/>
        <v>0</v>
      </c>
      <c r="AQ39" s="174">
        <f t="shared" si="16"/>
        <v>0</v>
      </c>
      <c r="AR39" s="174">
        <f t="shared" si="16"/>
        <v>0</v>
      </c>
      <c r="AS39" s="174">
        <f t="shared" si="16"/>
        <v>0</v>
      </c>
      <c r="AT39" s="174">
        <f t="shared" si="16"/>
        <v>0</v>
      </c>
      <c r="AU39" s="174">
        <f t="shared" si="16"/>
        <v>0</v>
      </c>
      <c r="AV39" s="174">
        <f t="shared" si="16"/>
        <v>0</v>
      </c>
      <c r="AW39" s="174">
        <f t="shared" si="16"/>
        <v>0</v>
      </c>
      <c r="AX39" s="174">
        <f t="shared" si="16"/>
        <v>0</v>
      </c>
      <c r="AY39" s="174">
        <f t="shared" si="16"/>
        <v>0</v>
      </c>
      <c r="AZ39" s="174">
        <f t="shared" si="16"/>
        <v>0</v>
      </c>
      <c r="BA39" s="174">
        <f t="shared" si="16"/>
        <v>0</v>
      </c>
      <c r="BB39" s="174">
        <f t="shared" si="16"/>
        <v>0</v>
      </c>
      <c r="BC39" s="174">
        <f t="shared" si="16"/>
        <v>0</v>
      </c>
      <c r="BD39" s="174">
        <f t="shared" si="16"/>
        <v>0</v>
      </c>
      <c r="BE39" s="174">
        <f t="shared" si="16"/>
        <v>0</v>
      </c>
      <c r="BF39" s="174">
        <f t="shared" si="16"/>
        <v>0</v>
      </c>
      <c r="BG39" s="174">
        <f>ROUND(+C39+G39+K39+O39+S39+W39+AA39+AE39+AI39+AM39+AQ39+AU39+AY39+BC39,0)</f>
        <v>83759830</v>
      </c>
      <c r="BH39" s="174">
        <f>ROUND(+D39+H39+L39+P39+T39+X39+AB39+AF39+AJ39+AN39+AR39+AV39+AZ39+BD39,0)</f>
        <v>83759830</v>
      </c>
      <c r="BI39" s="174">
        <f>ROUND(+E39+I39+M39+Q39+U39+Y39+AC39+AG39+AK39+AO39+AS39+AW39+BA39+BE39,0)</f>
        <v>83759830</v>
      </c>
      <c r="BJ39" s="174">
        <f>ROUND(+F39+J39+N39+R39+V39+Z39+AD39+AH39+AL39+AP39+AT39+AX39+BB39+BF39,0)</f>
        <v>81698542</v>
      </c>
      <c r="BK39" s="195">
        <f>+SUM(BG40)-BG39</f>
        <v>0</v>
      </c>
      <c r="BL39" s="196">
        <f>+BG39-B39</f>
        <v>0</v>
      </c>
    </row>
    <row r="40" spans="1:64" ht="45.75" customHeight="1" x14ac:dyDescent="0.25">
      <c r="A40" s="167" t="s">
        <v>769</v>
      </c>
      <c r="B40" s="176">
        <f>400956958+290000000-607197128</f>
        <v>83759830</v>
      </c>
      <c r="C40" s="176">
        <f>+SUM([8]INFORME_PCT!$F$75,[8]INFORME_PCT!$F$77,[8]INFORME_PCT!$F$79)</f>
        <v>36275990</v>
      </c>
      <c r="D40" s="176">
        <f>+SUM([8]INFORME_PCT!$H$75,[8]INFORME_PCT!$H$77,[8]INFORME_PCT!$H$79)</f>
        <v>36275990</v>
      </c>
      <c r="E40" s="176">
        <f>+SUM([8]INFORME_PCT!$I$75+[8]INFORME_PCT!$I$77+[8]INFORME_PCT!$I$79)</f>
        <v>36275990</v>
      </c>
      <c r="F40" s="176">
        <f>+SUM([8]INFORME_PCT!$J$75,[8]INFORME_PCT!$J$77,[8]INFORME_PCT!$J$79)</f>
        <v>36275990</v>
      </c>
      <c r="G40" s="176">
        <f>+SUM([8]INFORME_PCT!$F$76,[8]INFORME_PCT!$F$78,[8]INFORME_PCT!$F$80)</f>
        <v>47483840</v>
      </c>
      <c r="H40" s="176">
        <f>+SUM([8]INFORME_PCT!$H$76,[8]INFORME_PCT!$H$78,[8]INFORME_PCT!$H$80)</f>
        <v>47483840</v>
      </c>
      <c r="I40" s="176">
        <f>+SUM([8]INFORME_PCT!$I$76,[8]INFORME_PCT!$I$78,[8]INFORME_PCT!$I$80)</f>
        <v>47483840</v>
      </c>
      <c r="J40" s="176">
        <f>+SUM([8]INFORME_PCT!$J$76,[8]INFORME_PCT!$J$78,[8]INFORME_PCT!$J$80)</f>
        <v>45422552</v>
      </c>
      <c r="K40" s="177">
        <v>0</v>
      </c>
      <c r="L40" s="177">
        <v>0</v>
      </c>
      <c r="M40" s="177">
        <v>0</v>
      </c>
      <c r="N40" s="177">
        <v>0</v>
      </c>
      <c r="O40" s="177">
        <v>0</v>
      </c>
      <c r="P40" s="177">
        <v>0</v>
      </c>
      <c r="Q40" s="177">
        <v>0</v>
      </c>
      <c r="R40" s="177">
        <v>0</v>
      </c>
      <c r="S40" s="177">
        <v>0</v>
      </c>
      <c r="T40" s="177">
        <v>0</v>
      </c>
      <c r="U40" s="177">
        <v>0</v>
      </c>
      <c r="V40" s="177">
        <v>0</v>
      </c>
      <c r="W40" s="177">
        <v>0</v>
      </c>
      <c r="X40" s="177">
        <v>0</v>
      </c>
      <c r="Y40" s="177">
        <v>0</v>
      </c>
      <c r="Z40" s="177">
        <v>0</v>
      </c>
      <c r="AA40" s="177">
        <v>0</v>
      </c>
      <c r="AB40" s="177">
        <v>0</v>
      </c>
      <c r="AC40" s="177">
        <v>0</v>
      </c>
      <c r="AD40" s="177">
        <v>0</v>
      </c>
      <c r="AE40" s="177">
        <v>0</v>
      </c>
      <c r="AF40" s="177">
        <v>0</v>
      </c>
      <c r="AG40" s="177">
        <v>0</v>
      </c>
      <c r="AH40" s="177">
        <v>0</v>
      </c>
      <c r="AI40" s="177">
        <v>0</v>
      </c>
      <c r="AJ40" s="177">
        <v>0</v>
      </c>
      <c r="AK40" s="177">
        <v>0</v>
      </c>
      <c r="AL40" s="177">
        <v>0</v>
      </c>
      <c r="AM40" s="177">
        <v>0</v>
      </c>
      <c r="AN40" s="177">
        <v>0</v>
      </c>
      <c r="AO40" s="177">
        <v>0</v>
      </c>
      <c r="AP40" s="177">
        <v>0</v>
      </c>
      <c r="AQ40" s="177">
        <v>0</v>
      </c>
      <c r="AR40" s="177">
        <v>0</v>
      </c>
      <c r="AS40" s="177">
        <v>0</v>
      </c>
      <c r="AT40" s="177">
        <v>0</v>
      </c>
      <c r="AU40" s="177">
        <v>0</v>
      </c>
      <c r="AV40" s="177">
        <v>0</v>
      </c>
      <c r="AW40" s="177">
        <v>0</v>
      </c>
      <c r="AX40" s="177">
        <v>0</v>
      </c>
      <c r="AY40" s="177">
        <v>0</v>
      </c>
      <c r="AZ40" s="177">
        <v>0</v>
      </c>
      <c r="BA40" s="177">
        <v>0</v>
      </c>
      <c r="BB40" s="177">
        <v>0</v>
      </c>
      <c r="BC40" s="177">
        <v>0</v>
      </c>
      <c r="BD40" s="177">
        <v>0</v>
      </c>
      <c r="BE40" s="177">
        <v>0</v>
      </c>
      <c r="BF40" s="177">
        <v>0</v>
      </c>
      <c r="BG40" s="176">
        <f t="shared" si="5"/>
        <v>83759830</v>
      </c>
      <c r="BH40" s="176">
        <f t="shared" si="5"/>
        <v>83759830</v>
      </c>
      <c r="BI40" s="176">
        <f t="shared" si="5"/>
        <v>83759830</v>
      </c>
      <c r="BJ40" s="176">
        <f t="shared" si="5"/>
        <v>81698542</v>
      </c>
      <c r="BK40" s="192">
        <f>+BG40-B40</f>
        <v>0</v>
      </c>
    </row>
    <row r="41" spans="1:64" ht="45.75" customHeight="1" x14ac:dyDescent="0.25">
      <c r="A41" s="163" t="s">
        <v>770</v>
      </c>
      <c r="B41" s="173">
        <f>+B42+B47</f>
        <v>16802413134.220001</v>
      </c>
      <c r="C41" s="173">
        <f t="shared" ref="C41:BF41" si="17">+C42+C47</f>
        <v>466663771</v>
      </c>
      <c r="D41" s="173">
        <f t="shared" si="17"/>
        <v>465756618.00000006</v>
      </c>
      <c r="E41" s="173">
        <f t="shared" si="17"/>
        <v>465756618.00000006</v>
      </c>
      <c r="F41" s="173">
        <f t="shared" si="17"/>
        <v>465756618.00000006</v>
      </c>
      <c r="G41" s="173">
        <f t="shared" si="17"/>
        <v>0</v>
      </c>
      <c r="H41" s="173">
        <f t="shared" si="17"/>
        <v>0</v>
      </c>
      <c r="I41" s="173">
        <f t="shared" si="17"/>
        <v>0</v>
      </c>
      <c r="J41" s="173">
        <f t="shared" si="17"/>
        <v>0</v>
      </c>
      <c r="K41" s="173">
        <f t="shared" si="17"/>
        <v>0</v>
      </c>
      <c r="L41" s="173">
        <f t="shared" si="17"/>
        <v>0</v>
      </c>
      <c r="M41" s="173">
        <f t="shared" si="17"/>
        <v>0</v>
      </c>
      <c r="N41" s="173">
        <f t="shared" si="17"/>
        <v>0</v>
      </c>
      <c r="O41" s="173">
        <f t="shared" si="17"/>
        <v>0</v>
      </c>
      <c r="P41" s="173">
        <f t="shared" si="17"/>
        <v>0</v>
      </c>
      <c r="Q41" s="173">
        <f t="shared" si="17"/>
        <v>0</v>
      </c>
      <c r="R41" s="173">
        <f t="shared" si="17"/>
        <v>0</v>
      </c>
      <c r="S41" s="173">
        <f t="shared" si="17"/>
        <v>0</v>
      </c>
      <c r="T41" s="173">
        <f t="shared" si="17"/>
        <v>0</v>
      </c>
      <c r="U41" s="173">
        <f t="shared" si="17"/>
        <v>0</v>
      </c>
      <c r="V41" s="173">
        <f t="shared" si="17"/>
        <v>0</v>
      </c>
      <c r="W41" s="173">
        <f t="shared" si="17"/>
        <v>16287749363.220001</v>
      </c>
      <c r="X41" s="173">
        <f t="shared" si="17"/>
        <v>16267755780</v>
      </c>
      <c r="Y41" s="173">
        <f t="shared" si="17"/>
        <v>8820950359.1999989</v>
      </c>
      <c r="Z41" s="173">
        <f t="shared" si="17"/>
        <v>8820950359.1999989</v>
      </c>
      <c r="AA41" s="173">
        <f t="shared" si="17"/>
        <v>0</v>
      </c>
      <c r="AB41" s="173">
        <f t="shared" si="17"/>
        <v>0</v>
      </c>
      <c r="AC41" s="173">
        <f t="shared" si="17"/>
        <v>0</v>
      </c>
      <c r="AD41" s="173">
        <f t="shared" si="17"/>
        <v>0</v>
      </c>
      <c r="AE41" s="173">
        <f t="shared" si="17"/>
        <v>48000000.000000007</v>
      </c>
      <c r="AF41" s="173">
        <f t="shared" si="17"/>
        <v>34612340</v>
      </c>
      <c r="AG41" s="173">
        <f t="shared" si="17"/>
        <v>34612340</v>
      </c>
      <c r="AH41" s="173">
        <f t="shared" si="17"/>
        <v>34612340</v>
      </c>
      <c r="AI41" s="173">
        <f t="shared" si="17"/>
        <v>0</v>
      </c>
      <c r="AJ41" s="173">
        <f t="shared" si="17"/>
        <v>0</v>
      </c>
      <c r="AK41" s="173">
        <f t="shared" si="17"/>
        <v>0</v>
      </c>
      <c r="AL41" s="173">
        <f t="shared" si="17"/>
        <v>0</v>
      </c>
      <c r="AM41" s="173">
        <f t="shared" si="17"/>
        <v>0</v>
      </c>
      <c r="AN41" s="173">
        <f t="shared" si="17"/>
        <v>0</v>
      </c>
      <c r="AO41" s="173">
        <f t="shared" si="17"/>
        <v>0</v>
      </c>
      <c r="AP41" s="173">
        <f t="shared" si="17"/>
        <v>0</v>
      </c>
      <c r="AQ41" s="173">
        <f t="shared" si="17"/>
        <v>0</v>
      </c>
      <c r="AR41" s="173">
        <f t="shared" si="17"/>
        <v>0</v>
      </c>
      <c r="AS41" s="173">
        <f t="shared" si="17"/>
        <v>0</v>
      </c>
      <c r="AT41" s="173">
        <f t="shared" si="17"/>
        <v>0</v>
      </c>
      <c r="AU41" s="173">
        <f t="shared" si="17"/>
        <v>0</v>
      </c>
      <c r="AV41" s="173">
        <f t="shared" si="17"/>
        <v>0</v>
      </c>
      <c r="AW41" s="173">
        <f t="shared" si="17"/>
        <v>0</v>
      </c>
      <c r="AX41" s="173">
        <f t="shared" si="17"/>
        <v>0</v>
      </c>
      <c r="AY41" s="173">
        <f t="shared" si="17"/>
        <v>0</v>
      </c>
      <c r="AZ41" s="173">
        <f t="shared" si="17"/>
        <v>0</v>
      </c>
      <c r="BA41" s="173">
        <f t="shared" si="17"/>
        <v>0</v>
      </c>
      <c r="BB41" s="173">
        <f t="shared" si="17"/>
        <v>0</v>
      </c>
      <c r="BC41" s="173">
        <f t="shared" si="17"/>
        <v>0</v>
      </c>
      <c r="BD41" s="173">
        <f t="shared" si="17"/>
        <v>0</v>
      </c>
      <c r="BE41" s="173">
        <f t="shared" si="17"/>
        <v>0</v>
      </c>
      <c r="BF41" s="173">
        <f t="shared" si="17"/>
        <v>0</v>
      </c>
      <c r="BG41" s="173">
        <f t="shared" ref="BG41:BI42" si="18">ROUND(+C41+G41+K41+O41+S41+W41+AA41+AE41+AI41+AM41+AQ41+AU41+AY41+BC41,0)</f>
        <v>16802413134</v>
      </c>
      <c r="BH41" s="173">
        <f t="shared" si="18"/>
        <v>16768124738</v>
      </c>
      <c r="BI41" s="173">
        <f t="shared" si="18"/>
        <v>9321319317</v>
      </c>
      <c r="BJ41" s="173">
        <f t="shared" si="5"/>
        <v>9321319317.1999989</v>
      </c>
      <c r="BK41" s="190"/>
    </row>
    <row r="42" spans="1:64" ht="45.75" customHeight="1" x14ac:dyDescent="0.25">
      <c r="A42" s="164" t="s">
        <v>771</v>
      </c>
      <c r="B42" s="174">
        <f>SUM(B43)</f>
        <v>497850171</v>
      </c>
      <c r="C42" s="174">
        <f t="shared" ref="C42:BF42" si="19">SUM(C43:C46)</f>
        <v>449850171</v>
      </c>
      <c r="D42" s="174">
        <f t="shared" si="19"/>
        <v>448943018.00000006</v>
      </c>
      <c r="E42" s="174">
        <f t="shared" si="19"/>
        <v>448943018.00000006</v>
      </c>
      <c r="F42" s="174">
        <f t="shared" si="19"/>
        <v>448943018.00000006</v>
      </c>
      <c r="G42" s="174">
        <f t="shared" si="19"/>
        <v>0</v>
      </c>
      <c r="H42" s="174">
        <f t="shared" si="19"/>
        <v>0</v>
      </c>
      <c r="I42" s="174">
        <f t="shared" si="19"/>
        <v>0</v>
      </c>
      <c r="J42" s="174">
        <f t="shared" si="19"/>
        <v>0</v>
      </c>
      <c r="K42" s="174">
        <f t="shared" si="19"/>
        <v>0</v>
      </c>
      <c r="L42" s="174">
        <f t="shared" si="19"/>
        <v>0</v>
      </c>
      <c r="M42" s="174">
        <f t="shared" si="19"/>
        <v>0</v>
      </c>
      <c r="N42" s="174">
        <f t="shared" si="19"/>
        <v>0</v>
      </c>
      <c r="O42" s="174">
        <f t="shared" si="19"/>
        <v>0</v>
      </c>
      <c r="P42" s="174">
        <f t="shared" si="19"/>
        <v>0</v>
      </c>
      <c r="Q42" s="174">
        <f t="shared" si="19"/>
        <v>0</v>
      </c>
      <c r="R42" s="174">
        <f t="shared" si="19"/>
        <v>0</v>
      </c>
      <c r="S42" s="174">
        <f t="shared" si="19"/>
        <v>0</v>
      </c>
      <c r="T42" s="174">
        <f t="shared" si="19"/>
        <v>0</v>
      </c>
      <c r="U42" s="174">
        <f t="shared" si="19"/>
        <v>0</v>
      </c>
      <c r="V42" s="174">
        <f t="shared" si="19"/>
        <v>0</v>
      </c>
      <c r="W42" s="174">
        <f t="shared" si="19"/>
        <v>0</v>
      </c>
      <c r="X42" s="174">
        <f t="shared" si="19"/>
        <v>0</v>
      </c>
      <c r="Y42" s="174">
        <f t="shared" si="19"/>
        <v>0</v>
      </c>
      <c r="Z42" s="174">
        <f t="shared" si="19"/>
        <v>0</v>
      </c>
      <c r="AA42" s="174">
        <f t="shared" si="19"/>
        <v>0</v>
      </c>
      <c r="AB42" s="174">
        <f t="shared" si="19"/>
        <v>0</v>
      </c>
      <c r="AC42" s="174">
        <f t="shared" si="19"/>
        <v>0</v>
      </c>
      <c r="AD42" s="174">
        <f t="shared" si="19"/>
        <v>0</v>
      </c>
      <c r="AE42" s="174">
        <f t="shared" si="19"/>
        <v>48000000.000000007</v>
      </c>
      <c r="AF42" s="174">
        <f t="shared" si="19"/>
        <v>34612340</v>
      </c>
      <c r="AG42" s="174">
        <f t="shared" si="19"/>
        <v>34612340</v>
      </c>
      <c r="AH42" s="174">
        <f t="shared" si="19"/>
        <v>34612340</v>
      </c>
      <c r="AI42" s="174">
        <f t="shared" si="19"/>
        <v>0</v>
      </c>
      <c r="AJ42" s="174">
        <f t="shared" si="19"/>
        <v>0</v>
      </c>
      <c r="AK42" s="174">
        <f t="shared" si="19"/>
        <v>0</v>
      </c>
      <c r="AL42" s="174">
        <f t="shared" si="19"/>
        <v>0</v>
      </c>
      <c r="AM42" s="174">
        <f t="shared" si="19"/>
        <v>0</v>
      </c>
      <c r="AN42" s="174">
        <f t="shared" si="19"/>
        <v>0</v>
      </c>
      <c r="AO42" s="174">
        <f t="shared" si="19"/>
        <v>0</v>
      </c>
      <c r="AP42" s="174">
        <f t="shared" si="19"/>
        <v>0</v>
      </c>
      <c r="AQ42" s="174">
        <f t="shared" si="19"/>
        <v>0</v>
      </c>
      <c r="AR42" s="174">
        <f t="shared" si="19"/>
        <v>0</v>
      </c>
      <c r="AS42" s="174">
        <f t="shared" si="19"/>
        <v>0</v>
      </c>
      <c r="AT42" s="174">
        <f t="shared" si="19"/>
        <v>0</v>
      </c>
      <c r="AU42" s="174">
        <f t="shared" si="19"/>
        <v>0</v>
      </c>
      <c r="AV42" s="174">
        <f t="shared" si="19"/>
        <v>0</v>
      </c>
      <c r="AW42" s="174">
        <f t="shared" si="19"/>
        <v>0</v>
      </c>
      <c r="AX42" s="174">
        <f t="shared" si="19"/>
        <v>0</v>
      </c>
      <c r="AY42" s="174">
        <f t="shared" si="19"/>
        <v>0</v>
      </c>
      <c r="AZ42" s="174">
        <f t="shared" si="19"/>
        <v>0</v>
      </c>
      <c r="BA42" s="174">
        <f t="shared" si="19"/>
        <v>0</v>
      </c>
      <c r="BB42" s="174">
        <f t="shared" si="19"/>
        <v>0</v>
      </c>
      <c r="BC42" s="174">
        <f t="shared" si="19"/>
        <v>0</v>
      </c>
      <c r="BD42" s="174">
        <f t="shared" si="19"/>
        <v>0</v>
      </c>
      <c r="BE42" s="174">
        <f t="shared" si="19"/>
        <v>0</v>
      </c>
      <c r="BF42" s="174">
        <f t="shared" si="19"/>
        <v>0</v>
      </c>
      <c r="BG42" s="174">
        <f t="shared" si="18"/>
        <v>497850171</v>
      </c>
      <c r="BH42" s="174">
        <f t="shared" si="18"/>
        <v>483555358</v>
      </c>
      <c r="BI42" s="174">
        <f t="shared" si="18"/>
        <v>483555358</v>
      </c>
      <c r="BJ42" s="174">
        <f>ROUND(+F42+J42+N42+R42+V42+Z42+AD42+AH42+AL42+AP42+AT42+AX42+BB42+BF42,0)</f>
        <v>483555358</v>
      </c>
      <c r="BK42" s="195">
        <f>+SUM(BG43:BG46)-BG42</f>
        <v>0</v>
      </c>
      <c r="BL42" s="196">
        <f>+BG42-B42</f>
        <v>0</v>
      </c>
    </row>
    <row r="43" spans="1:64" ht="45.75" customHeight="1" x14ac:dyDescent="0.25">
      <c r="A43" s="167" t="s">
        <v>772</v>
      </c>
      <c r="B43" s="297">
        <f>140186400+357663771</f>
        <v>497850171</v>
      </c>
      <c r="C43" s="176">
        <v>149950057</v>
      </c>
      <c r="D43" s="176">
        <v>149647672.66666669</v>
      </c>
      <c r="E43" s="176">
        <v>149647672.66666669</v>
      </c>
      <c r="F43" s="176">
        <v>149647672.66666669</v>
      </c>
      <c r="G43" s="177">
        <v>0</v>
      </c>
      <c r="H43" s="177">
        <v>0</v>
      </c>
      <c r="I43" s="177">
        <v>0</v>
      </c>
      <c r="J43" s="177">
        <v>0</v>
      </c>
      <c r="K43" s="177">
        <v>0</v>
      </c>
      <c r="L43" s="177">
        <v>0</v>
      </c>
      <c r="M43" s="177">
        <v>0</v>
      </c>
      <c r="N43" s="177">
        <v>0</v>
      </c>
      <c r="O43" s="177">
        <v>0</v>
      </c>
      <c r="P43" s="177">
        <v>0</v>
      </c>
      <c r="Q43" s="177">
        <v>0</v>
      </c>
      <c r="R43" s="177">
        <v>0</v>
      </c>
      <c r="S43" s="177">
        <v>0</v>
      </c>
      <c r="T43" s="177">
        <v>0</v>
      </c>
      <c r="U43" s="177">
        <v>0</v>
      </c>
      <c r="V43" s="177">
        <v>0</v>
      </c>
      <c r="W43" s="177">
        <v>0</v>
      </c>
      <c r="X43" s="177">
        <v>0</v>
      </c>
      <c r="Y43" s="177">
        <v>0</v>
      </c>
      <c r="Z43" s="177">
        <v>0</v>
      </c>
      <c r="AA43" s="177">
        <v>0</v>
      </c>
      <c r="AB43" s="177">
        <v>0</v>
      </c>
      <c r="AC43" s="177">
        <v>0</v>
      </c>
      <c r="AD43" s="177">
        <v>0</v>
      </c>
      <c r="AE43" s="176">
        <v>16000000.000000002</v>
      </c>
      <c r="AF43" s="176">
        <v>11537446.666666668</v>
      </c>
      <c r="AG43" s="176">
        <v>11537446.666666668</v>
      </c>
      <c r="AH43" s="176">
        <v>11537446.666666668</v>
      </c>
      <c r="AI43" s="177">
        <v>0</v>
      </c>
      <c r="AJ43" s="177">
        <v>0</v>
      </c>
      <c r="AK43" s="177">
        <v>0</v>
      </c>
      <c r="AL43" s="177">
        <v>0</v>
      </c>
      <c r="AM43" s="177">
        <v>0</v>
      </c>
      <c r="AN43" s="177">
        <v>0</v>
      </c>
      <c r="AO43" s="177">
        <v>0</v>
      </c>
      <c r="AP43" s="177">
        <v>0</v>
      </c>
      <c r="AQ43" s="177">
        <v>0</v>
      </c>
      <c r="AR43" s="177">
        <v>0</v>
      </c>
      <c r="AS43" s="177">
        <v>0</v>
      </c>
      <c r="AT43" s="177">
        <v>0</v>
      </c>
      <c r="AU43" s="177">
        <v>0</v>
      </c>
      <c r="AV43" s="177">
        <v>0</v>
      </c>
      <c r="AW43" s="177">
        <v>0</v>
      </c>
      <c r="AX43" s="177">
        <v>0</v>
      </c>
      <c r="AY43" s="177">
        <v>0</v>
      </c>
      <c r="AZ43" s="177">
        <v>0</v>
      </c>
      <c r="BA43" s="177">
        <v>0</v>
      </c>
      <c r="BB43" s="177">
        <v>0</v>
      </c>
      <c r="BC43" s="177">
        <v>0</v>
      </c>
      <c r="BD43" s="177">
        <v>0</v>
      </c>
      <c r="BE43" s="177">
        <v>0</v>
      </c>
      <c r="BF43" s="177">
        <v>0</v>
      </c>
      <c r="BG43" s="176">
        <f t="shared" si="5"/>
        <v>165950057</v>
      </c>
      <c r="BH43" s="176">
        <f t="shared" si="5"/>
        <v>161185119.33333334</v>
      </c>
      <c r="BI43" s="176">
        <f t="shared" si="5"/>
        <v>161185119.33333334</v>
      </c>
      <c r="BJ43" s="176">
        <f t="shared" si="5"/>
        <v>161185119.33333334</v>
      </c>
      <c r="BK43" s="190"/>
    </row>
    <row r="44" spans="1:64" ht="45.75" customHeight="1" x14ac:dyDescent="0.25">
      <c r="A44" s="167" t="s">
        <v>773</v>
      </c>
      <c r="B44" s="298"/>
      <c r="C44" s="176">
        <v>149950057</v>
      </c>
      <c r="D44" s="176">
        <v>149647672.66666669</v>
      </c>
      <c r="E44" s="176">
        <v>149647672.66666669</v>
      </c>
      <c r="F44" s="176">
        <v>149647672.66666669</v>
      </c>
      <c r="G44" s="177">
        <v>0</v>
      </c>
      <c r="H44" s="177">
        <v>0</v>
      </c>
      <c r="I44" s="177">
        <v>0</v>
      </c>
      <c r="J44" s="177">
        <v>0</v>
      </c>
      <c r="K44" s="177">
        <v>0</v>
      </c>
      <c r="L44" s="177">
        <v>0</v>
      </c>
      <c r="M44" s="177">
        <v>0</v>
      </c>
      <c r="N44" s="177">
        <v>0</v>
      </c>
      <c r="O44" s="177">
        <v>0</v>
      </c>
      <c r="P44" s="177">
        <v>0</v>
      </c>
      <c r="Q44" s="177">
        <v>0</v>
      </c>
      <c r="R44" s="177">
        <v>0</v>
      </c>
      <c r="S44" s="177">
        <v>0</v>
      </c>
      <c r="T44" s="177">
        <v>0</v>
      </c>
      <c r="U44" s="177">
        <v>0</v>
      </c>
      <c r="V44" s="177">
        <v>0</v>
      </c>
      <c r="W44" s="177">
        <v>0</v>
      </c>
      <c r="X44" s="177">
        <v>0</v>
      </c>
      <c r="Y44" s="177">
        <v>0</v>
      </c>
      <c r="Z44" s="177">
        <v>0</v>
      </c>
      <c r="AA44" s="177">
        <v>0</v>
      </c>
      <c r="AB44" s="177">
        <v>0</v>
      </c>
      <c r="AC44" s="177">
        <v>0</v>
      </c>
      <c r="AD44" s="177">
        <v>0</v>
      </c>
      <c r="AE44" s="176">
        <v>16000000.000000002</v>
      </c>
      <c r="AF44" s="176">
        <v>11537446.666666668</v>
      </c>
      <c r="AG44" s="176">
        <v>11537446.666666668</v>
      </c>
      <c r="AH44" s="176">
        <v>11537446.666666668</v>
      </c>
      <c r="AI44" s="177">
        <v>0</v>
      </c>
      <c r="AJ44" s="177">
        <v>0</v>
      </c>
      <c r="AK44" s="177">
        <v>0</v>
      </c>
      <c r="AL44" s="177">
        <v>0</v>
      </c>
      <c r="AM44" s="177">
        <v>0</v>
      </c>
      <c r="AN44" s="177">
        <v>0</v>
      </c>
      <c r="AO44" s="177">
        <v>0</v>
      </c>
      <c r="AP44" s="177">
        <v>0</v>
      </c>
      <c r="AQ44" s="177">
        <v>0</v>
      </c>
      <c r="AR44" s="177">
        <v>0</v>
      </c>
      <c r="AS44" s="177">
        <v>0</v>
      </c>
      <c r="AT44" s="177">
        <v>0</v>
      </c>
      <c r="AU44" s="177">
        <v>0</v>
      </c>
      <c r="AV44" s="177">
        <v>0</v>
      </c>
      <c r="AW44" s="177">
        <v>0</v>
      </c>
      <c r="AX44" s="177">
        <v>0</v>
      </c>
      <c r="AY44" s="177">
        <v>0</v>
      </c>
      <c r="AZ44" s="177">
        <v>0</v>
      </c>
      <c r="BA44" s="177">
        <v>0</v>
      </c>
      <c r="BB44" s="177">
        <v>0</v>
      </c>
      <c r="BC44" s="177">
        <v>0</v>
      </c>
      <c r="BD44" s="177">
        <v>0</v>
      </c>
      <c r="BE44" s="177">
        <v>0</v>
      </c>
      <c r="BF44" s="177">
        <v>0</v>
      </c>
      <c r="BG44" s="176">
        <f t="shared" si="5"/>
        <v>165950057</v>
      </c>
      <c r="BH44" s="176">
        <f t="shared" si="5"/>
        <v>161185119.33333334</v>
      </c>
      <c r="BI44" s="176">
        <f t="shared" si="5"/>
        <v>161185119.33333334</v>
      </c>
      <c r="BJ44" s="176">
        <f t="shared" si="5"/>
        <v>161185119.33333334</v>
      </c>
      <c r="BK44" s="190"/>
    </row>
    <row r="45" spans="1:64" ht="45.75" customHeight="1" x14ac:dyDescent="0.25">
      <c r="A45" s="167" t="s">
        <v>774</v>
      </c>
      <c r="B45" s="298"/>
      <c r="C45" s="176">
        <v>149950057</v>
      </c>
      <c r="D45" s="176">
        <v>149647672.66666669</v>
      </c>
      <c r="E45" s="176">
        <v>149647672.66666669</v>
      </c>
      <c r="F45" s="176">
        <v>149647672.66666669</v>
      </c>
      <c r="G45" s="177">
        <v>0</v>
      </c>
      <c r="H45" s="177">
        <v>0</v>
      </c>
      <c r="I45" s="177">
        <v>0</v>
      </c>
      <c r="J45" s="177">
        <v>0</v>
      </c>
      <c r="K45" s="177">
        <v>0</v>
      </c>
      <c r="L45" s="177">
        <v>0</v>
      </c>
      <c r="M45" s="177">
        <v>0</v>
      </c>
      <c r="N45" s="177">
        <v>0</v>
      </c>
      <c r="O45" s="177">
        <v>0</v>
      </c>
      <c r="P45" s="177">
        <v>0</v>
      </c>
      <c r="Q45" s="177">
        <v>0</v>
      </c>
      <c r="R45" s="177">
        <v>0</v>
      </c>
      <c r="S45" s="177">
        <v>0</v>
      </c>
      <c r="T45" s="177">
        <v>0</v>
      </c>
      <c r="U45" s="177">
        <v>0</v>
      </c>
      <c r="V45" s="177">
        <v>0</v>
      </c>
      <c r="W45" s="177">
        <v>0</v>
      </c>
      <c r="X45" s="177">
        <v>0</v>
      </c>
      <c r="Y45" s="177">
        <v>0</v>
      </c>
      <c r="Z45" s="177">
        <v>0</v>
      </c>
      <c r="AA45" s="177">
        <v>0</v>
      </c>
      <c r="AB45" s="177">
        <v>0</v>
      </c>
      <c r="AC45" s="177">
        <v>0</v>
      </c>
      <c r="AD45" s="177">
        <v>0</v>
      </c>
      <c r="AE45" s="176">
        <v>16000000.000000002</v>
      </c>
      <c r="AF45" s="176">
        <v>11537446.666666668</v>
      </c>
      <c r="AG45" s="176">
        <v>11537446.666666668</v>
      </c>
      <c r="AH45" s="176">
        <v>11537446.666666668</v>
      </c>
      <c r="AI45" s="177">
        <v>0</v>
      </c>
      <c r="AJ45" s="177">
        <v>0</v>
      </c>
      <c r="AK45" s="177">
        <v>0</v>
      </c>
      <c r="AL45" s="177">
        <v>0</v>
      </c>
      <c r="AM45" s="177">
        <v>0</v>
      </c>
      <c r="AN45" s="177">
        <v>0</v>
      </c>
      <c r="AO45" s="177">
        <v>0</v>
      </c>
      <c r="AP45" s="177">
        <v>0</v>
      </c>
      <c r="AQ45" s="177">
        <v>0</v>
      </c>
      <c r="AR45" s="177">
        <v>0</v>
      </c>
      <c r="AS45" s="177">
        <v>0</v>
      </c>
      <c r="AT45" s="177">
        <v>0</v>
      </c>
      <c r="AU45" s="177">
        <v>0</v>
      </c>
      <c r="AV45" s="177">
        <v>0</v>
      </c>
      <c r="AW45" s="177">
        <v>0</v>
      </c>
      <c r="AX45" s="177">
        <v>0</v>
      </c>
      <c r="AY45" s="177">
        <v>0</v>
      </c>
      <c r="AZ45" s="177">
        <v>0</v>
      </c>
      <c r="BA45" s="177">
        <v>0</v>
      </c>
      <c r="BB45" s="177">
        <v>0</v>
      </c>
      <c r="BC45" s="177">
        <v>0</v>
      </c>
      <c r="BD45" s="177">
        <v>0</v>
      </c>
      <c r="BE45" s="177">
        <v>0</v>
      </c>
      <c r="BF45" s="177">
        <v>0</v>
      </c>
      <c r="BG45" s="176">
        <f t="shared" si="5"/>
        <v>165950057</v>
      </c>
      <c r="BH45" s="176">
        <f t="shared" si="5"/>
        <v>161185119.33333334</v>
      </c>
      <c r="BI45" s="176">
        <f t="shared" si="5"/>
        <v>161185119.33333334</v>
      </c>
      <c r="BJ45" s="176">
        <f t="shared" si="5"/>
        <v>161185119.33333334</v>
      </c>
      <c r="BK45" s="190"/>
    </row>
    <row r="46" spans="1:64" ht="45.75" customHeight="1" x14ac:dyDescent="0.25">
      <c r="A46" s="168" t="s">
        <v>775</v>
      </c>
      <c r="B46" s="299"/>
      <c r="C46" s="177">
        <v>0</v>
      </c>
      <c r="D46" s="177">
        <v>0</v>
      </c>
      <c r="E46" s="177">
        <v>0</v>
      </c>
      <c r="F46" s="177">
        <v>0</v>
      </c>
      <c r="G46" s="175">
        <v>0</v>
      </c>
      <c r="H46" s="175">
        <v>0</v>
      </c>
      <c r="I46" s="175">
        <v>0</v>
      </c>
      <c r="J46" s="175">
        <v>0</v>
      </c>
      <c r="K46" s="175">
        <v>0</v>
      </c>
      <c r="L46" s="175">
        <v>0</v>
      </c>
      <c r="M46" s="175">
        <v>0</v>
      </c>
      <c r="N46" s="175">
        <v>0</v>
      </c>
      <c r="O46" s="175">
        <v>0</v>
      </c>
      <c r="P46" s="175">
        <v>0</v>
      </c>
      <c r="Q46" s="175">
        <v>0</v>
      </c>
      <c r="R46" s="175">
        <v>0</v>
      </c>
      <c r="S46" s="175">
        <v>0</v>
      </c>
      <c r="T46" s="175">
        <v>0</v>
      </c>
      <c r="U46" s="175">
        <v>0</v>
      </c>
      <c r="V46" s="175">
        <v>0</v>
      </c>
      <c r="W46" s="175">
        <v>0</v>
      </c>
      <c r="X46" s="175">
        <v>0</v>
      </c>
      <c r="Y46" s="175">
        <v>0</v>
      </c>
      <c r="Z46" s="175">
        <v>0</v>
      </c>
      <c r="AA46" s="175">
        <v>0</v>
      </c>
      <c r="AB46" s="175">
        <v>0</v>
      </c>
      <c r="AC46" s="175">
        <v>0</v>
      </c>
      <c r="AD46" s="175">
        <v>0</v>
      </c>
      <c r="AE46" s="175">
        <v>0</v>
      </c>
      <c r="AF46" s="175">
        <v>0</v>
      </c>
      <c r="AG46" s="175">
        <v>0</v>
      </c>
      <c r="AH46" s="175">
        <v>0</v>
      </c>
      <c r="AI46" s="175">
        <v>0</v>
      </c>
      <c r="AJ46" s="175">
        <v>0</v>
      </c>
      <c r="AK46" s="175">
        <v>0</v>
      </c>
      <c r="AL46" s="175">
        <v>0</v>
      </c>
      <c r="AM46" s="175">
        <v>0</v>
      </c>
      <c r="AN46" s="175">
        <v>0</v>
      </c>
      <c r="AO46" s="175">
        <v>0</v>
      </c>
      <c r="AP46" s="175">
        <v>0</v>
      </c>
      <c r="AQ46" s="175">
        <v>0</v>
      </c>
      <c r="AR46" s="175">
        <v>0</v>
      </c>
      <c r="AS46" s="175">
        <v>0</v>
      </c>
      <c r="AT46" s="175">
        <v>0</v>
      </c>
      <c r="AU46" s="175">
        <v>0</v>
      </c>
      <c r="AV46" s="175">
        <v>0</v>
      </c>
      <c r="AW46" s="175">
        <v>0</v>
      </c>
      <c r="AX46" s="175">
        <v>0</v>
      </c>
      <c r="AY46" s="175">
        <v>0</v>
      </c>
      <c r="AZ46" s="175">
        <v>0</v>
      </c>
      <c r="BA46" s="175">
        <v>0</v>
      </c>
      <c r="BB46" s="175">
        <v>0</v>
      </c>
      <c r="BC46" s="175">
        <v>0</v>
      </c>
      <c r="BD46" s="175">
        <v>0</v>
      </c>
      <c r="BE46" s="175">
        <v>0</v>
      </c>
      <c r="BF46" s="175">
        <v>0</v>
      </c>
      <c r="BG46" s="175">
        <f t="shared" si="5"/>
        <v>0</v>
      </c>
      <c r="BH46" s="175">
        <f t="shared" si="5"/>
        <v>0</v>
      </c>
      <c r="BI46" s="175">
        <f t="shared" si="5"/>
        <v>0</v>
      </c>
      <c r="BJ46" s="175">
        <f t="shared" si="5"/>
        <v>0</v>
      </c>
      <c r="BK46" s="192">
        <f>+SUM(BG43:BG45)-B43</f>
        <v>0</v>
      </c>
    </row>
    <row r="47" spans="1:64" ht="45.75" customHeight="1" x14ac:dyDescent="0.25">
      <c r="A47" s="164" t="s">
        <v>776</v>
      </c>
      <c r="B47" s="174">
        <f t="shared" ref="B47:AD47" si="20">SUM(B48:B50)</f>
        <v>16304562963.220001</v>
      </c>
      <c r="C47" s="174">
        <f t="shared" si="20"/>
        <v>16813600</v>
      </c>
      <c r="D47" s="174">
        <f t="shared" si="20"/>
        <v>16813600</v>
      </c>
      <c r="E47" s="174">
        <f t="shared" si="20"/>
        <v>16813600</v>
      </c>
      <c r="F47" s="174">
        <f t="shared" si="20"/>
        <v>16813600</v>
      </c>
      <c r="G47" s="174">
        <f t="shared" si="20"/>
        <v>0</v>
      </c>
      <c r="H47" s="174">
        <f t="shared" si="20"/>
        <v>0</v>
      </c>
      <c r="I47" s="174">
        <f t="shared" si="20"/>
        <v>0</v>
      </c>
      <c r="J47" s="174">
        <f t="shared" si="20"/>
        <v>0</v>
      </c>
      <c r="K47" s="174">
        <f t="shared" si="20"/>
        <v>0</v>
      </c>
      <c r="L47" s="174">
        <f t="shared" si="20"/>
        <v>0</v>
      </c>
      <c r="M47" s="174">
        <f t="shared" si="20"/>
        <v>0</v>
      </c>
      <c r="N47" s="174">
        <f t="shared" si="20"/>
        <v>0</v>
      </c>
      <c r="O47" s="174">
        <f t="shared" si="20"/>
        <v>0</v>
      </c>
      <c r="P47" s="174">
        <f t="shared" si="20"/>
        <v>0</v>
      </c>
      <c r="Q47" s="174">
        <f t="shared" si="20"/>
        <v>0</v>
      </c>
      <c r="R47" s="174">
        <f t="shared" si="20"/>
        <v>0</v>
      </c>
      <c r="S47" s="174">
        <f t="shared" si="20"/>
        <v>0</v>
      </c>
      <c r="T47" s="174">
        <f t="shared" si="20"/>
        <v>0</v>
      </c>
      <c r="U47" s="174">
        <f t="shared" si="20"/>
        <v>0</v>
      </c>
      <c r="V47" s="174">
        <f t="shared" si="20"/>
        <v>0</v>
      </c>
      <c r="W47" s="174">
        <f>SUM(W48:W50)</f>
        <v>16287749363.220001</v>
      </c>
      <c r="X47" s="174">
        <f>SUM(X48:X50)</f>
        <v>16267755780</v>
      </c>
      <c r="Y47" s="174">
        <f>SUM(Y48:Y50)</f>
        <v>8820950359.1999989</v>
      </c>
      <c r="Z47" s="174">
        <f t="shared" si="20"/>
        <v>8820950359.1999989</v>
      </c>
      <c r="AA47" s="174">
        <f t="shared" si="20"/>
        <v>0</v>
      </c>
      <c r="AB47" s="174">
        <f t="shared" si="20"/>
        <v>0</v>
      </c>
      <c r="AC47" s="174">
        <f t="shared" si="20"/>
        <v>0</v>
      </c>
      <c r="AD47" s="174">
        <f t="shared" si="20"/>
        <v>0</v>
      </c>
      <c r="AE47" s="174">
        <f t="shared" ref="AE47:BF47" si="21">SUM(AE48:AE50)</f>
        <v>0</v>
      </c>
      <c r="AF47" s="174">
        <f t="shared" si="21"/>
        <v>0</v>
      </c>
      <c r="AG47" s="174">
        <f t="shared" si="21"/>
        <v>0</v>
      </c>
      <c r="AH47" s="174">
        <f t="shared" si="21"/>
        <v>0</v>
      </c>
      <c r="AI47" s="174">
        <f t="shared" si="21"/>
        <v>0</v>
      </c>
      <c r="AJ47" s="174">
        <f t="shared" si="21"/>
        <v>0</v>
      </c>
      <c r="AK47" s="174">
        <f t="shared" si="21"/>
        <v>0</v>
      </c>
      <c r="AL47" s="174">
        <f t="shared" si="21"/>
        <v>0</v>
      </c>
      <c r="AM47" s="174">
        <f t="shared" si="21"/>
        <v>0</v>
      </c>
      <c r="AN47" s="174">
        <f t="shared" si="21"/>
        <v>0</v>
      </c>
      <c r="AO47" s="174">
        <f t="shared" si="21"/>
        <v>0</v>
      </c>
      <c r="AP47" s="174">
        <f t="shared" si="21"/>
        <v>0</v>
      </c>
      <c r="AQ47" s="174">
        <f t="shared" si="21"/>
        <v>0</v>
      </c>
      <c r="AR47" s="174">
        <f t="shared" si="21"/>
        <v>0</v>
      </c>
      <c r="AS47" s="174">
        <f t="shared" si="21"/>
        <v>0</v>
      </c>
      <c r="AT47" s="174">
        <f t="shared" si="21"/>
        <v>0</v>
      </c>
      <c r="AU47" s="174">
        <f t="shared" si="21"/>
        <v>0</v>
      </c>
      <c r="AV47" s="174">
        <f t="shared" si="21"/>
        <v>0</v>
      </c>
      <c r="AW47" s="174">
        <f t="shared" si="21"/>
        <v>0</v>
      </c>
      <c r="AX47" s="174">
        <f t="shared" si="21"/>
        <v>0</v>
      </c>
      <c r="AY47" s="174">
        <f t="shared" si="21"/>
        <v>0</v>
      </c>
      <c r="AZ47" s="174">
        <f t="shared" si="21"/>
        <v>0</v>
      </c>
      <c r="BA47" s="174">
        <f t="shared" si="21"/>
        <v>0</v>
      </c>
      <c r="BB47" s="174">
        <f t="shared" si="21"/>
        <v>0</v>
      </c>
      <c r="BC47" s="174">
        <f t="shared" si="21"/>
        <v>0</v>
      </c>
      <c r="BD47" s="174">
        <f t="shared" si="21"/>
        <v>0</v>
      </c>
      <c r="BE47" s="174">
        <f t="shared" si="21"/>
        <v>0</v>
      </c>
      <c r="BF47" s="174">
        <f t="shared" si="21"/>
        <v>0</v>
      </c>
      <c r="BG47" s="174">
        <f t="shared" si="5"/>
        <v>16304562963.220001</v>
      </c>
      <c r="BH47" s="174">
        <f t="shared" si="5"/>
        <v>16284569380</v>
      </c>
      <c r="BI47" s="174">
        <f t="shared" si="5"/>
        <v>8837763959.1999989</v>
      </c>
      <c r="BJ47" s="174">
        <f t="shared" si="5"/>
        <v>8837763959.1999989</v>
      </c>
      <c r="BK47" s="195">
        <f>+SUM(BG48:BG50)-BG47</f>
        <v>0</v>
      </c>
      <c r="BL47" s="196">
        <f>+BG47-B47</f>
        <v>0</v>
      </c>
    </row>
    <row r="48" spans="1:64" ht="45.75" customHeight="1" x14ac:dyDescent="0.25">
      <c r="A48" s="170" t="s">
        <v>777</v>
      </c>
      <c r="B48" s="297">
        <f>16813600+1618721090.77+10169028272.45+4500000000</f>
        <v>16304562963.220001</v>
      </c>
      <c r="C48" s="179">
        <v>16813600</v>
      </c>
      <c r="D48" s="179">
        <v>16813600</v>
      </c>
      <c r="E48" s="179">
        <v>16813600</v>
      </c>
      <c r="F48" s="179">
        <v>16813600</v>
      </c>
      <c r="G48" s="177">
        <v>0</v>
      </c>
      <c r="H48" s="177">
        <v>0</v>
      </c>
      <c r="I48" s="177">
        <v>0</v>
      </c>
      <c r="J48" s="177">
        <v>0</v>
      </c>
      <c r="K48" s="177">
        <v>0</v>
      </c>
      <c r="L48" s="177">
        <v>0</v>
      </c>
      <c r="M48" s="177">
        <v>0</v>
      </c>
      <c r="N48" s="177">
        <v>0</v>
      </c>
      <c r="O48" s="177">
        <v>0</v>
      </c>
      <c r="P48" s="177">
        <v>0</v>
      </c>
      <c r="Q48" s="177">
        <v>0</v>
      </c>
      <c r="R48" s="177">
        <v>0</v>
      </c>
      <c r="S48" s="177">
        <v>0</v>
      </c>
      <c r="T48" s="177">
        <v>0</v>
      </c>
      <c r="U48" s="177">
        <v>0</v>
      </c>
      <c r="V48" s="177">
        <v>0</v>
      </c>
      <c r="W48" s="179">
        <v>1618721090.77</v>
      </c>
      <c r="X48" s="179">
        <v>1617958351</v>
      </c>
      <c r="Y48" s="179">
        <v>1287379266.3</v>
      </c>
      <c r="Z48" s="179">
        <v>1287379266.3</v>
      </c>
      <c r="AA48" s="177">
        <v>0</v>
      </c>
      <c r="AB48" s="177">
        <v>0</v>
      </c>
      <c r="AC48" s="177">
        <v>0</v>
      </c>
      <c r="AD48" s="177">
        <v>0</v>
      </c>
      <c r="AE48" s="177">
        <v>0</v>
      </c>
      <c r="AF48" s="177">
        <v>0</v>
      </c>
      <c r="AG48" s="177">
        <v>0</v>
      </c>
      <c r="AH48" s="177">
        <v>0</v>
      </c>
      <c r="AI48" s="177">
        <v>0</v>
      </c>
      <c r="AJ48" s="177">
        <v>0</v>
      </c>
      <c r="AK48" s="177">
        <v>0</v>
      </c>
      <c r="AL48" s="177">
        <v>0</v>
      </c>
      <c r="AM48" s="177">
        <v>0</v>
      </c>
      <c r="AN48" s="177">
        <v>0</v>
      </c>
      <c r="AO48" s="177">
        <v>0</v>
      </c>
      <c r="AP48" s="177">
        <v>0</v>
      </c>
      <c r="AQ48" s="177">
        <v>0</v>
      </c>
      <c r="AR48" s="177">
        <v>0</v>
      </c>
      <c r="AS48" s="177">
        <v>0</v>
      </c>
      <c r="AT48" s="177">
        <v>0</v>
      </c>
      <c r="AU48" s="177">
        <v>0</v>
      </c>
      <c r="AV48" s="177">
        <v>0</v>
      </c>
      <c r="AW48" s="177">
        <v>0</v>
      </c>
      <c r="AX48" s="177">
        <v>0</v>
      </c>
      <c r="AY48" s="177">
        <v>0</v>
      </c>
      <c r="AZ48" s="177">
        <v>0</v>
      </c>
      <c r="BA48" s="177">
        <v>0</v>
      </c>
      <c r="BB48" s="177">
        <v>0</v>
      </c>
      <c r="BC48" s="177">
        <v>0</v>
      </c>
      <c r="BD48" s="177">
        <v>0</v>
      </c>
      <c r="BE48" s="177">
        <v>0</v>
      </c>
      <c r="BF48" s="177">
        <v>0</v>
      </c>
      <c r="BG48" s="179">
        <f t="shared" si="5"/>
        <v>1635534690.77</v>
      </c>
      <c r="BH48" s="179">
        <f t="shared" si="5"/>
        <v>1634771951</v>
      </c>
      <c r="BI48" s="179">
        <f t="shared" si="5"/>
        <v>1304192866.3</v>
      </c>
      <c r="BJ48" s="179">
        <f t="shared" si="5"/>
        <v>1304192866.3</v>
      </c>
      <c r="BK48" s="190"/>
    </row>
    <row r="49" spans="1:64" ht="45.75" customHeight="1" x14ac:dyDescent="0.25">
      <c r="A49" s="168" t="s">
        <v>778</v>
      </c>
      <c r="B49" s="298"/>
      <c r="C49" s="175">
        <v>0</v>
      </c>
      <c r="D49" s="175">
        <v>0</v>
      </c>
      <c r="E49" s="175">
        <v>0</v>
      </c>
      <c r="F49" s="175">
        <v>0</v>
      </c>
      <c r="G49" s="175">
        <v>0</v>
      </c>
      <c r="H49" s="175">
        <v>0</v>
      </c>
      <c r="I49" s="175">
        <v>0</v>
      </c>
      <c r="J49" s="175">
        <v>0</v>
      </c>
      <c r="K49" s="175">
        <v>0</v>
      </c>
      <c r="L49" s="175">
        <v>0</v>
      </c>
      <c r="M49" s="175">
        <v>0</v>
      </c>
      <c r="N49" s="175">
        <v>0</v>
      </c>
      <c r="O49" s="175">
        <v>0</v>
      </c>
      <c r="P49" s="175">
        <v>0</v>
      </c>
      <c r="Q49" s="175">
        <v>0</v>
      </c>
      <c r="R49" s="175">
        <v>0</v>
      </c>
      <c r="S49" s="175">
        <v>0</v>
      </c>
      <c r="T49" s="175">
        <v>0</v>
      </c>
      <c r="U49" s="175">
        <v>0</v>
      </c>
      <c r="V49" s="175">
        <v>0</v>
      </c>
      <c r="W49" s="175">
        <v>0</v>
      </c>
      <c r="X49" s="175">
        <v>0</v>
      </c>
      <c r="Y49" s="175">
        <v>0</v>
      </c>
      <c r="Z49" s="175">
        <v>0</v>
      </c>
      <c r="AA49" s="175">
        <v>0</v>
      </c>
      <c r="AB49" s="175">
        <v>0</v>
      </c>
      <c r="AC49" s="175">
        <v>0</v>
      </c>
      <c r="AD49" s="175">
        <v>0</v>
      </c>
      <c r="AE49" s="175">
        <v>0</v>
      </c>
      <c r="AF49" s="175">
        <v>0</v>
      </c>
      <c r="AG49" s="175">
        <v>0</v>
      </c>
      <c r="AH49" s="175">
        <v>0</v>
      </c>
      <c r="AI49" s="175">
        <v>0</v>
      </c>
      <c r="AJ49" s="175">
        <v>0</v>
      </c>
      <c r="AK49" s="175">
        <v>0</v>
      </c>
      <c r="AL49" s="175">
        <v>0</v>
      </c>
      <c r="AM49" s="175">
        <v>0</v>
      </c>
      <c r="AN49" s="175">
        <v>0</v>
      </c>
      <c r="AO49" s="175">
        <v>0</v>
      </c>
      <c r="AP49" s="175">
        <v>0</v>
      </c>
      <c r="AQ49" s="175">
        <v>0</v>
      </c>
      <c r="AR49" s="175">
        <v>0</v>
      </c>
      <c r="AS49" s="175">
        <v>0</v>
      </c>
      <c r="AT49" s="175">
        <v>0</v>
      </c>
      <c r="AU49" s="175">
        <v>0</v>
      </c>
      <c r="AV49" s="175">
        <v>0</v>
      </c>
      <c r="AW49" s="175">
        <v>0</v>
      </c>
      <c r="AX49" s="175">
        <v>0</v>
      </c>
      <c r="AY49" s="175">
        <v>0</v>
      </c>
      <c r="AZ49" s="175">
        <v>0</v>
      </c>
      <c r="BA49" s="175">
        <v>0</v>
      </c>
      <c r="BB49" s="175">
        <v>0</v>
      </c>
      <c r="BC49" s="175">
        <v>0</v>
      </c>
      <c r="BD49" s="175">
        <v>0</v>
      </c>
      <c r="BE49" s="175">
        <v>0</v>
      </c>
      <c r="BF49" s="175">
        <v>0</v>
      </c>
      <c r="BG49" s="175">
        <f t="shared" si="5"/>
        <v>0</v>
      </c>
      <c r="BH49" s="175">
        <f t="shared" si="5"/>
        <v>0</v>
      </c>
      <c r="BI49" s="175">
        <f t="shared" si="5"/>
        <v>0</v>
      </c>
      <c r="BJ49" s="175">
        <f t="shared" si="5"/>
        <v>0</v>
      </c>
      <c r="BK49" s="190"/>
    </row>
    <row r="50" spans="1:64" ht="45.75" customHeight="1" x14ac:dyDescent="0.25">
      <c r="A50" s="170" t="s">
        <v>779</v>
      </c>
      <c r="B50" s="299"/>
      <c r="C50" s="177">
        <v>0</v>
      </c>
      <c r="D50" s="177">
        <v>0</v>
      </c>
      <c r="E50" s="177">
        <v>0</v>
      </c>
      <c r="F50" s="177">
        <v>0</v>
      </c>
      <c r="G50" s="177">
        <v>0</v>
      </c>
      <c r="H50" s="177">
        <v>0</v>
      </c>
      <c r="I50" s="177">
        <v>0</v>
      </c>
      <c r="J50" s="177">
        <v>0</v>
      </c>
      <c r="K50" s="177">
        <v>0</v>
      </c>
      <c r="L50" s="177">
        <v>0</v>
      </c>
      <c r="M50" s="177">
        <v>0</v>
      </c>
      <c r="N50" s="177">
        <v>0</v>
      </c>
      <c r="O50" s="177">
        <v>0</v>
      </c>
      <c r="P50" s="177">
        <v>0</v>
      </c>
      <c r="Q50" s="177">
        <v>0</v>
      </c>
      <c r="R50" s="177">
        <v>0</v>
      </c>
      <c r="S50" s="177">
        <v>0</v>
      </c>
      <c r="T50" s="177">
        <v>0</v>
      </c>
      <c r="U50" s="177">
        <v>0</v>
      </c>
      <c r="V50" s="177">
        <v>0</v>
      </c>
      <c r="W50" s="179">
        <f>10169028272.45+4500000000</f>
        <v>14669028272.450001</v>
      </c>
      <c r="X50" s="179">
        <f>10166037623+4483759806</f>
        <v>14649797429</v>
      </c>
      <c r="Y50" s="179">
        <f>3049811286.9+4483759806</f>
        <v>7533571092.8999996</v>
      </c>
      <c r="Z50" s="179">
        <f>3049811286.9+4483759806</f>
        <v>7533571092.8999996</v>
      </c>
      <c r="AA50" s="177">
        <v>0</v>
      </c>
      <c r="AB50" s="177">
        <v>0</v>
      </c>
      <c r="AC50" s="177">
        <v>0</v>
      </c>
      <c r="AD50" s="177">
        <v>0</v>
      </c>
      <c r="AE50" s="177">
        <v>0</v>
      </c>
      <c r="AF50" s="177">
        <v>0</v>
      </c>
      <c r="AG50" s="177">
        <v>0</v>
      </c>
      <c r="AH50" s="177">
        <v>0</v>
      </c>
      <c r="AI50" s="177">
        <v>0</v>
      </c>
      <c r="AJ50" s="177">
        <v>0</v>
      </c>
      <c r="AK50" s="177">
        <v>0</v>
      </c>
      <c r="AL50" s="177">
        <v>0</v>
      </c>
      <c r="AM50" s="177">
        <v>0</v>
      </c>
      <c r="AN50" s="177">
        <v>0</v>
      </c>
      <c r="AO50" s="177">
        <v>0</v>
      </c>
      <c r="AP50" s="177">
        <v>0</v>
      </c>
      <c r="AQ50" s="177">
        <v>0</v>
      </c>
      <c r="AR50" s="177">
        <v>0</v>
      </c>
      <c r="AS50" s="177">
        <v>0</v>
      </c>
      <c r="AT50" s="177">
        <v>0</v>
      </c>
      <c r="AU50" s="177">
        <v>0</v>
      </c>
      <c r="AV50" s="177">
        <v>0</v>
      </c>
      <c r="AW50" s="177">
        <v>0</v>
      </c>
      <c r="AX50" s="177">
        <v>0</v>
      </c>
      <c r="AY50" s="177">
        <v>0</v>
      </c>
      <c r="AZ50" s="177">
        <v>0</v>
      </c>
      <c r="BA50" s="177">
        <v>0</v>
      </c>
      <c r="BB50" s="177">
        <v>0</v>
      </c>
      <c r="BC50" s="177">
        <v>0</v>
      </c>
      <c r="BD50" s="177">
        <v>0</v>
      </c>
      <c r="BE50" s="177">
        <v>0</v>
      </c>
      <c r="BF50" s="177">
        <v>0</v>
      </c>
      <c r="BG50" s="179">
        <f t="shared" si="5"/>
        <v>14669028272.450001</v>
      </c>
      <c r="BH50" s="179">
        <f t="shared" si="5"/>
        <v>14649797429</v>
      </c>
      <c r="BI50" s="179">
        <f t="shared" si="5"/>
        <v>7533571092.8999996</v>
      </c>
      <c r="BJ50" s="179">
        <f t="shared" si="5"/>
        <v>7533571092.8999996</v>
      </c>
      <c r="BK50" s="192">
        <f>+SUM(BG48:BG50)-B48</f>
        <v>0</v>
      </c>
    </row>
    <row r="51" spans="1:64" s="189" customFormat="1" ht="45.75" customHeight="1" x14ac:dyDescent="0.25">
      <c r="A51" s="187" t="s">
        <v>718</v>
      </c>
      <c r="B51" s="188">
        <f>+B52</f>
        <v>51727520792.610001</v>
      </c>
      <c r="C51" s="188">
        <f t="shared" ref="C51:BF51" si="22">+C52</f>
        <v>2002184922.1600001</v>
      </c>
      <c r="D51" s="188">
        <f t="shared" si="22"/>
        <v>1994374359.1600001</v>
      </c>
      <c r="E51" s="188">
        <f t="shared" si="22"/>
        <v>1989394657.3499999</v>
      </c>
      <c r="F51" s="188">
        <f t="shared" si="22"/>
        <v>1989394657.3499999</v>
      </c>
      <c r="G51" s="188">
        <f t="shared" si="22"/>
        <v>434585880</v>
      </c>
      <c r="H51" s="188">
        <f t="shared" si="22"/>
        <v>410552686</v>
      </c>
      <c r="I51" s="188">
        <f t="shared" si="22"/>
        <v>410552686</v>
      </c>
      <c r="J51" s="188">
        <f t="shared" si="22"/>
        <v>410552686</v>
      </c>
      <c r="K51" s="188">
        <f t="shared" si="22"/>
        <v>0</v>
      </c>
      <c r="L51" s="188">
        <f t="shared" si="22"/>
        <v>0</v>
      </c>
      <c r="M51" s="188">
        <f t="shared" si="22"/>
        <v>0</v>
      </c>
      <c r="N51" s="188">
        <f t="shared" si="22"/>
        <v>0</v>
      </c>
      <c r="O51" s="188">
        <f t="shared" si="22"/>
        <v>0</v>
      </c>
      <c r="P51" s="188">
        <f t="shared" si="22"/>
        <v>0</v>
      </c>
      <c r="Q51" s="188">
        <f t="shared" si="22"/>
        <v>0</v>
      </c>
      <c r="R51" s="188">
        <f t="shared" si="22"/>
        <v>0</v>
      </c>
      <c r="S51" s="188">
        <f t="shared" si="22"/>
        <v>0</v>
      </c>
      <c r="T51" s="188">
        <f t="shared" si="22"/>
        <v>0</v>
      </c>
      <c r="U51" s="188">
        <f t="shared" si="22"/>
        <v>0</v>
      </c>
      <c r="V51" s="188">
        <f t="shared" si="22"/>
        <v>0</v>
      </c>
      <c r="W51" s="188">
        <f t="shared" si="22"/>
        <v>46146370401.150002</v>
      </c>
      <c r="X51" s="188">
        <f t="shared" si="22"/>
        <v>46132360556.5</v>
      </c>
      <c r="Y51" s="188">
        <f t="shared" si="22"/>
        <v>26756100432.939999</v>
      </c>
      <c r="Z51" s="188">
        <f t="shared" si="22"/>
        <v>26756100432.939999</v>
      </c>
      <c r="AA51" s="188">
        <f t="shared" si="22"/>
        <v>0</v>
      </c>
      <c r="AB51" s="188">
        <f t="shared" si="22"/>
        <v>0</v>
      </c>
      <c r="AC51" s="188">
        <f t="shared" si="22"/>
        <v>0</v>
      </c>
      <c r="AD51" s="188">
        <f t="shared" si="22"/>
        <v>0</v>
      </c>
      <c r="AE51" s="188">
        <f t="shared" si="22"/>
        <v>350731033.30000001</v>
      </c>
      <c r="AF51" s="188">
        <f t="shared" si="22"/>
        <v>290000000</v>
      </c>
      <c r="AG51" s="188">
        <f t="shared" si="22"/>
        <v>15000000</v>
      </c>
      <c r="AH51" s="188">
        <f t="shared" si="22"/>
        <v>0</v>
      </c>
      <c r="AI51" s="188">
        <f t="shared" si="22"/>
        <v>0</v>
      </c>
      <c r="AJ51" s="188">
        <f t="shared" si="22"/>
        <v>0</v>
      </c>
      <c r="AK51" s="188">
        <f t="shared" si="22"/>
        <v>0</v>
      </c>
      <c r="AL51" s="188">
        <f t="shared" si="22"/>
        <v>0</v>
      </c>
      <c r="AM51" s="188">
        <f t="shared" si="22"/>
        <v>2793648556</v>
      </c>
      <c r="AN51" s="188">
        <f t="shared" si="22"/>
        <v>2793076754</v>
      </c>
      <c r="AO51" s="188">
        <f t="shared" si="22"/>
        <v>0</v>
      </c>
      <c r="AP51" s="188">
        <f t="shared" si="22"/>
        <v>0</v>
      </c>
      <c r="AQ51" s="188">
        <f t="shared" si="22"/>
        <v>0</v>
      </c>
      <c r="AR51" s="188">
        <f t="shared" si="22"/>
        <v>0</v>
      </c>
      <c r="AS51" s="188">
        <f t="shared" si="22"/>
        <v>0</v>
      </c>
      <c r="AT51" s="188">
        <f t="shared" si="22"/>
        <v>0</v>
      </c>
      <c r="AU51" s="188">
        <f t="shared" si="22"/>
        <v>0</v>
      </c>
      <c r="AV51" s="188">
        <f t="shared" si="22"/>
        <v>0</v>
      </c>
      <c r="AW51" s="188">
        <f t="shared" si="22"/>
        <v>0</v>
      </c>
      <c r="AX51" s="188">
        <f t="shared" si="22"/>
        <v>0</v>
      </c>
      <c r="AY51" s="188">
        <f t="shared" si="22"/>
        <v>0</v>
      </c>
      <c r="AZ51" s="188">
        <f t="shared" si="22"/>
        <v>0</v>
      </c>
      <c r="BA51" s="188">
        <f t="shared" si="22"/>
        <v>0</v>
      </c>
      <c r="BB51" s="188">
        <f t="shared" si="22"/>
        <v>0</v>
      </c>
      <c r="BC51" s="188">
        <f t="shared" si="22"/>
        <v>0</v>
      </c>
      <c r="BD51" s="188">
        <f t="shared" si="22"/>
        <v>0</v>
      </c>
      <c r="BE51" s="188">
        <f t="shared" si="22"/>
        <v>0</v>
      </c>
      <c r="BF51" s="188">
        <f t="shared" si="22"/>
        <v>0</v>
      </c>
      <c r="BG51" s="188">
        <f t="shared" si="5"/>
        <v>51727520792.610001</v>
      </c>
      <c r="BH51" s="188">
        <f t="shared" si="5"/>
        <v>51620364355.660004</v>
      </c>
      <c r="BI51" s="188">
        <f t="shared" si="5"/>
        <v>29171047776.289997</v>
      </c>
      <c r="BJ51" s="188">
        <f t="shared" si="5"/>
        <v>29156047776.289997</v>
      </c>
      <c r="BK51" s="191"/>
    </row>
    <row r="52" spans="1:64" ht="45.75" customHeight="1" x14ac:dyDescent="0.25">
      <c r="A52" s="163" t="s">
        <v>780</v>
      </c>
      <c r="B52" s="173">
        <f t="shared" ref="B52:BF52" si="23">+B53+B57+B63</f>
        <v>51727520792.610001</v>
      </c>
      <c r="C52" s="173">
        <f t="shared" si="23"/>
        <v>2002184922.1600001</v>
      </c>
      <c r="D52" s="173">
        <f t="shared" si="23"/>
        <v>1994374359.1600001</v>
      </c>
      <c r="E52" s="173">
        <f t="shared" si="23"/>
        <v>1989394657.3499999</v>
      </c>
      <c r="F52" s="173">
        <f t="shared" si="23"/>
        <v>1989394657.3499999</v>
      </c>
      <c r="G52" s="173">
        <f t="shared" si="23"/>
        <v>434585880</v>
      </c>
      <c r="H52" s="173">
        <f t="shared" si="23"/>
        <v>410552686</v>
      </c>
      <c r="I52" s="173">
        <f t="shared" si="23"/>
        <v>410552686</v>
      </c>
      <c r="J52" s="173">
        <f t="shared" si="23"/>
        <v>410552686</v>
      </c>
      <c r="K52" s="173">
        <f t="shared" si="23"/>
        <v>0</v>
      </c>
      <c r="L52" s="173">
        <f t="shared" si="23"/>
        <v>0</v>
      </c>
      <c r="M52" s="173">
        <f t="shared" si="23"/>
        <v>0</v>
      </c>
      <c r="N52" s="173">
        <f t="shared" si="23"/>
        <v>0</v>
      </c>
      <c r="O52" s="173">
        <f t="shared" si="23"/>
        <v>0</v>
      </c>
      <c r="P52" s="173">
        <f t="shared" si="23"/>
        <v>0</v>
      </c>
      <c r="Q52" s="173">
        <f t="shared" si="23"/>
        <v>0</v>
      </c>
      <c r="R52" s="173">
        <f t="shared" si="23"/>
        <v>0</v>
      </c>
      <c r="S52" s="173">
        <f t="shared" si="23"/>
        <v>0</v>
      </c>
      <c r="T52" s="173">
        <f t="shared" si="23"/>
        <v>0</v>
      </c>
      <c r="U52" s="173">
        <f t="shared" si="23"/>
        <v>0</v>
      </c>
      <c r="V52" s="173">
        <f t="shared" si="23"/>
        <v>0</v>
      </c>
      <c r="W52" s="173">
        <f t="shared" si="23"/>
        <v>46146370401.150002</v>
      </c>
      <c r="X52" s="173">
        <f t="shared" si="23"/>
        <v>46132360556.5</v>
      </c>
      <c r="Y52" s="173">
        <f t="shared" si="23"/>
        <v>26756100432.939999</v>
      </c>
      <c r="Z52" s="173">
        <f t="shared" si="23"/>
        <v>26756100432.939999</v>
      </c>
      <c r="AA52" s="173">
        <f t="shared" si="23"/>
        <v>0</v>
      </c>
      <c r="AB52" s="173">
        <f t="shared" si="23"/>
        <v>0</v>
      </c>
      <c r="AC52" s="173">
        <f t="shared" si="23"/>
        <v>0</v>
      </c>
      <c r="AD52" s="173">
        <f t="shared" si="23"/>
        <v>0</v>
      </c>
      <c r="AE52" s="173">
        <f t="shared" si="23"/>
        <v>350731033.30000001</v>
      </c>
      <c r="AF52" s="173">
        <f t="shared" si="23"/>
        <v>290000000</v>
      </c>
      <c r="AG52" s="173">
        <f t="shared" si="23"/>
        <v>15000000</v>
      </c>
      <c r="AH52" s="173">
        <f t="shared" si="23"/>
        <v>0</v>
      </c>
      <c r="AI52" s="173">
        <f t="shared" si="23"/>
        <v>0</v>
      </c>
      <c r="AJ52" s="173">
        <f t="shared" si="23"/>
        <v>0</v>
      </c>
      <c r="AK52" s="173">
        <f t="shared" si="23"/>
        <v>0</v>
      </c>
      <c r="AL52" s="173">
        <f t="shared" si="23"/>
        <v>0</v>
      </c>
      <c r="AM52" s="173">
        <f t="shared" si="23"/>
        <v>2793648556</v>
      </c>
      <c r="AN52" s="173">
        <f t="shared" si="23"/>
        <v>2793076754</v>
      </c>
      <c r="AO52" s="173">
        <f t="shared" si="23"/>
        <v>0</v>
      </c>
      <c r="AP52" s="173">
        <f t="shared" si="23"/>
        <v>0</v>
      </c>
      <c r="AQ52" s="173">
        <f t="shared" si="23"/>
        <v>0</v>
      </c>
      <c r="AR52" s="173">
        <f t="shared" si="23"/>
        <v>0</v>
      </c>
      <c r="AS52" s="173">
        <f t="shared" si="23"/>
        <v>0</v>
      </c>
      <c r="AT52" s="173">
        <f t="shared" si="23"/>
        <v>0</v>
      </c>
      <c r="AU52" s="173">
        <f t="shared" si="23"/>
        <v>0</v>
      </c>
      <c r="AV52" s="173">
        <f t="shared" si="23"/>
        <v>0</v>
      </c>
      <c r="AW52" s="173">
        <f t="shared" si="23"/>
        <v>0</v>
      </c>
      <c r="AX52" s="173">
        <f t="shared" si="23"/>
        <v>0</v>
      </c>
      <c r="AY52" s="173">
        <f t="shared" si="23"/>
        <v>0</v>
      </c>
      <c r="AZ52" s="173">
        <f t="shared" si="23"/>
        <v>0</v>
      </c>
      <c r="BA52" s="173">
        <f t="shared" si="23"/>
        <v>0</v>
      </c>
      <c r="BB52" s="173">
        <f t="shared" si="23"/>
        <v>0</v>
      </c>
      <c r="BC52" s="173">
        <f t="shared" si="23"/>
        <v>0</v>
      </c>
      <c r="BD52" s="173">
        <f t="shared" si="23"/>
        <v>0</v>
      </c>
      <c r="BE52" s="173">
        <f t="shared" si="23"/>
        <v>0</v>
      </c>
      <c r="BF52" s="173">
        <f t="shared" si="23"/>
        <v>0</v>
      </c>
      <c r="BG52" s="173">
        <f t="shared" si="5"/>
        <v>51727520792.610001</v>
      </c>
      <c r="BH52" s="173">
        <f t="shared" si="5"/>
        <v>51620364355.660004</v>
      </c>
      <c r="BI52" s="173">
        <f t="shared" si="5"/>
        <v>29171047776.289997</v>
      </c>
      <c r="BJ52" s="173">
        <f t="shared" si="5"/>
        <v>29156047776.289997</v>
      </c>
      <c r="BK52" s="190"/>
    </row>
    <row r="53" spans="1:64" ht="45.75" customHeight="1" x14ac:dyDescent="0.25">
      <c r="A53" s="164" t="s">
        <v>781</v>
      </c>
      <c r="B53" s="174">
        <f t="shared" ref="B53:AD53" si="24">SUM(B54:B56)</f>
        <v>346946019.30000001</v>
      </c>
      <c r="C53" s="174">
        <f t="shared" si="24"/>
        <v>198188746</v>
      </c>
      <c r="D53" s="174">
        <f t="shared" si="24"/>
        <v>197740584</v>
      </c>
      <c r="E53" s="174">
        <f t="shared" si="24"/>
        <v>197740584</v>
      </c>
      <c r="F53" s="174">
        <f t="shared" si="24"/>
        <v>197740584</v>
      </c>
      <c r="G53" s="174">
        <f t="shared" si="24"/>
        <v>88026240</v>
      </c>
      <c r="H53" s="174">
        <f t="shared" si="24"/>
        <v>68026240</v>
      </c>
      <c r="I53" s="174">
        <f t="shared" si="24"/>
        <v>68026240</v>
      </c>
      <c r="J53" s="174">
        <f t="shared" si="24"/>
        <v>68026240</v>
      </c>
      <c r="K53" s="174">
        <f t="shared" si="24"/>
        <v>0</v>
      </c>
      <c r="L53" s="174">
        <f t="shared" si="24"/>
        <v>0</v>
      </c>
      <c r="M53" s="174">
        <f t="shared" si="24"/>
        <v>0</v>
      </c>
      <c r="N53" s="174">
        <f t="shared" si="24"/>
        <v>0</v>
      </c>
      <c r="O53" s="174">
        <f t="shared" si="24"/>
        <v>0</v>
      </c>
      <c r="P53" s="174">
        <f t="shared" si="24"/>
        <v>0</v>
      </c>
      <c r="Q53" s="174">
        <f t="shared" si="24"/>
        <v>0</v>
      </c>
      <c r="R53" s="174">
        <f t="shared" si="24"/>
        <v>0</v>
      </c>
      <c r="S53" s="174">
        <f t="shared" si="24"/>
        <v>0</v>
      </c>
      <c r="T53" s="174">
        <f t="shared" si="24"/>
        <v>0</v>
      </c>
      <c r="U53" s="174">
        <f t="shared" si="24"/>
        <v>0</v>
      </c>
      <c r="V53" s="174">
        <f t="shared" si="24"/>
        <v>0</v>
      </c>
      <c r="W53" s="174">
        <f t="shared" si="24"/>
        <v>0</v>
      </c>
      <c r="X53" s="174">
        <f t="shared" si="24"/>
        <v>0</v>
      </c>
      <c r="Y53" s="174">
        <f t="shared" si="24"/>
        <v>0</v>
      </c>
      <c r="Z53" s="174">
        <f t="shared" si="24"/>
        <v>0</v>
      </c>
      <c r="AA53" s="174">
        <f t="shared" si="24"/>
        <v>0</v>
      </c>
      <c r="AB53" s="174">
        <f t="shared" si="24"/>
        <v>0</v>
      </c>
      <c r="AC53" s="174">
        <f t="shared" si="24"/>
        <v>0</v>
      </c>
      <c r="AD53" s="174">
        <f t="shared" si="24"/>
        <v>0</v>
      </c>
      <c r="AE53" s="174">
        <f t="shared" ref="AE53:BF53" si="25">SUM(AE54:AE56)</f>
        <v>60731033.299999997</v>
      </c>
      <c r="AF53" s="174">
        <f t="shared" si="25"/>
        <v>0</v>
      </c>
      <c r="AG53" s="174">
        <f t="shared" si="25"/>
        <v>0</v>
      </c>
      <c r="AH53" s="174">
        <f t="shared" si="25"/>
        <v>0</v>
      </c>
      <c r="AI53" s="174">
        <f t="shared" si="25"/>
        <v>0</v>
      </c>
      <c r="AJ53" s="174">
        <f t="shared" si="25"/>
        <v>0</v>
      </c>
      <c r="AK53" s="174">
        <f t="shared" si="25"/>
        <v>0</v>
      </c>
      <c r="AL53" s="174">
        <f t="shared" si="25"/>
        <v>0</v>
      </c>
      <c r="AM53" s="174">
        <f t="shared" si="25"/>
        <v>0</v>
      </c>
      <c r="AN53" s="174">
        <f t="shared" si="25"/>
        <v>0</v>
      </c>
      <c r="AO53" s="174">
        <f t="shared" si="25"/>
        <v>0</v>
      </c>
      <c r="AP53" s="174">
        <f t="shared" si="25"/>
        <v>0</v>
      </c>
      <c r="AQ53" s="174">
        <f t="shared" si="25"/>
        <v>0</v>
      </c>
      <c r="AR53" s="174">
        <f t="shared" si="25"/>
        <v>0</v>
      </c>
      <c r="AS53" s="174">
        <f t="shared" si="25"/>
        <v>0</v>
      </c>
      <c r="AT53" s="174">
        <f t="shared" si="25"/>
        <v>0</v>
      </c>
      <c r="AU53" s="174">
        <f t="shared" si="25"/>
        <v>0</v>
      </c>
      <c r="AV53" s="174">
        <f t="shared" si="25"/>
        <v>0</v>
      </c>
      <c r="AW53" s="174">
        <f t="shared" si="25"/>
        <v>0</v>
      </c>
      <c r="AX53" s="174">
        <f t="shared" si="25"/>
        <v>0</v>
      </c>
      <c r="AY53" s="174">
        <f t="shared" si="25"/>
        <v>0</v>
      </c>
      <c r="AZ53" s="174">
        <f t="shared" si="25"/>
        <v>0</v>
      </c>
      <c r="BA53" s="174">
        <f t="shared" si="25"/>
        <v>0</v>
      </c>
      <c r="BB53" s="174">
        <f t="shared" si="25"/>
        <v>0</v>
      </c>
      <c r="BC53" s="174">
        <f t="shared" si="25"/>
        <v>0</v>
      </c>
      <c r="BD53" s="174">
        <f t="shared" si="25"/>
        <v>0</v>
      </c>
      <c r="BE53" s="174">
        <f t="shared" si="25"/>
        <v>0</v>
      </c>
      <c r="BF53" s="174">
        <f t="shared" si="25"/>
        <v>0</v>
      </c>
      <c r="BG53" s="174">
        <f t="shared" si="5"/>
        <v>346946019.30000001</v>
      </c>
      <c r="BH53" s="174">
        <f t="shared" si="5"/>
        <v>265766824</v>
      </c>
      <c r="BI53" s="174">
        <f t="shared" si="5"/>
        <v>265766824</v>
      </c>
      <c r="BJ53" s="174">
        <f t="shared" si="5"/>
        <v>265766824</v>
      </c>
      <c r="BK53" s="195">
        <f>+SUM(BG54:BG56)-BG53</f>
        <v>0</v>
      </c>
      <c r="BL53" s="196">
        <f>+BG53-B53</f>
        <v>0</v>
      </c>
    </row>
    <row r="54" spans="1:64" ht="45.75" customHeight="1" x14ac:dyDescent="0.25">
      <c r="A54" s="167" t="s">
        <v>782</v>
      </c>
      <c r="B54" s="297">
        <f>+SUM([9]InfMesPptoCDP.rpt!$F$518:$F$521,[9]InfMesPptoCDP.rpt!$F$258:$F$263,[9]InfMesPptoCDP.rpt!$F$268:$F$270)</f>
        <v>346946019.30000001</v>
      </c>
      <c r="C54" s="176">
        <f>198188746/2</f>
        <v>99094373</v>
      </c>
      <c r="D54" s="176">
        <f>197740584/2</f>
        <v>98870292</v>
      </c>
      <c r="E54" s="176">
        <f>197740584/2</f>
        <v>98870292</v>
      </c>
      <c r="F54" s="176">
        <f>197740584/2</f>
        <v>98870292</v>
      </c>
      <c r="G54" s="176">
        <f>88026240/2</f>
        <v>44013120</v>
      </c>
      <c r="H54" s="176">
        <f>68026240/2</f>
        <v>34013120</v>
      </c>
      <c r="I54" s="176">
        <f>68026240/2</f>
        <v>34013120</v>
      </c>
      <c r="J54" s="176">
        <f>68026240/2</f>
        <v>34013120</v>
      </c>
      <c r="K54" s="177">
        <v>0</v>
      </c>
      <c r="L54" s="177">
        <v>0</v>
      </c>
      <c r="M54" s="177">
        <v>0</v>
      </c>
      <c r="N54" s="177">
        <v>0</v>
      </c>
      <c r="O54" s="177">
        <v>0</v>
      </c>
      <c r="P54" s="177">
        <v>0</v>
      </c>
      <c r="Q54" s="177">
        <v>0</v>
      </c>
      <c r="R54" s="177">
        <v>0</v>
      </c>
      <c r="S54" s="177">
        <v>0</v>
      </c>
      <c r="T54" s="177">
        <v>0</v>
      </c>
      <c r="U54" s="177">
        <v>0</v>
      </c>
      <c r="V54" s="177">
        <v>0</v>
      </c>
      <c r="W54" s="177">
        <v>0</v>
      </c>
      <c r="X54" s="177">
        <v>0</v>
      </c>
      <c r="Y54" s="177">
        <v>0</v>
      </c>
      <c r="Z54" s="177">
        <v>0</v>
      </c>
      <c r="AA54" s="177">
        <v>0</v>
      </c>
      <c r="AB54" s="177">
        <v>0</v>
      </c>
      <c r="AC54" s="177">
        <v>0</v>
      </c>
      <c r="AD54" s="177">
        <v>0</v>
      </c>
      <c r="AE54" s="176">
        <f>60731033.3/2</f>
        <v>30365516.649999999</v>
      </c>
      <c r="AF54" s="176">
        <f>+[9]InfMesPptoCDP.rpt!$Q$517</f>
        <v>0</v>
      </c>
      <c r="AG54" s="176">
        <f>+[9]InfMesPptoCDP.rpt!$R$517</f>
        <v>0</v>
      </c>
      <c r="AH54" s="176">
        <f>+[9]InfMesPptoCDP.rpt!$S$517</f>
        <v>0</v>
      </c>
      <c r="AI54" s="177">
        <v>0</v>
      </c>
      <c r="AJ54" s="177">
        <v>0</v>
      </c>
      <c r="AK54" s="177">
        <v>0</v>
      </c>
      <c r="AL54" s="177">
        <v>0</v>
      </c>
      <c r="AM54" s="177">
        <v>0</v>
      </c>
      <c r="AN54" s="177">
        <v>0</v>
      </c>
      <c r="AO54" s="177">
        <v>0</v>
      </c>
      <c r="AP54" s="177">
        <v>0</v>
      </c>
      <c r="AQ54" s="177">
        <v>0</v>
      </c>
      <c r="AR54" s="177">
        <v>0</v>
      </c>
      <c r="AS54" s="177">
        <v>0</v>
      </c>
      <c r="AT54" s="177">
        <v>0</v>
      </c>
      <c r="AU54" s="177">
        <v>0</v>
      </c>
      <c r="AV54" s="177">
        <v>0</v>
      </c>
      <c r="AW54" s="177">
        <v>0</v>
      </c>
      <c r="AX54" s="177">
        <v>0</v>
      </c>
      <c r="AY54" s="177">
        <v>0</v>
      </c>
      <c r="AZ54" s="177">
        <v>0</v>
      </c>
      <c r="BA54" s="177">
        <v>0</v>
      </c>
      <c r="BB54" s="177">
        <v>0</v>
      </c>
      <c r="BC54" s="177">
        <v>0</v>
      </c>
      <c r="BD54" s="177">
        <v>0</v>
      </c>
      <c r="BE54" s="177">
        <v>0</v>
      </c>
      <c r="BF54" s="177">
        <v>0</v>
      </c>
      <c r="BG54" s="176">
        <f t="shared" si="5"/>
        <v>173473009.65000001</v>
      </c>
      <c r="BH54" s="176">
        <f t="shared" si="5"/>
        <v>132883412</v>
      </c>
      <c r="BI54" s="176">
        <f t="shared" si="5"/>
        <v>132883412</v>
      </c>
      <c r="BJ54" s="176">
        <f t="shared" si="5"/>
        <v>132883412</v>
      </c>
      <c r="BK54" s="190"/>
    </row>
    <row r="55" spans="1:64" ht="45.75" customHeight="1" x14ac:dyDescent="0.25">
      <c r="A55" s="167" t="s">
        <v>783</v>
      </c>
      <c r="B55" s="298"/>
      <c r="C55" s="176">
        <v>99094373</v>
      </c>
      <c r="D55" s="176">
        <v>98870292</v>
      </c>
      <c r="E55" s="176">
        <v>98870292</v>
      </c>
      <c r="F55" s="176">
        <v>98870292</v>
      </c>
      <c r="G55" s="176">
        <v>44013120</v>
      </c>
      <c r="H55" s="176">
        <v>34013120</v>
      </c>
      <c r="I55" s="176">
        <v>34013120</v>
      </c>
      <c r="J55" s="176">
        <v>34013120</v>
      </c>
      <c r="K55" s="177">
        <v>0</v>
      </c>
      <c r="L55" s="177">
        <v>0</v>
      </c>
      <c r="M55" s="177">
        <v>0</v>
      </c>
      <c r="N55" s="177">
        <v>0</v>
      </c>
      <c r="O55" s="177">
        <v>0</v>
      </c>
      <c r="P55" s="177">
        <v>0</v>
      </c>
      <c r="Q55" s="177">
        <v>0</v>
      </c>
      <c r="R55" s="177">
        <v>0</v>
      </c>
      <c r="S55" s="177">
        <v>0</v>
      </c>
      <c r="T55" s="177">
        <v>0</v>
      </c>
      <c r="U55" s="177">
        <v>0</v>
      </c>
      <c r="V55" s="177">
        <v>0</v>
      </c>
      <c r="W55" s="177">
        <v>0</v>
      </c>
      <c r="X55" s="177">
        <v>0</v>
      </c>
      <c r="Y55" s="177">
        <v>0</v>
      </c>
      <c r="Z55" s="177">
        <v>0</v>
      </c>
      <c r="AA55" s="177">
        <v>0</v>
      </c>
      <c r="AB55" s="177">
        <v>0</v>
      </c>
      <c r="AC55" s="177">
        <v>0</v>
      </c>
      <c r="AD55" s="177">
        <v>0</v>
      </c>
      <c r="AE55" s="176">
        <v>30365516.649999999</v>
      </c>
      <c r="AF55" s="176">
        <v>0</v>
      </c>
      <c r="AG55" s="176">
        <v>0</v>
      </c>
      <c r="AH55" s="176">
        <v>0</v>
      </c>
      <c r="AI55" s="177">
        <v>0</v>
      </c>
      <c r="AJ55" s="177">
        <v>0</v>
      </c>
      <c r="AK55" s="177">
        <v>0</v>
      </c>
      <c r="AL55" s="177">
        <v>0</v>
      </c>
      <c r="AM55" s="177">
        <v>0</v>
      </c>
      <c r="AN55" s="177">
        <v>0</v>
      </c>
      <c r="AO55" s="177">
        <v>0</v>
      </c>
      <c r="AP55" s="177">
        <v>0</v>
      </c>
      <c r="AQ55" s="177">
        <v>0</v>
      </c>
      <c r="AR55" s="177">
        <v>0</v>
      </c>
      <c r="AS55" s="177">
        <v>0</v>
      </c>
      <c r="AT55" s="177">
        <v>0</v>
      </c>
      <c r="AU55" s="177">
        <v>0</v>
      </c>
      <c r="AV55" s="177">
        <v>0</v>
      </c>
      <c r="AW55" s="177">
        <v>0</v>
      </c>
      <c r="AX55" s="177">
        <v>0</v>
      </c>
      <c r="AY55" s="177">
        <v>0</v>
      </c>
      <c r="AZ55" s="177">
        <v>0</v>
      </c>
      <c r="BA55" s="177">
        <v>0</v>
      </c>
      <c r="BB55" s="177">
        <v>0</v>
      </c>
      <c r="BC55" s="177">
        <v>0</v>
      </c>
      <c r="BD55" s="177">
        <v>0</v>
      </c>
      <c r="BE55" s="177">
        <v>0</v>
      </c>
      <c r="BF55" s="177">
        <v>0</v>
      </c>
      <c r="BG55" s="176">
        <f t="shared" si="5"/>
        <v>173473009.65000001</v>
      </c>
      <c r="BH55" s="176">
        <f t="shared" si="5"/>
        <v>132883412</v>
      </c>
      <c r="BI55" s="176">
        <f t="shared" si="5"/>
        <v>132883412</v>
      </c>
      <c r="BJ55" s="176">
        <f t="shared" si="5"/>
        <v>132883412</v>
      </c>
      <c r="BK55" s="190"/>
    </row>
    <row r="56" spans="1:64" ht="45.75" customHeight="1" x14ac:dyDescent="0.25">
      <c r="A56" s="168" t="s">
        <v>784</v>
      </c>
      <c r="B56" s="299"/>
      <c r="C56" s="175">
        <v>0</v>
      </c>
      <c r="D56" s="175">
        <v>0</v>
      </c>
      <c r="E56" s="175">
        <v>0</v>
      </c>
      <c r="F56" s="175">
        <v>0</v>
      </c>
      <c r="G56" s="175">
        <v>0</v>
      </c>
      <c r="H56" s="175">
        <v>0</v>
      </c>
      <c r="I56" s="175">
        <v>0</v>
      </c>
      <c r="J56" s="175">
        <v>0</v>
      </c>
      <c r="K56" s="175">
        <v>0</v>
      </c>
      <c r="L56" s="175">
        <v>0</v>
      </c>
      <c r="M56" s="175">
        <v>0</v>
      </c>
      <c r="N56" s="175">
        <v>0</v>
      </c>
      <c r="O56" s="175">
        <v>0</v>
      </c>
      <c r="P56" s="175">
        <v>0</v>
      </c>
      <c r="Q56" s="175">
        <v>0</v>
      </c>
      <c r="R56" s="175">
        <v>0</v>
      </c>
      <c r="S56" s="175">
        <v>0</v>
      </c>
      <c r="T56" s="175">
        <v>0</v>
      </c>
      <c r="U56" s="175">
        <v>0</v>
      </c>
      <c r="V56" s="175">
        <v>0</v>
      </c>
      <c r="W56" s="175">
        <v>0</v>
      </c>
      <c r="X56" s="175">
        <v>0</v>
      </c>
      <c r="Y56" s="175">
        <v>0</v>
      </c>
      <c r="Z56" s="175">
        <v>0</v>
      </c>
      <c r="AA56" s="175">
        <v>0</v>
      </c>
      <c r="AB56" s="175">
        <v>0</v>
      </c>
      <c r="AC56" s="175">
        <v>0</v>
      </c>
      <c r="AD56" s="175">
        <v>0</v>
      </c>
      <c r="AE56" s="175">
        <v>0</v>
      </c>
      <c r="AF56" s="175">
        <v>0</v>
      </c>
      <c r="AG56" s="175">
        <v>0</v>
      </c>
      <c r="AH56" s="175">
        <v>0</v>
      </c>
      <c r="AI56" s="175">
        <v>0</v>
      </c>
      <c r="AJ56" s="175">
        <v>0</v>
      </c>
      <c r="AK56" s="175">
        <v>0</v>
      </c>
      <c r="AL56" s="175">
        <v>0</v>
      </c>
      <c r="AM56" s="175">
        <v>0</v>
      </c>
      <c r="AN56" s="175">
        <v>0</v>
      </c>
      <c r="AO56" s="175">
        <v>0</v>
      </c>
      <c r="AP56" s="175">
        <v>0</v>
      </c>
      <c r="AQ56" s="175">
        <v>0</v>
      </c>
      <c r="AR56" s="175">
        <v>0</v>
      </c>
      <c r="AS56" s="175">
        <v>0</v>
      </c>
      <c r="AT56" s="175">
        <v>0</v>
      </c>
      <c r="AU56" s="175">
        <v>0</v>
      </c>
      <c r="AV56" s="175">
        <v>0</v>
      </c>
      <c r="AW56" s="175">
        <v>0</v>
      </c>
      <c r="AX56" s="175">
        <v>0</v>
      </c>
      <c r="AY56" s="175">
        <v>0</v>
      </c>
      <c r="AZ56" s="175">
        <v>0</v>
      </c>
      <c r="BA56" s="175">
        <v>0</v>
      </c>
      <c r="BB56" s="175">
        <v>0</v>
      </c>
      <c r="BC56" s="175">
        <v>0</v>
      </c>
      <c r="BD56" s="175">
        <v>0</v>
      </c>
      <c r="BE56" s="175">
        <v>0</v>
      </c>
      <c r="BF56" s="175">
        <v>0</v>
      </c>
      <c r="BG56" s="175">
        <f t="shared" si="5"/>
        <v>0</v>
      </c>
      <c r="BH56" s="175">
        <f t="shared" si="5"/>
        <v>0</v>
      </c>
      <c r="BI56" s="175">
        <f t="shared" si="5"/>
        <v>0</v>
      </c>
      <c r="BJ56" s="175">
        <f t="shared" si="5"/>
        <v>0</v>
      </c>
      <c r="BK56" s="192">
        <f>+SUM(BG54:BG56)-B54</f>
        <v>0</v>
      </c>
    </row>
    <row r="57" spans="1:64" ht="45.75" customHeight="1" x14ac:dyDescent="0.25">
      <c r="A57" s="164" t="s">
        <v>785</v>
      </c>
      <c r="B57" s="174">
        <f t="shared" ref="B57:O57" si="26">SUM(B58:B62)</f>
        <v>37078539006.309998</v>
      </c>
      <c r="C57" s="174">
        <f t="shared" si="26"/>
        <v>1803996176.1600001</v>
      </c>
      <c r="D57" s="174">
        <f t="shared" si="26"/>
        <v>1796633775.1600001</v>
      </c>
      <c r="E57" s="174">
        <f t="shared" si="26"/>
        <v>1791654073.3499999</v>
      </c>
      <c r="F57" s="174">
        <f t="shared" si="26"/>
        <v>1791654073.3499999</v>
      </c>
      <c r="G57" s="174">
        <f t="shared" si="26"/>
        <v>346559640</v>
      </c>
      <c r="H57" s="174">
        <f t="shared" si="26"/>
        <v>342526446</v>
      </c>
      <c r="I57" s="174">
        <f t="shared" si="26"/>
        <v>342526446</v>
      </c>
      <c r="J57" s="174">
        <f t="shared" si="26"/>
        <v>342526446</v>
      </c>
      <c r="K57" s="174">
        <f t="shared" si="26"/>
        <v>0</v>
      </c>
      <c r="L57" s="174">
        <f t="shared" si="26"/>
        <v>0</v>
      </c>
      <c r="M57" s="174">
        <f t="shared" si="26"/>
        <v>0</v>
      </c>
      <c r="N57" s="174">
        <f t="shared" si="26"/>
        <v>0</v>
      </c>
      <c r="O57" s="174">
        <f t="shared" si="26"/>
        <v>0</v>
      </c>
      <c r="P57" s="174">
        <f t="shared" ref="P57:BF57" si="27">SUM(P58:P62)</f>
        <v>0</v>
      </c>
      <c r="Q57" s="174">
        <f t="shared" si="27"/>
        <v>0</v>
      </c>
      <c r="R57" s="174">
        <f t="shared" si="27"/>
        <v>0</v>
      </c>
      <c r="S57" s="174">
        <f t="shared" si="27"/>
        <v>0</v>
      </c>
      <c r="T57" s="174">
        <f t="shared" si="27"/>
        <v>0</v>
      </c>
      <c r="U57" s="174">
        <f t="shared" si="27"/>
        <v>0</v>
      </c>
      <c r="V57" s="174">
        <f t="shared" si="27"/>
        <v>0</v>
      </c>
      <c r="W57" s="174">
        <f t="shared" si="27"/>
        <v>31844334634.150002</v>
      </c>
      <c r="X57" s="174">
        <f t="shared" si="27"/>
        <v>31831758551.5</v>
      </c>
      <c r="Y57" s="174">
        <f t="shared" si="27"/>
        <v>21357091133.139999</v>
      </c>
      <c r="Z57" s="174">
        <f t="shared" si="27"/>
        <v>21357091133.139999</v>
      </c>
      <c r="AA57" s="174">
        <f t="shared" si="27"/>
        <v>0</v>
      </c>
      <c r="AB57" s="174">
        <f t="shared" si="27"/>
        <v>0</v>
      </c>
      <c r="AC57" s="174">
        <f t="shared" si="27"/>
        <v>0</v>
      </c>
      <c r="AD57" s="174">
        <f t="shared" si="27"/>
        <v>0</v>
      </c>
      <c r="AE57" s="174">
        <f t="shared" si="27"/>
        <v>290000000</v>
      </c>
      <c r="AF57" s="174">
        <f t="shared" si="27"/>
        <v>290000000</v>
      </c>
      <c r="AG57" s="174">
        <f t="shared" si="27"/>
        <v>15000000</v>
      </c>
      <c r="AH57" s="174">
        <f t="shared" si="27"/>
        <v>0</v>
      </c>
      <c r="AI57" s="174">
        <f t="shared" si="27"/>
        <v>0</v>
      </c>
      <c r="AJ57" s="174">
        <f t="shared" si="27"/>
        <v>0</v>
      </c>
      <c r="AK57" s="174">
        <f t="shared" si="27"/>
        <v>0</v>
      </c>
      <c r="AL57" s="174">
        <f t="shared" si="27"/>
        <v>0</v>
      </c>
      <c r="AM57" s="174">
        <f t="shared" si="27"/>
        <v>2793648556</v>
      </c>
      <c r="AN57" s="174">
        <f t="shared" si="27"/>
        <v>2793076754</v>
      </c>
      <c r="AO57" s="174">
        <f t="shared" si="27"/>
        <v>0</v>
      </c>
      <c r="AP57" s="174">
        <f t="shared" si="27"/>
        <v>0</v>
      </c>
      <c r="AQ57" s="174">
        <f t="shared" si="27"/>
        <v>0</v>
      </c>
      <c r="AR57" s="174">
        <f t="shared" si="27"/>
        <v>0</v>
      </c>
      <c r="AS57" s="174">
        <f t="shared" si="27"/>
        <v>0</v>
      </c>
      <c r="AT57" s="174">
        <f t="shared" si="27"/>
        <v>0</v>
      </c>
      <c r="AU57" s="174">
        <f t="shared" si="27"/>
        <v>0</v>
      </c>
      <c r="AV57" s="174">
        <f t="shared" si="27"/>
        <v>0</v>
      </c>
      <c r="AW57" s="174">
        <f t="shared" si="27"/>
        <v>0</v>
      </c>
      <c r="AX57" s="174">
        <f t="shared" si="27"/>
        <v>0</v>
      </c>
      <c r="AY57" s="174">
        <f t="shared" si="27"/>
        <v>0</v>
      </c>
      <c r="AZ57" s="174">
        <f t="shared" si="27"/>
        <v>0</v>
      </c>
      <c r="BA57" s="174">
        <f t="shared" si="27"/>
        <v>0</v>
      </c>
      <c r="BB57" s="174">
        <f t="shared" si="27"/>
        <v>0</v>
      </c>
      <c r="BC57" s="174">
        <f t="shared" si="27"/>
        <v>0</v>
      </c>
      <c r="BD57" s="174">
        <f t="shared" si="27"/>
        <v>0</v>
      </c>
      <c r="BE57" s="174">
        <f t="shared" si="27"/>
        <v>0</v>
      </c>
      <c r="BF57" s="174">
        <f t="shared" si="27"/>
        <v>0</v>
      </c>
      <c r="BG57" s="174">
        <f t="shared" si="5"/>
        <v>37078539006.309998</v>
      </c>
      <c r="BH57" s="174">
        <f t="shared" si="5"/>
        <v>37053995526.660004</v>
      </c>
      <c r="BI57" s="174">
        <f t="shared" si="5"/>
        <v>23506271652.489998</v>
      </c>
      <c r="BJ57" s="174">
        <f t="shared" si="5"/>
        <v>23491271652.489998</v>
      </c>
      <c r="BK57" s="195">
        <f>+SUM(BG58:BG62)-BG57</f>
        <v>0</v>
      </c>
      <c r="BL57" s="196">
        <f>+BG57-B57</f>
        <v>0</v>
      </c>
    </row>
    <row r="58" spans="1:64" ht="45.75" customHeight="1" x14ac:dyDescent="0.25">
      <c r="A58" s="167" t="s">
        <v>786</v>
      </c>
      <c r="B58" s="297">
        <f>1833358688.16+26525848532.25+8112134657.9+607197128</f>
        <v>37078539006.309998</v>
      </c>
      <c r="C58" s="176">
        <f>+SUM([8]INFORME_PCT!$F$85,[8]INFORME_PCT!$F$87,[8]INFORME_PCT!$F$89)</f>
        <v>96045633</v>
      </c>
      <c r="D58" s="176">
        <f>+SUM([8]INFORME_PCT!$H$85,[8]INFORME_PCT!$H$87,[8]INFORME_PCT!$H$89)</f>
        <v>96045633</v>
      </c>
      <c r="E58" s="176">
        <f>+SUM([8]INFORME_PCT!$I$85,[8]INFORME_PCT!$I$87,[8]INFORME_PCT!$I$89)</f>
        <v>96045633</v>
      </c>
      <c r="F58" s="176">
        <f>+SUM([8]INFORME_PCT!$J$85,[8]INFORME_PCT!$J$87,[8]INFORME_PCT!$J$89)</f>
        <v>96045633</v>
      </c>
      <c r="G58" s="176">
        <f>+SUM([8]INFORME_PCT!$F$86,[8]INFORME_PCT!$F$88,[8]INFORME_PCT!$F$90)</f>
        <v>84902600</v>
      </c>
      <c r="H58" s="176">
        <f>+SUM([8]INFORME_PCT!$H$86,[8]INFORME_PCT!$H$88,[8]INFORME_PCT!$H$90)</f>
        <v>83502740</v>
      </c>
      <c r="I58" s="176">
        <f>+SUM([8]INFORME_PCT!$I$86,[8]INFORME_PCT!$I$88,[8]INFORME_PCT!$I$90)</f>
        <v>83502740</v>
      </c>
      <c r="J58" s="176">
        <f>+SUM([8]INFORME_PCT!$J$86,[8]INFORME_PCT!$J$88,[8]INFORME_PCT!$J$90)</f>
        <v>83502740</v>
      </c>
      <c r="K58" s="177">
        <v>0</v>
      </c>
      <c r="L58" s="177">
        <v>0</v>
      </c>
      <c r="M58" s="177">
        <v>0</v>
      </c>
      <c r="N58" s="177">
        <v>0</v>
      </c>
      <c r="O58" s="177">
        <v>0</v>
      </c>
      <c r="P58" s="177">
        <v>0</v>
      </c>
      <c r="Q58" s="177">
        <v>0</v>
      </c>
      <c r="R58" s="177">
        <v>0</v>
      </c>
      <c r="S58" s="177">
        <v>0</v>
      </c>
      <c r="T58" s="177">
        <v>0</v>
      </c>
      <c r="U58" s="177">
        <v>0</v>
      </c>
      <c r="V58" s="177">
        <v>0</v>
      </c>
      <c r="W58" s="177">
        <v>0</v>
      </c>
      <c r="X58" s="177">
        <v>0</v>
      </c>
      <c r="Y58" s="177">
        <v>0</v>
      </c>
      <c r="Z58" s="177">
        <v>0</v>
      </c>
      <c r="AA58" s="177">
        <v>0</v>
      </c>
      <c r="AB58" s="177">
        <v>0</v>
      </c>
      <c r="AC58" s="177">
        <v>0</v>
      </c>
      <c r="AD58" s="177">
        <v>0</v>
      </c>
      <c r="AE58" s="177">
        <v>0</v>
      </c>
      <c r="AF58" s="177">
        <v>0</v>
      </c>
      <c r="AG58" s="177">
        <v>0</v>
      </c>
      <c r="AH58" s="177">
        <v>0</v>
      </c>
      <c r="AI58" s="177">
        <v>0</v>
      </c>
      <c r="AJ58" s="177">
        <v>0</v>
      </c>
      <c r="AK58" s="177">
        <v>0</v>
      </c>
      <c r="AL58" s="177">
        <v>0</v>
      </c>
      <c r="AM58" s="177">
        <v>0</v>
      </c>
      <c r="AN58" s="177">
        <v>0</v>
      </c>
      <c r="AO58" s="177">
        <v>0</v>
      </c>
      <c r="AP58" s="177">
        <v>0</v>
      </c>
      <c r="AQ58" s="177">
        <v>0</v>
      </c>
      <c r="AR58" s="177">
        <v>0</v>
      </c>
      <c r="AS58" s="177">
        <v>0</v>
      </c>
      <c r="AT58" s="177">
        <v>0</v>
      </c>
      <c r="AU58" s="177">
        <v>0</v>
      </c>
      <c r="AV58" s="177">
        <v>0</v>
      </c>
      <c r="AW58" s="177">
        <v>0</v>
      </c>
      <c r="AX58" s="177">
        <v>0</v>
      </c>
      <c r="AY58" s="177">
        <v>0</v>
      </c>
      <c r="AZ58" s="177">
        <v>0</v>
      </c>
      <c r="BA58" s="177">
        <v>0</v>
      </c>
      <c r="BB58" s="177">
        <v>0</v>
      </c>
      <c r="BC58" s="177">
        <v>0</v>
      </c>
      <c r="BD58" s="177">
        <v>0</v>
      </c>
      <c r="BE58" s="177">
        <v>0</v>
      </c>
      <c r="BF58" s="177">
        <v>0</v>
      </c>
      <c r="BG58" s="176">
        <f t="shared" si="5"/>
        <v>180948233</v>
      </c>
      <c r="BH58" s="176">
        <f t="shared" si="5"/>
        <v>179548373</v>
      </c>
      <c r="BI58" s="176">
        <f t="shared" si="5"/>
        <v>179548373</v>
      </c>
      <c r="BJ58" s="176">
        <f t="shared" si="5"/>
        <v>179548373</v>
      </c>
      <c r="BK58" s="190"/>
    </row>
    <row r="59" spans="1:64" ht="45.75" customHeight="1" x14ac:dyDescent="0.25">
      <c r="A59" s="170" t="s">
        <v>787</v>
      </c>
      <c r="B59" s="298"/>
      <c r="C59" s="176">
        <f>+SUM([8]INFORME_PCT!$F$105,[8]INFORME_PCT!$F$106,[8]INFORME_PCT!$F$107)</f>
        <v>1243470255.1600001</v>
      </c>
      <c r="D59" s="176">
        <f>+SUM([8]INFORME_PCT!$H$105,[8]INFORME_PCT!$H$106,[8]INFORME_PCT!$H$107)</f>
        <v>1242997950.1600001</v>
      </c>
      <c r="E59" s="176">
        <f>+SUM([8]INFORME_PCT!$I$105,[8]INFORME_PCT!$I$106,[8]INFORME_PCT!$I$107)</f>
        <v>1238018248.3499999</v>
      </c>
      <c r="F59" s="176">
        <f>+SUM([8]INFORME_PCT!$J$105,[8]INFORME_PCT!$J$106,[8]INFORME_PCT!$J$107)</f>
        <v>1238018248.3499999</v>
      </c>
      <c r="G59" s="179">
        <v>0</v>
      </c>
      <c r="H59" s="179">
        <v>0</v>
      </c>
      <c r="I59" s="179">
        <v>0</v>
      </c>
      <c r="J59" s="179">
        <v>0</v>
      </c>
      <c r="K59" s="179">
        <v>0</v>
      </c>
      <c r="L59" s="179">
        <v>0</v>
      </c>
      <c r="M59" s="179">
        <v>0</v>
      </c>
      <c r="N59" s="179">
        <v>0</v>
      </c>
      <c r="O59" s="179">
        <v>0</v>
      </c>
      <c r="P59" s="179">
        <v>0</v>
      </c>
      <c r="Q59" s="179">
        <v>0</v>
      </c>
      <c r="R59" s="179">
        <v>0</v>
      </c>
      <c r="S59" s="179">
        <v>0</v>
      </c>
      <c r="T59" s="179">
        <v>0</v>
      </c>
      <c r="U59" s="179">
        <v>0</v>
      </c>
      <c r="V59" s="179">
        <v>0</v>
      </c>
      <c r="W59" s="179">
        <v>5077731383.8999996</v>
      </c>
      <c r="X59" s="179">
        <v>5076980330</v>
      </c>
      <c r="Y59" s="179">
        <v>0</v>
      </c>
      <c r="Z59" s="179">
        <v>0</v>
      </c>
      <c r="AA59" s="179">
        <v>0</v>
      </c>
      <c r="AB59" s="179">
        <v>0</v>
      </c>
      <c r="AC59" s="179">
        <v>0</v>
      </c>
      <c r="AD59" s="179">
        <v>0</v>
      </c>
      <c r="AE59" s="179">
        <v>0</v>
      </c>
      <c r="AF59" s="179">
        <v>0</v>
      </c>
      <c r="AG59" s="179">
        <v>0</v>
      </c>
      <c r="AH59" s="179">
        <v>0</v>
      </c>
      <c r="AI59" s="179">
        <v>0</v>
      </c>
      <c r="AJ59" s="179">
        <v>0</v>
      </c>
      <c r="AK59" s="179">
        <v>0</v>
      </c>
      <c r="AL59" s="179">
        <v>0</v>
      </c>
      <c r="AM59" s="179">
        <v>0</v>
      </c>
      <c r="AN59" s="179">
        <v>0</v>
      </c>
      <c r="AO59" s="179">
        <v>0</v>
      </c>
      <c r="AP59" s="179">
        <v>0</v>
      </c>
      <c r="AQ59" s="179">
        <v>0</v>
      </c>
      <c r="AR59" s="179">
        <v>0</v>
      </c>
      <c r="AS59" s="179">
        <v>0</v>
      </c>
      <c r="AT59" s="179">
        <v>0</v>
      </c>
      <c r="AU59" s="179">
        <v>0</v>
      </c>
      <c r="AV59" s="179">
        <v>0</v>
      </c>
      <c r="AW59" s="179">
        <v>0</v>
      </c>
      <c r="AX59" s="179">
        <v>0</v>
      </c>
      <c r="AY59" s="179">
        <v>0</v>
      </c>
      <c r="AZ59" s="179">
        <v>0</v>
      </c>
      <c r="BA59" s="179">
        <v>0</v>
      </c>
      <c r="BB59" s="179">
        <v>0</v>
      </c>
      <c r="BC59" s="179">
        <v>0</v>
      </c>
      <c r="BD59" s="179">
        <v>0</v>
      </c>
      <c r="BE59" s="179">
        <v>0</v>
      </c>
      <c r="BF59" s="179">
        <v>0</v>
      </c>
      <c r="BG59" s="179">
        <f t="shared" si="5"/>
        <v>6321201639.0599995</v>
      </c>
      <c r="BH59" s="179">
        <f t="shared" si="5"/>
        <v>6319978280.1599998</v>
      </c>
      <c r="BI59" s="179">
        <f t="shared" si="5"/>
        <v>1238018248.3499999</v>
      </c>
      <c r="BJ59" s="179">
        <f t="shared" si="5"/>
        <v>1238018248.3499999</v>
      </c>
      <c r="BK59" s="190"/>
    </row>
    <row r="60" spans="1:64" ht="45.75" customHeight="1" x14ac:dyDescent="0.25">
      <c r="A60" s="170" t="s">
        <v>788</v>
      </c>
      <c r="B60" s="298"/>
      <c r="C60" s="176">
        <f>+SUM([8]INFORME_PCT!$F$95,[8]INFORME_PCT!$F$97,[8]INFORME_PCT!$F$99)+SUM([8]INFORME_PCT!$F$299,[8]INFORME_PCT!$F$301)</f>
        <v>444480288</v>
      </c>
      <c r="D60" s="176">
        <f>+SUM([8]INFORME_PCT!$H$95,[8]INFORME_PCT!$H$97,[8]INFORME_PCT!$H$99)+SUM([8]INFORME_PCT!$H$299,[8]INFORME_PCT!$H$301)</f>
        <v>437924773</v>
      </c>
      <c r="E60" s="176">
        <f>+SUM([8]INFORME_PCT!$I$95,[8]INFORME_PCT!$I$97,[8]INFORME_PCT!$I$99)+SUM([8]INFORME_PCT!$H$299,[8]INFORME_PCT!$H$301)</f>
        <v>437924773</v>
      </c>
      <c r="F60" s="176">
        <f>+SUM([8]INFORME_PCT!$J$95,[8]INFORME_PCT!$J$97,[8]INFORME_PCT!$J$99)+SUM([8]INFORME_PCT!$I$299,[8]INFORME_PCT!$I$301)</f>
        <v>437924773</v>
      </c>
      <c r="G60" s="176">
        <f>+SUM([8]INFORME_PCT!$F$96,[8]INFORME_PCT!$F$98,[8]INFORME_PCT!$F$100)</f>
        <v>181657040</v>
      </c>
      <c r="H60" s="176">
        <f>+SUM([8]INFORME_PCT!$H$96,[8]INFORME_PCT!$H$98,[8]INFORME_PCT!$H$100)</f>
        <v>181657040</v>
      </c>
      <c r="I60" s="176">
        <f>+SUM([8]INFORME_PCT!$I$96,[8]INFORME_PCT!$I$98,[8]INFORME_PCT!$I$100)</f>
        <v>181657040</v>
      </c>
      <c r="J60" s="176">
        <f>+SUM([8]INFORME_PCT!$J$96,[8]INFORME_PCT!$J$98,[8]INFORME_PCT!$J$100)</f>
        <v>181657040</v>
      </c>
      <c r="K60" s="179">
        <v>0</v>
      </c>
      <c r="L60" s="179">
        <v>0</v>
      </c>
      <c r="M60" s="179">
        <v>0</v>
      </c>
      <c r="N60" s="179">
        <v>0</v>
      </c>
      <c r="O60" s="179">
        <v>0</v>
      </c>
      <c r="P60" s="179">
        <v>0</v>
      </c>
      <c r="Q60" s="179">
        <v>0</v>
      </c>
      <c r="R60" s="179">
        <v>0</v>
      </c>
      <c r="S60" s="179">
        <v>0</v>
      </c>
      <c r="T60" s="179">
        <v>0</v>
      </c>
      <c r="U60" s="179">
        <v>0</v>
      </c>
      <c r="V60" s="179">
        <v>0</v>
      </c>
      <c r="W60" s="179">
        <f>1999920884+10997108327+1391317215+128834169.55+2729227293.7+3966687778+2519104309+1019701157+2014702117</f>
        <v>26766603250.25</v>
      </c>
      <c r="X60" s="179">
        <f>1997995908+10995356459+1390453945+127189242+2727801571.5+3965944730+2518997351+1018309235+2012729780</f>
        <v>26754778221.5</v>
      </c>
      <c r="Y60" s="179">
        <f>1817403398.56+10985116459+407711383+121067627.25+2727728692.5+3035761353.71+2262302219.12</f>
        <v>21357091133.139999</v>
      </c>
      <c r="Z60" s="179">
        <f>10985116459+1817403398.56+407711383+121067627.25+2727728692.5+3035761353.71+2262302219.12</f>
        <v>21357091133.139999</v>
      </c>
      <c r="AA60" s="179">
        <v>0</v>
      </c>
      <c r="AB60" s="179">
        <v>0</v>
      </c>
      <c r="AC60" s="179">
        <v>0</v>
      </c>
      <c r="AD60" s="179">
        <v>0</v>
      </c>
      <c r="AE60" s="179">
        <f>+[8]INFORME_PCT!$F$302</f>
        <v>290000000</v>
      </c>
      <c r="AF60" s="179">
        <f>+[8]INFORME_PCT!$H$302</f>
        <v>290000000</v>
      </c>
      <c r="AG60" s="179">
        <f>+[8]INFORME_PCT!$I$302</f>
        <v>15000000</v>
      </c>
      <c r="AH60" s="179">
        <f>+[8]INFORME_PCT!$J$302</f>
        <v>0</v>
      </c>
      <c r="AI60" s="179">
        <v>0</v>
      </c>
      <c r="AJ60" s="179">
        <v>0</v>
      </c>
      <c r="AK60" s="179">
        <v>0</v>
      </c>
      <c r="AL60" s="179">
        <v>0</v>
      </c>
      <c r="AM60" s="179">
        <v>2793648556</v>
      </c>
      <c r="AN60" s="179">
        <v>2793076754</v>
      </c>
      <c r="AO60" s="179">
        <v>0</v>
      </c>
      <c r="AP60" s="179">
        <v>0</v>
      </c>
      <c r="AQ60" s="179">
        <v>0</v>
      </c>
      <c r="AR60" s="179">
        <v>0</v>
      </c>
      <c r="AS60" s="179">
        <v>0</v>
      </c>
      <c r="AT60" s="179">
        <v>0</v>
      </c>
      <c r="AU60" s="179">
        <v>0</v>
      </c>
      <c r="AV60" s="179">
        <v>0</v>
      </c>
      <c r="AW60" s="179">
        <v>0</v>
      </c>
      <c r="AX60" s="179">
        <v>0</v>
      </c>
      <c r="AY60" s="179">
        <v>0</v>
      </c>
      <c r="AZ60" s="179">
        <v>0</v>
      </c>
      <c r="BA60" s="179">
        <v>0</v>
      </c>
      <c r="BB60" s="179">
        <v>0</v>
      </c>
      <c r="BC60" s="179">
        <v>0</v>
      </c>
      <c r="BD60" s="179">
        <v>0</v>
      </c>
      <c r="BE60" s="179">
        <v>0</v>
      </c>
      <c r="BF60" s="179">
        <v>0</v>
      </c>
      <c r="BG60" s="179">
        <f t="shared" si="5"/>
        <v>30476389134.25</v>
      </c>
      <c r="BH60" s="179">
        <f t="shared" si="5"/>
        <v>30457436788.5</v>
      </c>
      <c r="BI60" s="179">
        <f t="shared" si="5"/>
        <v>21991672946.139999</v>
      </c>
      <c r="BJ60" s="179">
        <f t="shared" si="5"/>
        <v>21976672946.139999</v>
      </c>
      <c r="BK60" s="190"/>
    </row>
    <row r="61" spans="1:64" ht="45.75" customHeight="1" x14ac:dyDescent="0.25">
      <c r="A61" s="168" t="s">
        <v>789</v>
      </c>
      <c r="B61" s="298"/>
      <c r="C61" s="175">
        <v>0</v>
      </c>
      <c r="D61" s="175">
        <v>0</v>
      </c>
      <c r="E61" s="175">
        <v>0</v>
      </c>
      <c r="F61" s="175">
        <v>0</v>
      </c>
      <c r="G61" s="175">
        <v>0</v>
      </c>
      <c r="H61" s="175">
        <v>0</v>
      </c>
      <c r="I61" s="175">
        <v>0</v>
      </c>
      <c r="J61" s="175">
        <v>0</v>
      </c>
      <c r="K61" s="175">
        <v>0</v>
      </c>
      <c r="L61" s="175">
        <v>0</v>
      </c>
      <c r="M61" s="175">
        <v>0</v>
      </c>
      <c r="N61" s="175">
        <v>0</v>
      </c>
      <c r="O61" s="175">
        <v>0</v>
      </c>
      <c r="P61" s="175">
        <v>0</v>
      </c>
      <c r="Q61" s="175">
        <v>0</v>
      </c>
      <c r="R61" s="175">
        <v>0</v>
      </c>
      <c r="S61" s="175">
        <v>0</v>
      </c>
      <c r="T61" s="175">
        <v>0</v>
      </c>
      <c r="U61" s="175">
        <v>0</v>
      </c>
      <c r="V61" s="175">
        <v>0</v>
      </c>
      <c r="W61" s="175">
        <v>0</v>
      </c>
      <c r="X61" s="175">
        <v>0</v>
      </c>
      <c r="Y61" s="175">
        <v>0</v>
      </c>
      <c r="Z61" s="175">
        <v>0</v>
      </c>
      <c r="AA61" s="175">
        <v>0</v>
      </c>
      <c r="AB61" s="175">
        <v>0</v>
      </c>
      <c r="AC61" s="175">
        <v>0</v>
      </c>
      <c r="AD61" s="175">
        <v>0</v>
      </c>
      <c r="AE61" s="175">
        <v>0</v>
      </c>
      <c r="AF61" s="175">
        <v>0</v>
      </c>
      <c r="AG61" s="175">
        <v>0</v>
      </c>
      <c r="AH61" s="175">
        <v>0</v>
      </c>
      <c r="AI61" s="175">
        <v>0</v>
      </c>
      <c r="AJ61" s="175">
        <v>0</v>
      </c>
      <c r="AK61" s="175">
        <v>0</v>
      </c>
      <c r="AL61" s="175">
        <v>0</v>
      </c>
      <c r="AM61" s="175">
        <v>0</v>
      </c>
      <c r="AN61" s="175">
        <v>0</v>
      </c>
      <c r="AO61" s="175">
        <v>0</v>
      </c>
      <c r="AP61" s="175">
        <v>0</v>
      </c>
      <c r="AQ61" s="175">
        <v>0</v>
      </c>
      <c r="AR61" s="175">
        <v>0</v>
      </c>
      <c r="AS61" s="175">
        <v>0</v>
      </c>
      <c r="AT61" s="175">
        <v>0</v>
      </c>
      <c r="AU61" s="175">
        <v>0</v>
      </c>
      <c r="AV61" s="175">
        <v>0</v>
      </c>
      <c r="AW61" s="175">
        <v>0</v>
      </c>
      <c r="AX61" s="175">
        <v>0</v>
      </c>
      <c r="AY61" s="175">
        <v>0</v>
      </c>
      <c r="AZ61" s="175">
        <v>0</v>
      </c>
      <c r="BA61" s="175">
        <v>0</v>
      </c>
      <c r="BB61" s="175">
        <v>0</v>
      </c>
      <c r="BC61" s="175">
        <v>0</v>
      </c>
      <c r="BD61" s="175">
        <v>0</v>
      </c>
      <c r="BE61" s="175">
        <v>0</v>
      </c>
      <c r="BF61" s="175">
        <v>0</v>
      </c>
      <c r="BG61" s="175">
        <f t="shared" si="5"/>
        <v>0</v>
      </c>
      <c r="BH61" s="175">
        <f t="shared" si="5"/>
        <v>0</v>
      </c>
      <c r="BI61" s="175">
        <f t="shared" si="5"/>
        <v>0</v>
      </c>
      <c r="BJ61" s="175">
        <f t="shared" si="5"/>
        <v>0</v>
      </c>
      <c r="BK61" s="193"/>
    </row>
    <row r="62" spans="1:64" ht="45.75" customHeight="1" x14ac:dyDescent="0.25">
      <c r="A62" s="167" t="s">
        <v>790</v>
      </c>
      <c r="B62" s="299"/>
      <c r="C62" s="176">
        <f>+[8]INFORME_PCT!$F$326</f>
        <v>20000000</v>
      </c>
      <c r="D62" s="176">
        <f>+[8]INFORME_PCT!$H$326</f>
        <v>19665419</v>
      </c>
      <c r="E62" s="176">
        <f>+[8]INFORME_PCT!$H$326</f>
        <v>19665419</v>
      </c>
      <c r="F62" s="176">
        <f>+[8]INFORME_PCT!$J$326</f>
        <v>19665419</v>
      </c>
      <c r="G62" s="176">
        <f>+[8]INFORME_PCT!$F$328</f>
        <v>80000000</v>
      </c>
      <c r="H62" s="176">
        <f>+[8]INFORME_PCT!$H$328</f>
        <v>77366666</v>
      </c>
      <c r="I62" s="176">
        <f>+[8]INFORME_PCT!$H$328</f>
        <v>77366666</v>
      </c>
      <c r="J62" s="176">
        <f>+[8]INFORME_PCT!$J$328</f>
        <v>77366666</v>
      </c>
      <c r="K62" s="177">
        <v>0</v>
      </c>
      <c r="L62" s="177">
        <v>0</v>
      </c>
      <c r="M62" s="177">
        <v>0</v>
      </c>
      <c r="N62" s="177">
        <v>0</v>
      </c>
      <c r="O62" s="177">
        <v>0</v>
      </c>
      <c r="P62" s="177">
        <v>0</v>
      </c>
      <c r="Q62" s="177">
        <v>0</v>
      </c>
      <c r="R62" s="177">
        <v>0</v>
      </c>
      <c r="S62" s="177">
        <v>0</v>
      </c>
      <c r="T62" s="177">
        <v>0</v>
      </c>
      <c r="U62" s="177">
        <v>0</v>
      </c>
      <c r="V62" s="177">
        <v>0</v>
      </c>
      <c r="W62" s="177">
        <v>0</v>
      </c>
      <c r="X62" s="177">
        <v>0</v>
      </c>
      <c r="Y62" s="177">
        <v>0</v>
      </c>
      <c r="Z62" s="177">
        <v>0</v>
      </c>
      <c r="AA62" s="177">
        <v>0</v>
      </c>
      <c r="AB62" s="177">
        <v>0</v>
      </c>
      <c r="AC62" s="177">
        <v>0</v>
      </c>
      <c r="AD62" s="177">
        <v>0</v>
      </c>
      <c r="AE62" s="177">
        <v>0</v>
      </c>
      <c r="AF62" s="177">
        <v>0</v>
      </c>
      <c r="AG62" s="177">
        <v>0</v>
      </c>
      <c r="AH62" s="177">
        <v>0</v>
      </c>
      <c r="AI62" s="177">
        <v>0</v>
      </c>
      <c r="AJ62" s="177">
        <v>0</v>
      </c>
      <c r="AK62" s="177">
        <v>0</v>
      </c>
      <c r="AL62" s="177">
        <v>0</v>
      </c>
      <c r="AM62" s="177">
        <v>0</v>
      </c>
      <c r="AN62" s="177">
        <v>0</v>
      </c>
      <c r="AO62" s="177">
        <v>0</v>
      </c>
      <c r="AP62" s="177">
        <v>0</v>
      </c>
      <c r="AQ62" s="177">
        <v>0</v>
      </c>
      <c r="AR62" s="177">
        <v>0</v>
      </c>
      <c r="AS62" s="177">
        <v>0</v>
      </c>
      <c r="AT62" s="177">
        <v>0</v>
      </c>
      <c r="AU62" s="177">
        <v>0</v>
      </c>
      <c r="AV62" s="177">
        <v>0</v>
      </c>
      <c r="AW62" s="177">
        <v>0</v>
      </c>
      <c r="AX62" s="177">
        <v>0</v>
      </c>
      <c r="AY62" s="177">
        <v>0</v>
      </c>
      <c r="AZ62" s="177">
        <v>0</v>
      </c>
      <c r="BA62" s="177">
        <v>0</v>
      </c>
      <c r="BB62" s="177">
        <v>0</v>
      </c>
      <c r="BC62" s="177">
        <v>0</v>
      </c>
      <c r="BD62" s="177">
        <v>0</v>
      </c>
      <c r="BE62" s="177">
        <v>0</v>
      </c>
      <c r="BF62" s="177">
        <v>0</v>
      </c>
      <c r="BG62" s="176">
        <f t="shared" si="5"/>
        <v>100000000</v>
      </c>
      <c r="BH62" s="176">
        <f t="shared" si="5"/>
        <v>97032085</v>
      </c>
      <c r="BI62" s="176">
        <f t="shared" si="5"/>
        <v>97032085</v>
      </c>
      <c r="BJ62" s="176">
        <f t="shared" si="5"/>
        <v>97032085</v>
      </c>
      <c r="BK62" s="192">
        <f>+SUM(BG58:BG62)-B58</f>
        <v>0</v>
      </c>
    </row>
    <row r="63" spans="1:64" ht="45.75" customHeight="1" x14ac:dyDescent="0.25">
      <c r="A63" s="164" t="s">
        <v>791</v>
      </c>
      <c r="B63" s="174">
        <f t="shared" ref="B63:AD63" si="28">SUM(B64:B65)</f>
        <v>14302035767</v>
      </c>
      <c r="C63" s="174">
        <f t="shared" si="28"/>
        <v>0</v>
      </c>
      <c r="D63" s="174">
        <f t="shared" si="28"/>
        <v>0</v>
      </c>
      <c r="E63" s="174">
        <f t="shared" si="28"/>
        <v>0</v>
      </c>
      <c r="F63" s="174">
        <f t="shared" si="28"/>
        <v>0</v>
      </c>
      <c r="G63" s="174">
        <f t="shared" si="28"/>
        <v>0</v>
      </c>
      <c r="H63" s="174">
        <f t="shared" si="28"/>
        <v>0</v>
      </c>
      <c r="I63" s="174">
        <f t="shared" si="28"/>
        <v>0</v>
      </c>
      <c r="J63" s="174">
        <f t="shared" si="28"/>
        <v>0</v>
      </c>
      <c r="K63" s="174">
        <f t="shared" si="28"/>
        <v>0</v>
      </c>
      <c r="L63" s="174">
        <f t="shared" si="28"/>
        <v>0</v>
      </c>
      <c r="M63" s="174">
        <f t="shared" si="28"/>
        <v>0</v>
      </c>
      <c r="N63" s="174">
        <f t="shared" si="28"/>
        <v>0</v>
      </c>
      <c r="O63" s="174">
        <f t="shared" si="28"/>
        <v>0</v>
      </c>
      <c r="P63" s="174">
        <f t="shared" si="28"/>
        <v>0</v>
      </c>
      <c r="Q63" s="174">
        <f t="shared" si="28"/>
        <v>0</v>
      </c>
      <c r="R63" s="174">
        <f t="shared" si="28"/>
        <v>0</v>
      </c>
      <c r="S63" s="174">
        <f t="shared" si="28"/>
        <v>0</v>
      </c>
      <c r="T63" s="174">
        <f t="shared" si="28"/>
        <v>0</v>
      </c>
      <c r="U63" s="174">
        <f t="shared" si="28"/>
        <v>0</v>
      </c>
      <c r="V63" s="174">
        <f t="shared" si="28"/>
        <v>0</v>
      </c>
      <c r="W63" s="174">
        <f t="shared" si="28"/>
        <v>14302035767</v>
      </c>
      <c r="X63" s="174">
        <f t="shared" si="28"/>
        <v>14300602005</v>
      </c>
      <c r="Y63" s="174">
        <f t="shared" si="28"/>
        <v>5399009299.8000002</v>
      </c>
      <c r="Z63" s="174">
        <f t="shared" si="28"/>
        <v>5399009299.8000002</v>
      </c>
      <c r="AA63" s="174">
        <f t="shared" si="28"/>
        <v>0</v>
      </c>
      <c r="AB63" s="174">
        <f t="shared" si="28"/>
        <v>0</v>
      </c>
      <c r="AC63" s="174">
        <f t="shared" si="28"/>
        <v>0</v>
      </c>
      <c r="AD63" s="174">
        <f t="shared" si="28"/>
        <v>0</v>
      </c>
      <c r="AE63" s="174">
        <f t="shared" ref="AE63:BF63" si="29">SUM(AE64:AE65)</f>
        <v>0</v>
      </c>
      <c r="AF63" s="174">
        <f t="shared" si="29"/>
        <v>0</v>
      </c>
      <c r="AG63" s="174">
        <f t="shared" si="29"/>
        <v>0</v>
      </c>
      <c r="AH63" s="174">
        <f t="shared" si="29"/>
        <v>0</v>
      </c>
      <c r="AI63" s="174">
        <f t="shared" si="29"/>
        <v>0</v>
      </c>
      <c r="AJ63" s="174">
        <f t="shared" si="29"/>
        <v>0</v>
      </c>
      <c r="AK63" s="174">
        <f t="shared" si="29"/>
        <v>0</v>
      </c>
      <c r="AL63" s="174">
        <f t="shared" si="29"/>
        <v>0</v>
      </c>
      <c r="AM63" s="174">
        <f t="shared" si="29"/>
        <v>0</v>
      </c>
      <c r="AN63" s="174">
        <f t="shared" si="29"/>
        <v>0</v>
      </c>
      <c r="AO63" s="174">
        <f t="shared" si="29"/>
        <v>0</v>
      </c>
      <c r="AP63" s="174">
        <f t="shared" si="29"/>
        <v>0</v>
      </c>
      <c r="AQ63" s="174">
        <f t="shared" si="29"/>
        <v>0</v>
      </c>
      <c r="AR63" s="174">
        <f t="shared" si="29"/>
        <v>0</v>
      </c>
      <c r="AS63" s="174">
        <f t="shared" si="29"/>
        <v>0</v>
      </c>
      <c r="AT63" s="174">
        <f t="shared" si="29"/>
        <v>0</v>
      </c>
      <c r="AU63" s="174">
        <f t="shared" si="29"/>
        <v>0</v>
      </c>
      <c r="AV63" s="174">
        <f t="shared" si="29"/>
        <v>0</v>
      </c>
      <c r="AW63" s="174">
        <f t="shared" si="29"/>
        <v>0</v>
      </c>
      <c r="AX63" s="174">
        <f t="shared" si="29"/>
        <v>0</v>
      </c>
      <c r="AY63" s="174">
        <f t="shared" si="29"/>
        <v>0</v>
      </c>
      <c r="AZ63" s="174">
        <f t="shared" si="29"/>
        <v>0</v>
      </c>
      <c r="BA63" s="174">
        <f t="shared" si="29"/>
        <v>0</v>
      </c>
      <c r="BB63" s="174">
        <f t="shared" si="29"/>
        <v>0</v>
      </c>
      <c r="BC63" s="174">
        <f t="shared" si="29"/>
        <v>0</v>
      </c>
      <c r="BD63" s="174">
        <f t="shared" si="29"/>
        <v>0</v>
      </c>
      <c r="BE63" s="174">
        <f t="shared" si="29"/>
        <v>0</v>
      </c>
      <c r="BF63" s="174">
        <f t="shared" si="29"/>
        <v>0</v>
      </c>
      <c r="BG63" s="174">
        <f t="shared" si="5"/>
        <v>14302035767</v>
      </c>
      <c r="BH63" s="174">
        <f t="shared" si="5"/>
        <v>14300602005</v>
      </c>
      <c r="BI63" s="174">
        <f t="shared" si="5"/>
        <v>5399009299.8000002</v>
      </c>
      <c r="BJ63" s="174">
        <f t="shared" si="5"/>
        <v>5399009299.8000002</v>
      </c>
      <c r="BK63" s="195">
        <f>+SUM(BG64:BG65)-BG63</f>
        <v>0</v>
      </c>
      <c r="BL63" s="196">
        <f>+BG63-B63</f>
        <v>0</v>
      </c>
    </row>
    <row r="64" spans="1:64" ht="45.75" customHeight="1" x14ac:dyDescent="0.25">
      <c r="A64" s="168" t="s">
        <v>792</v>
      </c>
      <c r="B64" s="297">
        <f>1709455689+11136256756+1456323322</f>
        <v>14302035767</v>
      </c>
      <c r="C64" s="175">
        <v>0</v>
      </c>
      <c r="D64" s="175">
        <v>0</v>
      </c>
      <c r="E64" s="175">
        <v>0</v>
      </c>
      <c r="F64" s="175">
        <v>0</v>
      </c>
      <c r="G64" s="175">
        <v>0</v>
      </c>
      <c r="H64" s="175">
        <v>0</v>
      </c>
      <c r="I64" s="175">
        <v>0</v>
      </c>
      <c r="J64" s="175">
        <v>0</v>
      </c>
      <c r="K64" s="175">
        <v>0</v>
      </c>
      <c r="L64" s="175">
        <v>0</v>
      </c>
      <c r="M64" s="175">
        <v>0</v>
      </c>
      <c r="N64" s="175">
        <v>0</v>
      </c>
      <c r="O64" s="175">
        <v>0</v>
      </c>
      <c r="P64" s="175">
        <v>0</v>
      </c>
      <c r="Q64" s="175">
        <v>0</v>
      </c>
      <c r="R64" s="175">
        <v>0</v>
      </c>
      <c r="S64" s="175">
        <v>0</v>
      </c>
      <c r="T64" s="175">
        <v>0</v>
      </c>
      <c r="U64" s="175">
        <v>0</v>
      </c>
      <c r="V64" s="175">
        <v>0</v>
      </c>
      <c r="W64" s="175">
        <v>0</v>
      </c>
      <c r="X64" s="175">
        <v>0</v>
      </c>
      <c r="Y64" s="175">
        <v>0</v>
      </c>
      <c r="Z64" s="175">
        <v>0</v>
      </c>
      <c r="AA64" s="175">
        <v>0</v>
      </c>
      <c r="AB64" s="175">
        <v>0</v>
      </c>
      <c r="AC64" s="175">
        <v>0</v>
      </c>
      <c r="AD64" s="175">
        <v>0</v>
      </c>
      <c r="AE64" s="175">
        <v>0</v>
      </c>
      <c r="AF64" s="175">
        <v>0</v>
      </c>
      <c r="AG64" s="175">
        <v>0</v>
      </c>
      <c r="AH64" s="175">
        <v>0</v>
      </c>
      <c r="AI64" s="175">
        <v>0</v>
      </c>
      <c r="AJ64" s="175">
        <v>0</v>
      </c>
      <c r="AK64" s="175">
        <v>0</v>
      </c>
      <c r="AL64" s="175">
        <v>0</v>
      </c>
      <c r="AM64" s="175">
        <v>0</v>
      </c>
      <c r="AN64" s="175">
        <v>0</v>
      </c>
      <c r="AO64" s="175">
        <v>0</v>
      </c>
      <c r="AP64" s="175">
        <v>0</v>
      </c>
      <c r="AQ64" s="175">
        <v>0</v>
      </c>
      <c r="AR64" s="175">
        <v>0</v>
      </c>
      <c r="AS64" s="175">
        <v>0</v>
      </c>
      <c r="AT64" s="175">
        <v>0</v>
      </c>
      <c r="AU64" s="175">
        <v>0</v>
      </c>
      <c r="AV64" s="175">
        <v>0</v>
      </c>
      <c r="AW64" s="175">
        <v>0</v>
      </c>
      <c r="AX64" s="175">
        <v>0</v>
      </c>
      <c r="AY64" s="175">
        <v>0</v>
      </c>
      <c r="AZ64" s="175">
        <v>0</v>
      </c>
      <c r="BA64" s="175">
        <v>0</v>
      </c>
      <c r="BB64" s="175">
        <v>0</v>
      </c>
      <c r="BC64" s="175">
        <v>0</v>
      </c>
      <c r="BD64" s="175">
        <v>0</v>
      </c>
      <c r="BE64" s="175">
        <v>0</v>
      </c>
      <c r="BF64" s="175">
        <v>0</v>
      </c>
      <c r="BG64" s="175">
        <f t="shared" si="5"/>
        <v>0</v>
      </c>
      <c r="BH64" s="175">
        <f t="shared" si="5"/>
        <v>0</v>
      </c>
      <c r="BI64" s="175">
        <f t="shared" si="5"/>
        <v>0</v>
      </c>
      <c r="BJ64" s="175">
        <f t="shared" si="5"/>
        <v>0</v>
      </c>
      <c r="BK64" s="190"/>
    </row>
    <row r="65" spans="1:64" ht="45.75" customHeight="1" x14ac:dyDescent="0.25">
      <c r="A65" s="171" t="s">
        <v>793</v>
      </c>
      <c r="B65" s="299"/>
      <c r="C65" s="179">
        <v>0</v>
      </c>
      <c r="D65" s="179">
        <v>0</v>
      </c>
      <c r="E65" s="179">
        <v>0</v>
      </c>
      <c r="F65" s="179">
        <v>0</v>
      </c>
      <c r="G65" s="179">
        <v>0</v>
      </c>
      <c r="H65" s="179">
        <v>0</v>
      </c>
      <c r="I65" s="179">
        <v>0</v>
      </c>
      <c r="J65" s="179">
        <v>0</v>
      </c>
      <c r="K65" s="179">
        <v>0</v>
      </c>
      <c r="L65" s="179">
        <v>0</v>
      </c>
      <c r="M65" s="179">
        <v>0</v>
      </c>
      <c r="N65" s="179">
        <v>0</v>
      </c>
      <c r="O65" s="179">
        <v>0</v>
      </c>
      <c r="P65" s="179">
        <v>0</v>
      </c>
      <c r="Q65" s="179">
        <v>0</v>
      </c>
      <c r="R65" s="179">
        <v>0</v>
      </c>
      <c r="S65" s="179">
        <v>0</v>
      </c>
      <c r="T65" s="179">
        <v>0</v>
      </c>
      <c r="U65" s="179">
        <v>0</v>
      </c>
      <c r="V65" s="179">
        <v>0</v>
      </c>
      <c r="W65" s="179">
        <f>1456323322+11136256756+1709455689</f>
        <v>14302035767</v>
      </c>
      <c r="X65" s="179">
        <f>1455692235+11135602428+1709307342</f>
        <v>14300602005</v>
      </c>
      <c r="Y65" s="179">
        <f>1455692235+3282156528+661160536.8</f>
        <v>5399009299.8000002</v>
      </c>
      <c r="Z65" s="179">
        <f>1455692235+3282156528+661160536.8</f>
        <v>5399009299.8000002</v>
      </c>
      <c r="AA65" s="179">
        <v>0</v>
      </c>
      <c r="AB65" s="179">
        <v>0</v>
      </c>
      <c r="AC65" s="179">
        <v>0</v>
      </c>
      <c r="AD65" s="179">
        <v>0</v>
      </c>
      <c r="AE65" s="179">
        <v>0</v>
      </c>
      <c r="AF65" s="179">
        <v>0</v>
      </c>
      <c r="AG65" s="179">
        <v>0</v>
      </c>
      <c r="AH65" s="179">
        <v>0</v>
      </c>
      <c r="AI65" s="179">
        <v>0</v>
      </c>
      <c r="AJ65" s="179">
        <v>0</v>
      </c>
      <c r="AK65" s="179">
        <v>0</v>
      </c>
      <c r="AL65" s="179">
        <v>0</v>
      </c>
      <c r="AM65" s="179">
        <v>0</v>
      </c>
      <c r="AN65" s="179">
        <v>0</v>
      </c>
      <c r="AO65" s="179">
        <v>0</v>
      </c>
      <c r="AP65" s="179">
        <v>0</v>
      </c>
      <c r="AQ65" s="179">
        <v>0</v>
      </c>
      <c r="AR65" s="179">
        <v>0</v>
      </c>
      <c r="AS65" s="179">
        <v>0</v>
      </c>
      <c r="AT65" s="179">
        <v>0</v>
      </c>
      <c r="AU65" s="179">
        <v>0</v>
      </c>
      <c r="AV65" s="179">
        <v>0</v>
      </c>
      <c r="AW65" s="179">
        <v>0</v>
      </c>
      <c r="AX65" s="179">
        <v>0</v>
      </c>
      <c r="AY65" s="179">
        <v>0</v>
      </c>
      <c r="AZ65" s="179">
        <v>0</v>
      </c>
      <c r="BA65" s="179">
        <v>0</v>
      </c>
      <c r="BB65" s="179">
        <v>0</v>
      </c>
      <c r="BC65" s="179">
        <v>0</v>
      </c>
      <c r="BD65" s="179">
        <v>0</v>
      </c>
      <c r="BE65" s="179">
        <v>0</v>
      </c>
      <c r="BF65" s="179">
        <v>0</v>
      </c>
      <c r="BG65" s="179">
        <f t="shared" si="5"/>
        <v>14302035767</v>
      </c>
      <c r="BH65" s="179">
        <f t="shared" si="5"/>
        <v>14300602005</v>
      </c>
      <c r="BI65" s="179">
        <f t="shared" si="5"/>
        <v>5399009299.8000002</v>
      </c>
      <c r="BJ65" s="179">
        <f t="shared" si="5"/>
        <v>5399009299.8000002</v>
      </c>
      <c r="BK65" s="195">
        <f>+SUM(BG64:BG65)-B64</f>
        <v>0</v>
      </c>
    </row>
    <row r="66" spans="1:64" s="189" customFormat="1" ht="45.75" customHeight="1" x14ac:dyDescent="0.25">
      <c r="A66" s="187" t="s">
        <v>794</v>
      </c>
      <c r="B66" s="188">
        <f>+B67</f>
        <v>11281430897.030001</v>
      </c>
      <c r="C66" s="188">
        <f>+C67</f>
        <v>7946851559.8400002</v>
      </c>
      <c r="D66" s="188">
        <f>+D67</f>
        <v>7410302042.4799995</v>
      </c>
      <c r="E66" s="188">
        <f t="shared" ref="E66:BF66" si="30">+E67</f>
        <v>7206661055.8899994</v>
      </c>
      <c r="F66" s="188">
        <f t="shared" si="30"/>
        <v>5837033858.0699997</v>
      </c>
      <c r="G66" s="188">
        <f t="shared" si="30"/>
        <v>268363440</v>
      </c>
      <c r="H66" s="188">
        <f t="shared" si="30"/>
        <v>117313702</v>
      </c>
      <c r="I66" s="188">
        <f t="shared" si="30"/>
        <v>117313702</v>
      </c>
      <c r="J66" s="188">
        <f t="shared" si="30"/>
        <v>117313702</v>
      </c>
      <c r="K66" s="188">
        <f t="shared" si="30"/>
        <v>166034934.56</v>
      </c>
      <c r="L66" s="188">
        <f t="shared" si="30"/>
        <v>116785881</v>
      </c>
      <c r="M66" s="188">
        <f t="shared" si="30"/>
        <v>116785881</v>
      </c>
      <c r="N66" s="188">
        <f t="shared" si="30"/>
        <v>114647913</v>
      </c>
      <c r="O66" s="188">
        <f t="shared" si="30"/>
        <v>960701165.9000001</v>
      </c>
      <c r="P66" s="188">
        <f t="shared" si="30"/>
        <v>960701165.9000001</v>
      </c>
      <c r="Q66" s="188">
        <f t="shared" si="30"/>
        <v>110701165.90000001</v>
      </c>
      <c r="R66" s="188">
        <f t="shared" si="30"/>
        <v>110701165.90000001</v>
      </c>
      <c r="S66" s="188">
        <f t="shared" si="30"/>
        <v>10000000</v>
      </c>
      <c r="T66" s="188">
        <f t="shared" si="30"/>
        <v>9858992</v>
      </c>
      <c r="U66" s="188">
        <f t="shared" si="30"/>
        <v>9858992</v>
      </c>
      <c r="V66" s="188">
        <f t="shared" si="30"/>
        <v>9858992</v>
      </c>
      <c r="W66" s="188">
        <f t="shared" si="30"/>
        <v>1347479796.73</v>
      </c>
      <c r="X66" s="188">
        <f t="shared" si="30"/>
        <v>1347470320</v>
      </c>
      <c r="Y66" s="188">
        <f t="shared" si="30"/>
        <v>404241096</v>
      </c>
      <c r="Z66" s="188">
        <f t="shared" si="30"/>
        <v>404241096</v>
      </c>
      <c r="AA66" s="188">
        <f t="shared" si="30"/>
        <v>100000000</v>
      </c>
      <c r="AB66" s="188">
        <f t="shared" si="30"/>
        <v>98793036</v>
      </c>
      <c r="AC66" s="188">
        <f t="shared" si="30"/>
        <v>98793036</v>
      </c>
      <c r="AD66" s="188">
        <f t="shared" si="30"/>
        <v>98793036</v>
      </c>
      <c r="AE66" s="188">
        <f t="shared" si="30"/>
        <v>52000000</v>
      </c>
      <c r="AF66" s="188">
        <f t="shared" si="30"/>
        <v>49906913</v>
      </c>
      <c r="AG66" s="188">
        <f t="shared" si="30"/>
        <v>47855908.999999993</v>
      </c>
      <c r="AH66" s="188">
        <f t="shared" si="30"/>
        <v>47855908.999999993</v>
      </c>
      <c r="AI66" s="188">
        <f t="shared" si="30"/>
        <v>0</v>
      </c>
      <c r="AJ66" s="188">
        <f t="shared" si="30"/>
        <v>0</v>
      </c>
      <c r="AK66" s="188">
        <f t="shared" si="30"/>
        <v>0</v>
      </c>
      <c r="AL66" s="188">
        <f t="shared" si="30"/>
        <v>0</v>
      </c>
      <c r="AM66" s="188">
        <f t="shared" si="30"/>
        <v>0</v>
      </c>
      <c r="AN66" s="188">
        <f t="shared" si="30"/>
        <v>0</v>
      </c>
      <c r="AO66" s="188">
        <f t="shared" si="30"/>
        <v>0</v>
      </c>
      <c r="AP66" s="188">
        <f t="shared" si="30"/>
        <v>0</v>
      </c>
      <c r="AQ66" s="188">
        <f t="shared" si="30"/>
        <v>0</v>
      </c>
      <c r="AR66" s="188">
        <f t="shared" si="30"/>
        <v>0</v>
      </c>
      <c r="AS66" s="188">
        <f t="shared" si="30"/>
        <v>0</v>
      </c>
      <c r="AT66" s="188">
        <f t="shared" si="30"/>
        <v>0</v>
      </c>
      <c r="AU66" s="188">
        <f t="shared" si="30"/>
        <v>0</v>
      </c>
      <c r="AV66" s="188">
        <f t="shared" si="30"/>
        <v>0</v>
      </c>
      <c r="AW66" s="188">
        <f t="shared" si="30"/>
        <v>0</v>
      </c>
      <c r="AX66" s="188">
        <f t="shared" si="30"/>
        <v>0</v>
      </c>
      <c r="AY66" s="188">
        <f t="shared" si="30"/>
        <v>250000000</v>
      </c>
      <c r="AZ66" s="188">
        <f t="shared" si="30"/>
        <v>249193180</v>
      </c>
      <c r="BA66" s="188">
        <f t="shared" si="30"/>
        <v>249193180</v>
      </c>
      <c r="BB66" s="188">
        <f t="shared" si="30"/>
        <v>249193180</v>
      </c>
      <c r="BC66" s="188">
        <f t="shared" si="30"/>
        <v>180000000</v>
      </c>
      <c r="BD66" s="188">
        <f t="shared" si="30"/>
        <v>180000000</v>
      </c>
      <c r="BE66" s="188">
        <f t="shared" si="30"/>
        <v>180000000</v>
      </c>
      <c r="BF66" s="188">
        <f t="shared" si="30"/>
        <v>177948611</v>
      </c>
      <c r="BG66" s="188">
        <f t="shared" si="5"/>
        <v>11281430897.030001</v>
      </c>
      <c r="BH66" s="188">
        <f t="shared" si="5"/>
        <v>10540325232.379999</v>
      </c>
      <c r="BI66" s="188">
        <f t="shared" si="5"/>
        <v>8541404017.789999</v>
      </c>
      <c r="BJ66" s="188">
        <f t="shared" si="5"/>
        <v>7167587462.9699993</v>
      </c>
      <c r="BK66" s="191"/>
    </row>
    <row r="67" spans="1:64" ht="45.75" customHeight="1" x14ac:dyDescent="0.25">
      <c r="A67" s="163" t="s">
        <v>795</v>
      </c>
      <c r="B67" s="173">
        <f>+B68+B71+B75+B83+B94+B99</f>
        <v>11281430897.030001</v>
      </c>
      <c r="C67" s="173">
        <f>+C68+C71+C75+C83+C94+C99</f>
        <v>7946851559.8400002</v>
      </c>
      <c r="D67" s="173">
        <f>+D68+D71+D75+D83+D94+D99</f>
        <v>7410302042.4799995</v>
      </c>
      <c r="E67" s="173">
        <f t="shared" ref="E67:BF67" si="31">+E68+E71+E75+E83+E94+E99</f>
        <v>7206661055.8899994</v>
      </c>
      <c r="F67" s="173">
        <f t="shared" si="31"/>
        <v>5837033858.0699997</v>
      </c>
      <c r="G67" s="173">
        <f t="shared" si="31"/>
        <v>268363440</v>
      </c>
      <c r="H67" s="173">
        <f t="shared" si="31"/>
        <v>117313702</v>
      </c>
      <c r="I67" s="173">
        <f t="shared" si="31"/>
        <v>117313702</v>
      </c>
      <c r="J67" s="173">
        <f t="shared" si="31"/>
        <v>117313702</v>
      </c>
      <c r="K67" s="173">
        <f t="shared" si="31"/>
        <v>166034934.56</v>
      </c>
      <c r="L67" s="173">
        <f t="shared" si="31"/>
        <v>116785881</v>
      </c>
      <c r="M67" s="173">
        <f t="shared" si="31"/>
        <v>116785881</v>
      </c>
      <c r="N67" s="173">
        <f t="shared" si="31"/>
        <v>114647913</v>
      </c>
      <c r="O67" s="173">
        <f t="shared" si="31"/>
        <v>960701165.9000001</v>
      </c>
      <c r="P67" s="173">
        <f t="shared" si="31"/>
        <v>960701165.9000001</v>
      </c>
      <c r="Q67" s="173">
        <f t="shared" si="31"/>
        <v>110701165.90000001</v>
      </c>
      <c r="R67" s="173">
        <f t="shared" si="31"/>
        <v>110701165.90000001</v>
      </c>
      <c r="S67" s="173">
        <f t="shared" si="31"/>
        <v>10000000</v>
      </c>
      <c r="T67" s="173">
        <f t="shared" si="31"/>
        <v>9858992</v>
      </c>
      <c r="U67" s="173">
        <f t="shared" si="31"/>
        <v>9858992</v>
      </c>
      <c r="V67" s="173">
        <f t="shared" si="31"/>
        <v>9858992</v>
      </c>
      <c r="W67" s="173">
        <f t="shared" si="31"/>
        <v>1347479796.73</v>
      </c>
      <c r="X67" s="173">
        <f t="shared" si="31"/>
        <v>1347470320</v>
      </c>
      <c r="Y67" s="173">
        <f t="shared" si="31"/>
        <v>404241096</v>
      </c>
      <c r="Z67" s="173">
        <f t="shared" si="31"/>
        <v>404241096</v>
      </c>
      <c r="AA67" s="173">
        <f t="shared" si="31"/>
        <v>100000000</v>
      </c>
      <c r="AB67" s="173">
        <f t="shared" si="31"/>
        <v>98793036</v>
      </c>
      <c r="AC67" s="173">
        <f t="shared" si="31"/>
        <v>98793036</v>
      </c>
      <c r="AD67" s="173">
        <f t="shared" si="31"/>
        <v>98793036</v>
      </c>
      <c r="AE67" s="173">
        <f t="shared" si="31"/>
        <v>52000000</v>
      </c>
      <c r="AF67" s="173">
        <f t="shared" si="31"/>
        <v>49906913</v>
      </c>
      <c r="AG67" s="173">
        <f t="shared" si="31"/>
        <v>47855908.999999993</v>
      </c>
      <c r="AH67" s="173">
        <f t="shared" si="31"/>
        <v>47855908.999999993</v>
      </c>
      <c r="AI67" s="173">
        <f t="shared" si="31"/>
        <v>0</v>
      </c>
      <c r="AJ67" s="173">
        <f t="shared" si="31"/>
        <v>0</v>
      </c>
      <c r="AK67" s="173">
        <f t="shared" si="31"/>
        <v>0</v>
      </c>
      <c r="AL67" s="173">
        <f t="shared" si="31"/>
        <v>0</v>
      </c>
      <c r="AM67" s="173">
        <f t="shared" si="31"/>
        <v>0</v>
      </c>
      <c r="AN67" s="173">
        <f t="shared" si="31"/>
        <v>0</v>
      </c>
      <c r="AO67" s="173">
        <f t="shared" si="31"/>
        <v>0</v>
      </c>
      <c r="AP67" s="173">
        <f t="shared" si="31"/>
        <v>0</v>
      </c>
      <c r="AQ67" s="173">
        <f t="shared" si="31"/>
        <v>0</v>
      </c>
      <c r="AR67" s="173">
        <f t="shared" si="31"/>
        <v>0</v>
      </c>
      <c r="AS67" s="173">
        <f t="shared" si="31"/>
        <v>0</v>
      </c>
      <c r="AT67" s="173">
        <f t="shared" si="31"/>
        <v>0</v>
      </c>
      <c r="AU67" s="173">
        <f t="shared" si="31"/>
        <v>0</v>
      </c>
      <c r="AV67" s="173">
        <f t="shared" si="31"/>
        <v>0</v>
      </c>
      <c r="AW67" s="173">
        <f t="shared" si="31"/>
        <v>0</v>
      </c>
      <c r="AX67" s="173">
        <f t="shared" si="31"/>
        <v>0</v>
      </c>
      <c r="AY67" s="173">
        <f t="shared" si="31"/>
        <v>250000000</v>
      </c>
      <c r="AZ67" s="173">
        <f t="shared" si="31"/>
        <v>249193180</v>
      </c>
      <c r="BA67" s="173">
        <f t="shared" si="31"/>
        <v>249193180</v>
      </c>
      <c r="BB67" s="173">
        <f t="shared" si="31"/>
        <v>249193180</v>
      </c>
      <c r="BC67" s="173">
        <f t="shared" si="31"/>
        <v>180000000</v>
      </c>
      <c r="BD67" s="173">
        <f t="shared" si="31"/>
        <v>180000000</v>
      </c>
      <c r="BE67" s="173">
        <f t="shared" si="31"/>
        <v>180000000</v>
      </c>
      <c r="BF67" s="173">
        <f t="shared" si="31"/>
        <v>177948611</v>
      </c>
      <c r="BG67" s="173">
        <f t="shared" si="5"/>
        <v>11281430897.030001</v>
      </c>
      <c r="BH67" s="173">
        <f t="shared" si="5"/>
        <v>10540325232.379999</v>
      </c>
      <c r="BI67" s="173">
        <f t="shared" si="5"/>
        <v>8541404017.789999</v>
      </c>
      <c r="BJ67" s="173">
        <f t="shared" si="5"/>
        <v>7167587462.9699993</v>
      </c>
      <c r="BK67" s="190"/>
    </row>
    <row r="68" spans="1:64" ht="45.75" customHeight="1" x14ac:dyDescent="0.25">
      <c r="A68" s="164" t="s">
        <v>796</v>
      </c>
      <c r="B68" s="174">
        <f>SUM(B69:B70)</f>
        <v>270575796</v>
      </c>
      <c r="C68" s="174">
        <f t="shared" ref="C68:BF68" si="32">SUM(C69:C70)</f>
        <v>228575796</v>
      </c>
      <c r="D68" s="174">
        <f t="shared" si="32"/>
        <v>226971401</v>
      </c>
      <c r="E68" s="174">
        <f t="shared" si="32"/>
        <v>226971401</v>
      </c>
      <c r="F68" s="174">
        <f t="shared" si="32"/>
        <v>225861463</v>
      </c>
      <c r="G68" s="174">
        <f t="shared" si="32"/>
        <v>0</v>
      </c>
      <c r="H68" s="174">
        <f t="shared" si="32"/>
        <v>0</v>
      </c>
      <c r="I68" s="174">
        <f t="shared" si="32"/>
        <v>0</v>
      </c>
      <c r="J68" s="174">
        <f t="shared" si="32"/>
        <v>0</v>
      </c>
      <c r="K68" s="174">
        <f t="shared" si="32"/>
        <v>40000000</v>
      </c>
      <c r="L68" s="174">
        <f t="shared" si="32"/>
        <v>36385265</v>
      </c>
      <c r="M68" s="174">
        <f t="shared" si="32"/>
        <v>36385265</v>
      </c>
      <c r="N68" s="174">
        <f t="shared" si="32"/>
        <v>36385265</v>
      </c>
      <c r="O68" s="174">
        <f t="shared" si="32"/>
        <v>0</v>
      </c>
      <c r="P68" s="174">
        <f t="shared" si="32"/>
        <v>0</v>
      </c>
      <c r="Q68" s="174">
        <f t="shared" si="32"/>
        <v>0</v>
      </c>
      <c r="R68" s="174">
        <f t="shared" si="32"/>
        <v>0</v>
      </c>
      <c r="S68" s="174">
        <f t="shared" si="32"/>
        <v>0</v>
      </c>
      <c r="T68" s="174">
        <f t="shared" si="32"/>
        <v>0</v>
      </c>
      <c r="U68" s="174">
        <f t="shared" si="32"/>
        <v>0</v>
      </c>
      <c r="V68" s="174">
        <f t="shared" si="32"/>
        <v>0</v>
      </c>
      <c r="W68" s="174">
        <f t="shared" si="32"/>
        <v>0</v>
      </c>
      <c r="X68" s="174">
        <f t="shared" si="32"/>
        <v>0</v>
      </c>
      <c r="Y68" s="174">
        <f t="shared" si="32"/>
        <v>0</v>
      </c>
      <c r="Z68" s="174">
        <f t="shared" si="32"/>
        <v>0</v>
      </c>
      <c r="AA68" s="174">
        <f t="shared" si="32"/>
        <v>0</v>
      </c>
      <c r="AB68" s="174">
        <f t="shared" si="32"/>
        <v>0</v>
      </c>
      <c r="AC68" s="174">
        <f t="shared" si="32"/>
        <v>0</v>
      </c>
      <c r="AD68" s="174">
        <f t="shared" si="32"/>
        <v>0</v>
      </c>
      <c r="AE68" s="174">
        <f t="shared" si="32"/>
        <v>2000000</v>
      </c>
      <c r="AF68" s="174">
        <f t="shared" si="32"/>
        <v>0</v>
      </c>
      <c r="AG68" s="174">
        <f t="shared" si="32"/>
        <v>0</v>
      </c>
      <c r="AH68" s="174">
        <f t="shared" si="32"/>
        <v>0</v>
      </c>
      <c r="AI68" s="174">
        <f t="shared" si="32"/>
        <v>0</v>
      </c>
      <c r="AJ68" s="174">
        <f t="shared" si="32"/>
        <v>0</v>
      </c>
      <c r="AK68" s="174">
        <f t="shared" si="32"/>
        <v>0</v>
      </c>
      <c r="AL68" s="174">
        <f t="shared" si="32"/>
        <v>0</v>
      </c>
      <c r="AM68" s="174">
        <f t="shared" si="32"/>
        <v>0</v>
      </c>
      <c r="AN68" s="174">
        <f t="shared" si="32"/>
        <v>0</v>
      </c>
      <c r="AO68" s="174">
        <f t="shared" si="32"/>
        <v>0</v>
      </c>
      <c r="AP68" s="174">
        <f t="shared" si="32"/>
        <v>0</v>
      </c>
      <c r="AQ68" s="174">
        <f t="shared" si="32"/>
        <v>0</v>
      </c>
      <c r="AR68" s="174">
        <f t="shared" si="32"/>
        <v>0</v>
      </c>
      <c r="AS68" s="174">
        <f t="shared" si="32"/>
        <v>0</v>
      </c>
      <c r="AT68" s="174">
        <f t="shared" si="32"/>
        <v>0</v>
      </c>
      <c r="AU68" s="174">
        <f t="shared" si="32"/>
        <v>0</v>
      </c>
      <c r="AV68" s="174">
        <f t="shared" si="32"/>
        <v>0</v>
      </c>
      <c r="AW68" s="174">
        <f t="shared" si="32"/>
        <v>0</v>
      </c>
      <c r="AX68" s="174">
        <f t="shared" si="32"/>
        <v>0</v>
      </c>
      <c r="AY68" s="174">
        <f t="shared" si="32"/>
        <v>0</v>
      </c>
      <c r="AZ68" s="174">
        <f t="shared" si="32"/>
        <v>0</v>
      </c>
      <c r="BA68" s="174">
        <f t="shared" si="32"/>
        <v>0</v>
      </c>
      <c r="BB68" s="174">
        <f t="shared" si="32"/>
        <v>0</v>
      </c>
      <c r="BC68" s="174">
        <f t="shared" si="32"/>
        <v>0</v>
      </c>
      <c r="BD68" s="174">
        <f t="shared" si="32"/>
        <v>0</v>
      </c>
      <c r="BE68" s="174">
        <f t="shared" si="32"/>
        <v>0</v>
      </c>
      <c r="BF68" s="174">
        <f t="shared" si="32"/>
        <v>0</v>
      </c>
      <c r="BG68" s="174">
        <f t="shared" si="5"/>
        <v>270575796</v>
      </c>
      <c r="BH68" s="174">
        <f t="shared" si="5"/>
        <v>263356666</v>
      </c>
      <c r="BI68" s="174">
        <f t="shared" si="5"/>
        <v>263356666</v>
      </c>
      <c r="BJ68" s="174">
        <f t="shared" si="5"/>
        <v>262246728</v>
      </c>
      <c r="BK68" s="195">
        <f>+SUM(BG69:BG70)-BG68</f>
        <v>0</v>
      </c>
      <c r="BL68" s="196">
        <f>+BG68-B68</f>
        <v>0</v>
      </c>
    </row>
    <row r="69" spans="1:64" ht="45.75" customHeight="1" x14ac:dyDescent="0.25">
      <c r="A69" s="168" t="s">
        <v>797</v>
      </c>
      <c r="B69" s="297">
        <f>+[10]InfMesPptoCDP.rpt!$P$534</f>
        <v>270575796</v>
      </c>
      <c r="C69" s="175">
        <v>0</v>
      </c>
      <c r="D69" s="175">
        <v>0</v>
      </c>
      <c r="E69" s="175">
        <v>0</v>
      </c>
      <c r="F69" s="175">
        <v>0</v>
      </c>
      <c r="G69" s="175">
        <v>0</v>
      </c>
      <c r="H69" s="175">
        <v>0</v>
      </c>
      <c r="I69" s="175">
        <v>0</v>
      </c>
      <c r="J69" s="175">
        <v>0</v>
      </c>
      <c r="K69" s="175">
        <v>0</v>
      </c>
      <c r="L69" s="175">
        <v>0</v>
      </c>
      <c r="M69" s="175">
        <v>0</v>
      </c>
      <c r="N69" s="175">
        <v>0</v>
      </c>
      <c r="O69" s="175">
        <v>0</v>
      </c>
      <c r="P69" s="175">
        <v>0</v>
      </c>
      <c r="Q69" s="175">
        <v>0</v>
      </c>
      <c r="R69" s="175">
        <v>0</v>
      </c>
      <c r="S69" s="175">
        <v>0</v>
      </c>
      <c r="T69" s="175">
        <v>0</v>
      </c>
      <c r="U69" s="175">
        <v>0</v>
      </c>
      <c r="V69" s="175">
        <v>0</v>
      </c>
      <c r="W69" s="175">
        <v>0</v>
      </c>
      <c r="X69" s="175">
        <v>0</v>
      </c>
      <c r="Y69" s="175">
        <v>0</v>
      </c>
      <c r="Z69" s="175">
        <v>0</v>
      </c>
      <c r="AA69" s="175">
        <v>0</v>
      </c>
      <c r="AB69" s="175">
        <v>0</v>
      </c>
      <c r="AC69" s="175">
        <v>0</v>
      </c>
      <c r="AD69" s="175">
        <v>0</v>
      </c>
      <c r="AE69" s="175">
        <v>0</v>
      </c>
      <c r="AF69" s="175">
        <v>0</v>
      </c>
      <c r="AG69" s="175">
        <v>0</v>
      </c>
      <c r="AH69" s="175">
        <v>0</v>
      </c>
      <c r="AI69" s="175">
        <v>0</v>
      </c>
      <c r="AJ69" s="175">
        <v>0</v>
      </c>
      <c r="AK69" s="175">
        <v>0</v>
      </c>
      <c r="AL69" s="175">
        <v>0</v>
      </c>
      <c r="AM69" s="175">
        <v>0</v>
      </c>
      <c r="AN69" s="175">
        <v>0</v>
      </c>
      <c r="AO69" s="175">
        <v>0</v>
      </c>
      <c r="AP69" s="175">
        <v>0</v>
      </c>
      <c r="AQ69" s="175">
        <v>0</v>
      </c>
      <c r="AR69" s="175">
        <v>0</v>
      </c>
      <c r="AS69" s="175">
        <v>0</v>
      </c>
      <c r="AT69" s="175">
        <v>0</v>
      </c>
      <c r="AU69" s="175">
        <v>0</v>
      </c>
      <c r="AV69" s="175">
        <v>0</v>
      </c>
      <c r="AW69" s="175">
        <v>0</v>
      </c>
      <c r="AX69" s="175">
        <v>0</v>
      </c>
      <c r="AY69" s="175">
        <v>0</v>
      </c>
      <c r="AZ69" s="175">
        <v>0</v>
      </c>
      <c r="BA69" s="175">
        <v>0</v>
      </c>
      <c r="BB69" s="175">
        <v>0</v>
      </c>
      <c r="BC69" s="175">
        <v>0</v>
      </c>
      <c r="BD69" s="175">
        <v>0</v>
      </c>
      <c r="BE69" s="175">
        <v>0</v>
      </c>
      <c r="BF69" s="175">
        <v>0</v>
      </c>
      <c r="BG69" s="175">
        <f t="shared" si="5"/>
        <v>0</v>
      </c>
      <c r="BH69" s="175">
        <f t="shared" si="5"/>
        <v>0</v>
      </c>
      <c r="BI69" s="175">
        <f t="shared" si="5"/>
        <v>0</v>
      </c>
      <c r="BJ69" s="175">
        <f t="shared" si="5"/>
        <v>0</v>
      </c>
      <c r="BK69" s="190"/>
    </row>
    <row r="70" spans="1:64" ht="45.75" customHeight="1" x14ac:dyDescent="0.25">
      <c r="A70" s="167" t="s">
        <v>798</v>
      </c>
      <c r="B70" s="299"/>
      <c r="C70" s="176">
        <f>+[10]InfMesPptoCDP.rpt!$P$535</f>
        <v>228575796</v>
      </c>
      <c r="D70" s="176">
        <f>+[10]InfMesPptoCDP.rpt!$Q$535</f>
        <v>226971401</v>
      </c>
      <c r="E70" s="176">
        <f>+[10]InfMesPptoCDP.rpt!$R$535</f>
        <v>226971401</v>
      </c>
      <c r="F70" s="176">
        <f>+[10]InfMesPptoCDP.rpt!$S$535</f>
        <v>225861463</v>
      </c>
      <c r="G70" s="177">
        <v>0</v>
      </c>
      <c r="H70" s="177">
        <v>0</v>
      </c>
      <c r="I70" s="177">
        <v>0</v>
      </c>
      <c r="J70" s="177">
        <v>0</v>
      </c>
      <c r="K70" s="177">
        <f>+[10]InfMesPptoCDP.rpt!$P$536</f>
        <v>40000000</v>
      </c>
      <c r="L70" s="177">
        <f>+[10]InfMesPptoCDP.rpt!$Q$536</f>
        <v>36385265</v>
      </c>
      <c r="M70" s="177">
        <f>+[10]InfMesPptoCDP.rpt!$R$536</f>
        <v>36385265</v>
      </c>
      <c r="N70" s="177">
        <f>+[10]InfMesPptoCDP.rpt!$S$536</f>
        <v>36385265</v>
      </c>
      <c r="O70" s="177">
        <v>0</v>
      </c>
      <c r="P70" s="177">
        <v>0</v>
      </c>
      <c r="Q70" s="177">
        <v>0</v>
      </c>
      <c r="R70" s="177">
        <v>0</v>
      </c>
      <c r="S70" s="177">
        <v>0</v>
      </c>
      <c r="T70" s="177">
        <v>0</v>
      </c>
      <c r="U70" s="177">
        <v>0</v>
      </c>
      <c r="V70" s="177">
        <v>0</v>
      </c>
      <c r="W70" s="177">
        <v>0</v>
      </c>
      <c r="X70" s="177">
        <v>0</v>
      </c>
      <c r="Y70" s="177">
        <v>0</v>
      </c>
      <c r="Z70" s="177">
        <v>0</v>
      </c>
      <c r="AA70" s="177">
        <v>0</v>
      </c>
      <c r="AB70" s="177">
        <v>0</v>
      </c>
      <c r="AC70" s="177">
        <v>0</v>
      </c>
      <c r="AD70" s="177">
        <v>0</v>
      </c>
      <c r="AE70" s="177">
        <f>+[10]InfMesPptoCDP.rpt!$P$537</f>
        <v>2000000</v>
      </c>
      <c r="AF70" s="177">
        <f>+[10]InfMesPptoCDP.rpt!$Q$537</f>
        <v>0</v>
      </c>
      <c r="AG70" s="177">
        <f>+[10]InfMesPptoCDP.rpt!$R$537</f>
        <v>0</v>
      </c>
      <c r="AH70" s="177">
        <f>+[10]InfMesPptoCDP.rpt!$S$537</f>
        <v>0</v>
      </c>
      <c r="AI70" s="177">
        <v>0</v>
      </c>
      <c r="AJ70" s="177">
        <v>0</v>
      </c>
      <c r="AK70" s="177">
        <v>0</v>
      </c>
      <c r="AL70" s="177">
        <v>0</v>
      </c>
      <c r="AM70" s="177">
        <v>0</v>
      </c>
      <c r="AN70" s="177">
        <v>0</v>
      </c>
      <c r="AO70" s="177">
        <v>0</v>
      </c>
      <c r="AP70" s="177">
        <v>0</v>
      </c>
      <c r="AQ70" s="177">
        <v>0</v>
      </c>
      <c r="AR70" s="177">
        <v>0</v>
      </c>
      <c r="AS70" s="177">
        <v>0</v>
      </c>
      <c r="AT70" s="177">
        <v>0</v>
      </c>
      <c r="AU70" s="177">
        <v>0</v>
      </c>
      <c r="AV70" s="177">
        <v>0</v>
      </c>
      <c r="AW70" s="177">
        <v>0</v>
      </c>
      <c r="AX70" s="177">
        <v>0</v>
      </c>
      <c r="AY70" s="177">
        <v>0</v>
      </c>
      <c r="AZ70" s="177">
        <v>0</v>
      </c>
      <c r="BA70" s="177">
        <v>0</v>
      </c>
      <c r="BB70" s="177">
        <v>0</v>
      </c>
      <c r="BC70" s="177">
        <v>0</v>
      </c>
      <c r="BD70" s="177">
        <v>0</v>
      </c>
      <c r="BE70" s="177">
        <v>0</v>
      </c>
      <c r="BF70" s="177">
        <v>0</v>
      </c>
      <c r="BG70" s="176">
        <f t="shared" ref="BG70:BJ102" si="33">+C70+G70+K70+O70+S70+W70+AA70+AE70+AI70+AM70+AQ70+AU70+AY70+BC70</f>
        <v>270575796</v>
      </c>
      <c r="BH70" s="176">
        <f t="shared" si="33"/>
        <v>263356666</v>
      </c>
      <c r="BI70" s="176">
        <f t="shared" si="33"/>
        <v>263356666</v>
      </c>
      <c r="BJ70" s="176">
        <f t="shared" si="33"/>
        <v>262246728</v>
      </c>
      <c r="BK70" s="192">
        <f>+SUM(BG69:BG70)-B69</f>
        <v>0</v>
      </c>
    </row>
    <row r="71" spans="1:64" ht="45.75" customHeight="1" x14ac:dyDescent="0.25">
      <c r="A71" s="164" t="s">
        <v>799</v>
      </c>
      <c r="B71" s="174">
        <f>SUM(B72:B74)</f>
        <v>216359936</v>
      </c>
      <c r="C71" s="174">
        <f t="shared" ref="C71:BF71" si="34">SUM(C72:C74)</f>
        <v>216359936</v>
      </c>
      <c r="D71" s="174">
        <f t="shared" si="34"/>
        <v>209271582</v>
      </c>
      <c r="E71" s="174">
        <f t="shared" si="34"/>
        <v>209271582</v>
      </c>
      <c r="F71" s="174">
        <f t="shared" si="34"/>
        <v>207015662</v>
      </c>
      <c r="G71" s="174">
        <f t="shared" si="34"/>
        <v>0</v>
      </c>
      <c r="H71" s="174">
        <f t="shared" si="34"/>
        <v>0</v>
      </c>
      <c r="I71" s="174">
        <f t="shared" si="34"/>
        <v>0</v>
      </c>
      <c r="J71" s="174">
        <f t="shared" si="34"/>
        <v>0</v>
      </c>
      <c r="K71" s="174">
        <f t="shared" si="34"/>
        <v>0</v>
      </c>
      <c r="L71" s="174">
        <f t="shared" si="34"/>
        <v>0</v>
      </c>
      <c r="M71" s="174">
        <f t="shared" si="34"/>
        <v>0</v>
      </c>
      <c r="N71" s="174">
        <f t="shared" si="34"/>
        <v>0</v>
      </c>
      <c r="O71" s="174">
        <f t="shared" si="34"/>
        <v>0</v>
      </c>
      <c r="P71" s="174">
        <f t="shared" si="34"/>
        <v>0</v>
      </c>
      <c r="Q71" s="174">
        <f t="shared" si="34"/>
        <v>0</v>
      </c>
      <c r="R71" s="174">
        <f t="shared" si="34"/>
        <v>0</v>
      </c>
      <c r="S71" s="174">
        <f t="shared" si="34"/>
        <v>0</v>
      </c>
      <c r="T71" s="174">
        <f t="shared" si="34"/>
        <v>0</v>
      </c>
      <c r="U71" s="174">
        <f t="shared" si="34"/>
        <v>0</v>
      </c>
      <c r="V71" s="174">
        <f t="shared" si="34"/>
        <v>0</v>
      </c>
      <c r="W71" s="174">
        <f t="shared" si="34"/>
        <v>0</v>
      </c>
      <c r="X71" s="174">
        <f t="shared" si="34"/>
        <v>0</v>
      </c>
      <c r="Y71" s="174">
        <f t="shared" si="34"/>
        <v>0</v>
      </c>
      <c r="Z71" s="174">
        <f t="shared" si="34"/>
        <v>0</v>
      </c>
      <c r="AA71" s="174">
        <f t="shared" si="34"/>
        <v>0</v>
      </c>
      <c r="AB71" s="174">
        <f t="shared" si="34"/>
        <v>0</v>
      </c>
      <c r="AC71" s="174">
        <f t="shared" si="34"/>
        <v>0</v>
      </c>
      <c r="AD71" s="174">
        <f t="shared" si="34"/>
        <v>0</v>
      </c>
      <c r="AE71" s="174">
        <f t="shared" si="34"/>
        <v>0</v>
      </c>
      <c r="AF71" s="174">
        <f t="shared" si="34"/>
        <v>0</v>
      </c>
      <c r="AG71" s="174">
        <f t="shared" si="34"/>
        <v>0</v>
      </c>
      <c r="AH71" s="174">
        <f t="shared" si="34"/>
        <v>0</v>
      </c>
      <c r="AI71" s="174">
        <f t="shared" si="34"/>
        <v>0</v>
      </c>
      <c r="AJ71" s="174">
        <f t="shared" si="34"/>
        <v>0</v>
      </c>
      <c r="AK71" s="174">
        <f t="shared" si="34"/>
        <v>0</v>
      </c>
      <c r="AL71" s="174">
        <f t="shared" si="34"/>
        <v>0</v>
      </c>
      <c r="AM71" s="174">
        <f t="shared" si="34"/>
        <v>0</v>
      </c>
      <c r="AN71" s="174">
        <f t="shared" si="34"/>
        <v>0</v>
      </c>
      <c r="AO71" s="174">
        <f t="shared" si="34"/>
        <v>0</v>
      </c>
      <c r="AP71" s="174">
        <f t="shared" si="34"/>
        <v>0</v>
      </c>
      <c r="AQ71" s="174">
        <f t="shared" si="34"/>
        <v>0</v>
      </c>
      <c r="AR71" s="174">
        <f t="shared" si="34"/>
        <v>0</v>
      </c>
      <c r="AS71" s="174">
        <f t="shared" si="34"/>
        <v>0</v>
      </c>
      <c r="AT71" s="174">
        <f t="shared" si="34"/>
        <v>0</v>
      </c>
      <c r="AU71" s="174">
        <f t="shared" si="34"/>
        <v>0</v>
      </c>
      <c r="AV71" s="174">
        <f t="shared" si="34"/>
        <v>0</v>
      </c>
      <c r="AW71" s="174">
        <f t="shared" si="34"/>
        <v>0</v>
      </c>
      <c r="AX71" s="174">
        <f t="shared" si="34"/>
        <v>0</v>
      </c>
      <c r="AY71" s="174">
        <f t="shared" si="34"/>
        <v>0</v>
      </c>
      <c r="AZ71" s="174">
        <f t="shared" si="34"/>
        <v>0</v>
      </c>
      <c r="BA71" s="174">
        <f t="shared" si="34"/>
        <v>0</v>
      </c>
      <c r="BB71" s="174">
        <f t="shared" si="34"/>
        <v>0</v>
      </c>
      <c r="BC71" s="174">
        <f t="shared" si="34"/>
        <v>0</v>
      </c>
      <c r="BD71" s="174">
        <f t="shared" si="34"/>
        <v>0</v>
      </c>
      <c r="BE71" s="174">
        <f t="shared" si="34"/>
        <v>0</v>
      </c>
      <c r="BF71" s="174">
        <f t="shared" si="34"/>
        <v>0</v>
      </c>
      <c r="BG71" s="174">
        <f t="shared" si="33"/>
        <v>216359936</v>
      </c>
      <c r="BH71" s="174">
        <f t="shared" si="33"/>
        <v>209271582</v>
      </c>
      <c r="BI71" s="174">
        <f t="shared" si="33"/>
        <v>209271582</v>
      </c>
      <c r="BJ71" s="174">
        <f t="shared" si="33"/>
        <v>207015662</v>
      </c>
      <c r="BK71" s="195">
        <f>+SUM(BG72:BG74)-BG71</f>
        <v>0</v>
      </c>
      <c r="BL71" s="196">
        <f>+BG71-B71</f>
        <v>0</v>
      </c>
    </row>
    <row r="72" spans="1:64" ht="45.75" customHeight="1" x14ac:dyDescent="0.25">
      <c r="A72" s="167" t="s">
        <v>800</v>
      </c>
      <c r="B72" s="297">
        <f>+[10]InfMesPptoCDP.rpt!$P$544</f>
        <v>216359936</v>
      </c>
      <c r="C72" s="176">
        <f>216359936/3</f>
        <v>72119978.666666672</v>
      </c>
      <c r="D72" s="176">
        <f t="shared" ref="D72:E74" si="35">209271582/3</f>
        <v>69757194</v>
      </c>
      <c r="E72" s="176">
        <f t="shared" si="35"/>
        <v>69757194</v>
      </c>
      <c r="F72" s="176">
        <f>207015662/3</f>
        <v>69005220.666666672</v>
      </c>
      <c r="G72" s="177">
        <v>0</v>
      </c>
      <c r="H72" s="177">
        <v>0</v>
      </c>
      <c r="I72" s="177">
        <v>0</v>
      </c>
      <c r="J72" s="177">
        <v>0</v>
      </c>
      <c r="K72" s="177">
        <v>0</v>
      </c>
      <c r="L72" s="177">
        <v>0</v>
      </c>
      <c r="M72" s="177">
        <v>0</v>
      </c>
      <c r="N72" s="177">
        <v>0</v>
      </c>
      <c r="O72" s="177">
        <v>0</v>
      </c>
      <c r="P72" s="177">
        <v>0</v>
      </c>
      <c r="Q72" s="177">
        <v>0</v>
      </c>
      <c r="R72" s="177">
        <v>0</v>
      </c>
      <c r="S72" s="177">
        <v>0</v>
      </c>
      <c r="T72" s="177">
        <v>0</v>
      </c>
      <c r="U72" s="177">
        <v>0</v>
      </c>
      <c r="V72" s="177">
        <v>0</v>
      </c>
      <c r="W72" s="177">
        <v>0</v>
      </c>
      <c r="X72" s="177">
        <v>0</v>
      </c>
      <c r="Y72" s="177">
        <v>0</v>
      </c>
      <c r="Z72" s="177">
        <v>0</v>
      </c>
      <c r="AA72" s="177">
        <v>0</v>
      </c>
      <c r="AB72" s="177">
        <v>0</v>
      </c>
      <c r="AC72" s="177">
        <v>0</v>
      </c>
      <c r="AD72" s="177">
        <v>0</v>
      </c>
      <c r="AE72" s="177">
        <v>0</v>
      </c>
      <c r="AF72" s="177">
        <v>0</v>
      </c>
      <c r="AG72" s="177">
        <v>0</v>
      </c>
      <c r="AH72" s="177">
        <v>0</v>
      </c>
      <c r="AI72" s="177">
        <v>0</v>
      </c>
      <c r="AJ72" s="177">
        <v>0</v>
      </c>
      <c r="AK72" s="177">
        <v>0</v>
      </c>
      <c r="AL72" s="177">
        <v>0</v>
      </c>
      <c r="AM72" s="177">
        <v>0</v>
      </c>
      <c r="AN72" s="177">
        <v>0</v>
      </c>
      <c r="AO72" s="177">
        <v>0</v>
      </c>
      <c r="AP72" s="177">
        <v>0</v>
      </c>
      <c r="AQ72" s="177">
        <v>0</v>
      </c>
      <c r="AR72" s="177">
        <v>0</v>
      </c>
      <c r="AS72" s="177">
        <v>0</v>
      </c>
      <c r="AT72" s="177">
        <v>0</v>
      </c>
      <c r="AU72" s="177">
        <v>0</v>
      </c>
      <c r="AV72" s="177">
        <v>0</v>
      </c>
      <c r="AW72" s="177">
        <v>0</v>
      </c>
      <c r="AX72" s="177">
        <v>0</v>
      </c>
      <c r="AY72" s="177">
        <v>0</v>
      </c>
      <c r="AZ72" s="177">
        <v>0</v>
      </c>
      <c r="BA72" s="177">
        <v>0</v>
      </c>
      <c r="BB72" s="177">
        <v>0</v>
      </c>
      <c r="BC72" s="177">
        <v>0</v>
      </c>
      <c r="BD72" s="177">
        <v>0</v>
      </c>
      <c r="BE72" s="177">
        <v>0</v>
      </c>
      <c r="BF72" s="177">
        <v>0</v>
      </c>
      <c r="BG72" s="176">
        <f t="shared" si="33"/>
        <v>72119978.666666672</v>
      </c>
      <c r="BH72" s="176">
        <f t="shared" si="33"/>
        <v>69757194</v>
      </c>
      <c r="BI72" s="176">
        <f t="shared" si="33"/>
        <v>69757194</v>
      </c>
      <c r="BJ72" s="176">
        <f t="shared" si="33"/>
        <v>69005220.666666672</v>
      </c>
      <c r="BK72" s="190"/>
    </row>
    <row r="73" spans="1:64" ht="45.75" customHeight="1" x14ac:dyDescent="0.25">
      <c r="A73" s="167" t="s">
        <v>801</v>
      </c>
      <c r="B73" s="298"/>
      <c r="C73" s="176">
        <f>216359936/3</f>
        <v>72119978.666666672</v>
      </c>
      <c r="D73" s="176">
        <f t="shared" si="35"/>
        <v>69757194</v>
      </c>
      <c r="E73" s="176">
        <f t="shared" si="35"/>
        <v>69757194</v>
      </c>
      <c r="F73" s="176">
        <f>207015662/3</f>
        <v>69005220.666666672</v>
      </c>
      <c r="G73" s="177">
        <v>0</v>
      </c>
      <c r="H73" s="177">
        <v>0</v>
      </c>
      <c r="I73" s="177">
        <v>0</v>
      </c>
      <c r="J73" s="177">
        <v>0</v>
      </c>
      <c r="K73" s="177">
        <v>0</v>
      </c>
      <c r="L73" s="177">
        <v>0</v>
      </c>
      <c r="M73" s="177">
        <v>0</v>
      </c>
      <c r="N73" s="177">
        <v>0</v>
      </c>
      <c r="O73" s="177">
        <v>0</v>
      </c>
      <c r="P73" s="177">
        <v>0</v>
      </c>
      <c r="Q73" s="177">
        <v>0</v>
      </c>
      <c r="R73" s="177">
        <v>0</v>
      </c>
      <c r="S73" s="177">
        <v>0</v>
      </c>
      <c r="T73" s="177">
        <v>0</v>
      </c>
      <c r="U73" s="177">
        <v>0</v>
      </c>
      <c r="V73" s="177">
        <v>0</v>
      </c>
      <c r="W73" s="177">
        <v>0</v>
      </c>
      <c r="X73" s="177">
        <v>0</v>
      </c>
      <c r="Y73" s="177">
        <v>0</v>
      </c>
      <c r="Z73" s="177">
        <v>0</v>
      </c>
      <c r="AA73" s="177">
        <v>0</v>
      </c>
      <c r="AB73" s="177">
        <v>0</v>
      </c>
      <c r="AC73" s="177">
        <v>0</v>
      </c>
      <c r="AD73" s="177">
        <v>0</v>
      </c>
      <c r="AE73" s="177">
        <v>0</v>
      </c>
      <c r="AF73" s="177">
        <v>0</v>
      </c>
      <c r="AG73" s="177">
        <v>0</v>
      </c>
      <c r="AH73" s="177">
        <v>0</v>
      </c>
      <c r="AI73" s="177">
        <v>0</v>
      </c>
      <c r="AJ73" s="177">
        <v>0</v>
      </c>
      <c r="AK73" s="177">
        <v>0</v>
      </c>
      <c r="AL73" s="177">
        <v>0</v>
      </c>
      <c r="AM73" s="177">
        <v>0</v>
      </c>
      <c r="AN73" s="177">
        <v>0</v>
      </c>
      <c r="AO73" s="177">
        <v>0</v>
      </c>
      <c r="AP73" s="177">
        <v>0</v>
      </c>
      <c r="AQ73" s="177">
        <v>0</v>
      </c>
      <c r="AR73" s="177">
        <v>0</v>
      </c>
      <c r="AS73" s="177">
        <v>0</v>
      </c>
      <c r="AT73" s="177">
        <v>0</v>
      </c>
      <c r="AU73" s="177">
        <v>0</v>
      </c>
      <c r="AV73" s="177">
        <v>0</v>
      </c>
      <c r="AW73" s="177">
        <v>0</v>
      </c>
      <c r="AX73" s="177">
        <v>0</v>
      </c>
      <c r="AY73" s="177">
        <v>0</v>
      </c>
      <c r="AZ73" s="177">
        <v>0</v>
      </c>
      <c r="BA73" s="177">
        <v>0</v>
      </c>
      <c r="BB73" s="177">
        <v>0</v>
      </c>
      <c r="BC73" s="177">
        <v>0</v>
      </c>
      <c r="BD73" s="177">
        <v>0</v>
      </c>
      <c r="BE73" s="177">
        <v>0</v>
      </c>
      <c r="BF73" s="177">
        <v>0</v>
      </c>
      <c r="BG73" s="176">
        <f t="shared" si="33"/>
        <v>72119978.666666672</v>
      </c>
      <c r="BH73" s="176">
        <f t="shared" si="33"/>
        <v>69757194</v>
      </c>
      <c r="BI73" s="176">
        <f t="shared" si="33"/>
        <v>69757194</v>
      </c>
      <c r="BJ73" s="176">
        <f t="shared" si="33"/>
        <v>69005220.666666672</v>
      </c>
      <c r="BK73" s="190"/>
    </row>
    <row r="74" spans="1:64" ht="45.75" customHeight="1" x14ac:dyDescent="0.25">
      <c r="A74" s="167" t="s">
        <v>802</v>
      </c>
      <c r="B74" s="299"/>
      <c r="C74" s="176">
        <f>216359936/3</f>
        <v>72119978.666666672</v>
      </c>
      <c r="D74" s="176">
        <f t="shared" si="35"/>
        <v>69757194</v>
      </c>
      <c r="E74" s="176">
        <f t="shared" si="35"/>
        <v>69757194</v>
      </c>
      <c r="F74" s="176">
        <f>207015662/3</f>
        <v>69005220.666666672</v>
      </c>
      <c r="G74" s="177">
        <v>0</v>
      </c>
      <c r="H74" s="177">
        <v>0</v>
      </c>
      <c r="I74" s="177">
        <v>0</v>
      </c>
      <c r="J74" s="177">
        <v>0</v>
      </c>
      <c r="K74" s="177">
        <v>0</v>
      </c>
      <c r="L74" s="177">
        <v>0</v>
      </c>
      <c r="M74" s="177">
        <v>0</v>
      </c>
      <c r="N74" s="177">
        <v>0</v>
      </c>
      <c r="O74" s="177">
        <v>0</v>
      </c>
      <c r="P74" s="177">
        <v>0</v>
      </c>
      <c r="Q74" s="177">
        <v>0</v>
      </c>
      <c r="R74" s="177">
        <v>0</v>
      </c>
      <c r="S74" s="177">
        <v>0</v>
      </c>
      <c r="T74" s="177">
        <v>0</v>
      </c>
      <c r="U74" s="177">
        <v>0</v>
      </c>
      <c r="V74" s="177">
        <v>0</v>
      </c>
      <c r="W74" s="177">
        <v>0</v>
      </c>
      <c r="X74" s="177">
        <v>0</v>
      </c>
      <c r="Y74" s="177">
        <v>0</v>
      </c>
      <c r="Z74" s="177">
        <v>0</v>
      </c>
      <c r="AA74" s="177">
        <v>0</v>
      </c>
      <c r="AB74" s="177">
        <v>0</v>
      </c>
      <c r="AC74" s="177">
        <v>0</v>
      </c>
      <c r="AD74" s="177">
        <v>0</v>
      </c>
      <c r="AE74" s="177">
        <v>0</v>
      </c>
      <c r="AF74" s="177">
        <v>0</v>
      </c>
      <c r="AG74" s="177">
        <v>0</v>
      </c>
      <c r="AH74" s="177">
        <v>0</v>
      </c>
      <c r="AI74" s="177">
        <v>0</v>
      </c>
      <c r="AJ74" s="177">
        <v>0</v>
      </c>
      <c r="AK74" s="177">
        <v>0</v>
      </c>
      <c r="AL74" s="177">
        <v>0</v>
      </c>
      <c r="AM74" s="177">
        <v>0</v>
      </c>
      <c r="AN74" s="177">
        <v>0</v>
      </c>
      <c r="AO74" s="177">
        <v>0</v>
      </c>
      <c r="AP74" s="177">
        <v>0</v>
      </c>
      <c r="AQ74" s="177">
        <v>0</v>
      </c>
      <c r="AR74" s="177">
        <v>0</v>
      </c>
      <c r="AS74" s="177">
        <v>0</v>
      </c>
      <c r="AT74" s="177">
        <v>0</v>
      </c>
      <c r="AU74" s="177">
        <v>0</v>
      </c>
      <c r="AV74" s="177">
        <v>0</v>
      </c>
      <c r="AW74" s="177">
        <v>0</v>
      </c>
      <c r="AX74" s="177">
        <v>0</v>
      </c>
      <c r="AY74" s="177">
        <v>0</v>
      </c>
      <c r="AZ74" s="177">
        <v>0</v>
      </c>
      <c r="BA74" s="177">
        <v>0</v>
      </c>
      <c r="BB74" s="177">
        <v>0</v>
      </c>
      <c r="BC74" s="177">
        <v>0</v>
      </c>
      <c r="BD74" s="177">
        <v>0</v>
      </c>
      <c r="BE74" s="177">
        <v>0</v>
      </c>
      <c r="BF74" s="177">
        <v>0</v>
      </c>
      <c r="BG74" s="176">
        <f t="shared" si="33"/>
        <v>72119978.666666672</v>
      </c>
      <c r="BH74" s="176">
        <f t="shared" si="33"/>
        <v>69757194</v>
      </c>
      <c r="BI74" s="176">
        <f t="shared" si="33"/>
        <v>69757194</v>
      </c>
      <c r="BJ74" s="176">
        <f t="shared" si="33"/>
        <v>69005220.666666672</v>
      </c>
      <c r="BK74" s="192">
        <f>+SUM(BG72:BG74)-B72</f>
        <v>0</v>
      </c>
    </row>
    <row r="75" spans="1:64" ht="45.75" customHeight="1" x14ac:dyDescent="0.25">
      <c r="A75" s="164" t="s">
        <v>803</v>
      </c>
      <c r="B75" s="174">
        <f>SUM(B76:B82)</f>
        <v>1773441258.1299999</v>
      </c>
      <c r="C75" s="174">
        <f t="shared" ref="C75:BF75" si="36">SUM(C76:C82)</f>
        <v>1723441258.1299999</v>
      </c>
      <c r="D75" s="174">
        <f t="shared" si="36"/>
        <v>1721277332.03</v>
      </c>
      <c r="E75" s="174">
        <f t="shared" si="36"/>
        <v>1715277332.0299997</v>
      </c>
      <c r="F75" s="174">
        <f t="shared" si="36"/>
        <v>1501486770.0300002</v>
      </c>
      <c r="G75" s="174">
        <f t="shared" si="36"/>
        <v>0</v>
      </c>
      <c r="H75" s="174">
        <f t="shared" si="36"/>
        <v>0</v>
      </c>
      <c r="I75" s="174">
        <f t="shared" si="36"/>
        <v>0</v>
      </c>
      <c r="J75" s="174">
        <f t="shared" si="36"/>
        <v>0</v>
      </c>
      <c r="K75" s="174">
        <f t="shared" si="36"/>
        <v>0</v>
      </c>
      <c r="L75" s="174">
        <f t="shared" si="36"/>
        <v>0</v>
      </c>
      <c r="M75" s="174">
        <f t="shared" si="36"/>
        <v>0</v>
      </c>
      <c r="N75" s="174">
        <f t="shared" si="36"/>
        <v>0</v>
      </c>
      <c r="O75" s="174">
        <f t="shared" si="36"/>
        <v>0</v>
      </c>
      <c r="P75" s="174">
        <f t="shared" si="36"/>
        <v>0</v>
      </c>
      <c r="Q75" s="174">
        <f t="shared" si="36"/>
        <v>0</v>
      </c>
      <c r="R75" s="174">
        <f t="shared" si="36"/>
        <v>0</v>
      </c>
      <c r="S75" s="174">
        <f t="shared" si="36"/>
        <v>0</v>
      </c>
      <c r="T75" s="174">
        <f t="shared" si="36"/>
        <v>0</v>
      </c>
      <c r="U75" s="174">
        <f t="shared" si="36"/>
        <v>0</v>
      </c>
      <c r="V75" s="174">
        <f t="shared" si="36"/>
        <v>0</v>
      </c>
      <c r="W75" s="174">
        <f t="shared" si="36"/>
        <v>0</v>
      </c>
      <c r="X75" s="174">
        <f t="shared" si="36"/>
        <v>0</v>
      </c>
      <c r="Y75" s="174">
        <f t="shared" si="36"/>
        <v>0</v>
      </c>
      <c r="Z75" s="174">
        <f t="shared" si="36"/>
        <v>0</v>
      </c>
      <c r="AA75" s="174">
        <f t="shared" si="36"/>
        <v>0</v>
      </c>
      <c r="AB75" s="174">
        <f t="shared" si="36"/>
        <v>0</v>
      </c>
      <c r="AC75" s="174">
        <f t="shared" si="36"/>
        <v>0</v>
      </c>
      <c r="AD75" s="174">
        <f t="shared" si="36"/>
        <v>0</v>
      </c>
      <c r="AE75" s="174">
        <f t="shared" si="36"/>
        <v>50000000</v>
      </c>
      <c r="AF75" s="174">
        <f t="shared" si="36"/>
        <v>49906913</v>
      </c>
      <c r="AG75" s="174">
        <f t="shared" si="36"/>
        <v>47855908.999999993</v>
      </c>
      <c r="AH75" s="174">
        <f t="shared" si="36"/>
        <v>47855908.999999993</v>
      </c>
      <c r="AI75" s="174">
        <f t="shared" si="36"/>
        <v>0</v>
      </c>
      <c r="AJ75" s="174">
        <f t="shared" si="36"/>
        <v>0</v>
      </c>
      <c r="AK75" s="174">
        <f t="shared" si="36"/>
        <v>0</v>
      </c>
      <c r="AL75" s="174">
        <f t="shared" si="36"/>
        <v>0</v>
      </c>
      <c r="AM75" s="174">
        <f t="shared" si="36"/>
        <v>0</v>
      </c>
      <c r="AN75" s="174">
        <f t="shared" si="36"/>
        <v>0</v>
      </c>
      <c r="AO75" s="174">
        <f t="shared" si="36"/>
        <v>0</v>
      </c>
      <c r="AP75" s="174">
        <f t="shared" si="36"/>
        <v>0</v>
      </c>
      <c r="AQ75" s="174">
        <f t="shared" si="36"/>
        <v>0</v>
      </c>
      <c r="AR75" s="174">
        <f t="shared" si="36"/>
        <v>0</v>
      </c>
      <c r="AS75" s="174">
        <f t="shared" si="36"/>
        <v>0</v>
      </c>
      <c r="AT75" s="174">
        <f t="shared" si="36"/>
        <v>0</v>
      </c>
      <c r="AU75" s="174">
        <f t="shared" si="36"/>
        <v>0</v>
      </c>
      <c r="AV75" s="174">
        <f t="shared" si="36"/>
        <v>0</v>
      </c>
      <c r="AW75" s="174">
        <f t="shared" si="36"/>
        <v>0</v>
      </c>
      <c r="AX75" s="174">
        <f t="shared" si="36"/>
        <v>0</v>
      </c>
      <c r="AY75" s="174">
        <f t="shared" si="36"/>
        <v>0</v>
      </c>
      <c r="AZ75" s="174">
        <f t="shared" si="36"/>
        <v>0</v>
      </c>
      <c r="BA75" s="174">
        <f t="shared" si="36"/>
        <v>0</v>
      </c>
      <c r="BB75" s="174">
        <f t="shared" si="36"/>
        <v>0</v>
      </c>
      <c r="BC75" s="174">
        <f t="shared" si="36"/>
        <v>0</v>
      </c>
      <c r="BD75" s="174">
        <f t="shared" si="36"/>
        <v>0</v>
      </c>
      <c r="BE75" s="174">
        <f t="shared" si="36"/>
        <v>0</v>
      </c>
      <c r="BF75" s="174">
        <f t="shared" si="36"/>
        <v>0</v>
      </c>
      <c r="BG75" s="174">
        <f t="shared" si="33"/>
        <v>1773441258.1299999</v>
      </c>
      <c r="BH75" s="174">
        <f t="shared" si="33"/>
        <v>1771184245.03</v>
      </c>
      <c r="BI75" s="174">
        <f t="shared" si="33"/>
        <v>1763133241.0299997</v>
      </c>
      <c r="BJ75" s="174">
        <f t="shared" si="33"/>
        <v>1549342679.0300002</v>
      </c>
      <c r="BK75" s="195">
        <f>+SUM(BG76:BG82)-B75</f>
        <v>0</v>
      </c>
      <c r="BL75" s="196">
        <f>+BG75-B75</f>
        <v>0</v>
      </c>
    </row>
    <row r="76" spans="1:64" ht="45.75" customHeight="1" x14ac:dyDescent="0.25">
      <c r="A76" s="167" t="s">
        <v>804</v>
      </c>
      <c r="B76" s="297">
        <f>+[10]InfMesPptoCDP.rpt!$P$553</f>
        <v>1773441258.1299999</v>
      </c>
      <c r="C76" s="176">
        <f t="shared" ref="C76:C82" si="37">1723441258.13/7</f>
        <v>246205894.01857144</v>
      </c>
      <c r="D76" s="176">
        <f t="shared" ref="D76:D82" si="38">1721277332.03/7</f>
        <v>245896761.71857142</v>
      </c>
      <c r="E76" s="176">
        <f t="shared" ref="E76:E82" si="39">1715277332.03/7</f>
        <v>245039618.86142856</v>
      </c>
      <c r="F76" s="176">
        <f t="shared" ref="F76:F82" si="40">1501486770.03/7</f>
        <v>214498110.00428572</v>
      </c>
      <c r="G76" s="177">
        <v>0</v>
      </c>
      <c r="H76" s="177">
        <v>0</v>
      </c>
      <c r="I76" s="177">
        <v>0</v>
      </c>
      <c r="J76" s="177">
        <v>0</v>
      </c>
      <c r="K76" s="177">
        <v>0</v>
      </c>
      <c r="L76" s="177">
        <v>0</v>
      </c>
      <c r="M76" s="177">
        <v>0</v>
      </c>
      <c r="N76" s="177">
        <v>0</v>
      </c>
      <c r="O76" s="177">
        <v>0</v>
      </c>
      <c r="P76" s="177">
        <v>0</v>
      </c>
      <c r="Q76" s="177">
        <v>0</v>
      </c>
      <c r="R76" s="177">
        <v>0</v>
      </c>
      <c r="S76" s="177">
        <v>0</v>
      </c>
      <c r="T76" s="177">
        <v>0</v>
      </c>
      <c r="U76" s="177">
        <v>0</v>
      </c>
      <c r="V76" s="177">
        <v>0</v>
      </c>
      <c r="W76" s="177">
        <v>0</v>
      </c>
      <c r="X76" s="177">
        <v>0</v>
      </c>
      <c r="Y76" s="177">
        <v>0</v>
      </c>
      <c r="Z76" s="177">
        <v>0</v>
      </c>
      <c r="AA76" s="177">
        <v>0</v>
      </c>
      <c r="AB76" s="177">
        <v>0</v>
      </c>
      <c r="AC76" s="177">
        <v>0</v>
      </c>
      <c r="AD76" s="177">
        <v>0</v>
      </c>
      <c r="AE76" s="176">
        <f t="shared" ref="AE76:AE82" si="41">50000000/7</f>
        <v>7142857.1428571427</v>
      </c>
      <c r="AF76" s="176">
        <f t="shared" ref="AF76:AF82" si="42">49906913/7</f>
        <v>7129559</v>
      </c>
      <c r="AG76" s="176">
        <f t="shared" ref="AG76:AH82" si="43">47855909/7</f>
        <v>6836558.4285714282</v>
      </c>
      <c r="AH76" s="176">
        <f t="shared" si="43"/>
        <v>6836558.4285714282</v>
      </c>
      <c r="AI76" s="177">
        <v>0</v>
      </c>
      <c r="AJ76" s="177">
        <v>0</v>
      </c>
      <c r="AK76" s="177">
        <v>0</v>
      </c>
      <c r="AL76" s="177">
        <v>0</v>
      </c>
      <c r="AM76" s="177">
        <v>0</v>
      </c>
      <c r="AN76" s="177">
        <v>0</v>
      </c>
      <c r="AO76" s="177">
        <v>0</v>
      </c>
      <c r="AP76" s="177">
        <v>0</v>
      </c>
      <c r="AQ76" s="177">
        <v>0</v>
      </c>
      <c r="AR76" s="177">
        <v>0</v>
      </c>
      <c r="AS76" s="177">
        <v>0</v>
      </c>
      <c r="AT76" s="177">
        <v>0</v>
      </c>
      <c r="AU76" s="177">
        <v>0</v>
      </c>
      <c r="AV76" s="177">
        <v>0</v>
      </c>
      <c r="AW76" s="177">
        <v>0</v>
      </c>
      <c r="AX76" s="177">
        <v>0</v>
      </c>
      <c r="AY76" s="177">
        <v>0</v>
      </c>
      <c r="AZ76" s="177">
        <v>0</v>
      </c>
      <c r="BA76" s="177">
        <v>0</v>
      </c>
      <c r="BB76" s="177">
        <v>0</v>
      </c>
      <c r="BC76" s="177">
        <v>0</v>
      </c>
      <c r="BD76" s="177">
        <v>0</v>
      </c>
      <c r="BE76" s="177">
        <v>0</v>
      </c>
      <c r="BF76" s="177">
        <v>0</v>
      </c>
      <c r="BG76" s="176">
        <f t="shared" si="33"/>
        <v>253348751.16142857</v>
      </c>
      <c r="BH76" s="176">
        <f t="shared" si="33"/>
        <v>253026320.71857142</v>
      </c>
      <c r="BI76" s="176">
        <f t="shared" si="33"/>
        <v>251876177.28999999</v>
      </c>
      <c r="BJ76" s="176">
        <f t="shared" si="33"/>
        <v>221334668.43285716</v>
      </c>
      <c r="BK76" s="190"/>
    </row>
    <row r="77" spans="1:64" ht="45.75" customHeight="1" x14ac:dyDescent="0.25">
      <c r="A77" s="167" t="s">
        <v>805</v>
      </c>
      <c r="B77" s="298"/>
      <c r="C77" s="176">
        <f t="shared" si="37"/>
        <v>246205894.01857144</v>
      </c>
      <c r="D77" s="176">
        <f t="shared" si="38"/>
        <v>245896761.71857142</v>
      </c>
      <c r="E77" s="176">
        <f t="shared" si="39"/>
        <v>245039618.86142856</v>
      </c>
      <c r="F77" s="176">
        <f t="shared" si="40"/>
        <v>214498110.00428572</v>
      </c>
      <c r="G77" s="177">
        <v>0</v>
      </c>
      <c r="H77" s="177">
        <v>0</v>
      </c>
      <c r="I77" s="177">
        <v>0</v>
      </c>
      <c r="J77" s="177">
        <v>0</v>
      </c>
      <c r="K77" s="177">
        <v>0</v>
      </c>
      <c r="L77" s="177">
        <v>0</v>
      </c>
      <c r="M77" s="177">
        <v>0</v>
      </c>
      <c r="N77" s="177">
        <v>0</v>
      </c>
      <c r="O77" s="177">
        <v>0</v>
      </c>
      <c r="P77" s="177">
        <v>0</v>
      </c>
      <c r="Q77" s="177">
        <v>0</v>
      </c>
      <c r="R77" s="177">
        <v>0</v>
      </c>
      <c r="S77" s="177">
        <v>0</v>
      </c>
      <c r="T77" s="177">
        <v>0</v>
      </c>
      <c r="U77" s="177">
        <v>0</v>
      </c>
      <c r="V77" s="177">
        <v>0</v>
      </c>
      <c r="W77" s="177">
        <v>0</v>
      </c>
      <c r="X77" s="177">
        <v>0</v>
      </c>
      <c r="Y77" s="177">
        <v>0</v>
      </c>
      <c r="Z77" s="177">
        <v>0</v>
      </c>
      <c r="AA77" s="177">
        <v>0</v>
      </c>
      <c r="AB77" s="177">
        <v>0</v>
      </c>
      <c r="AC77" s="177">
        <v>0</v>
      </c>
      <c r="AD77" s="177">
        <v>0</v>
      </c>
      <c r="AE77" s="176">
        <f t="shared" si="41"/>
        <v>7142857.1428571427</v>
      </c>
      <c r="AF77" s="176">
        <f t="shared" si="42"/>
        <v>7129559</v>
      </c>
      <c r="AG77" s="176">
        <f t="shared" si="43"/>
        <v>6836558.4285714282</v>
      </c>
      <c r="AH77" s="176">
        <f t="shared" si="43"/>
        <v>6836558.4285714282</v>
      </c>
      <c r="AI77" s="177">
        <v>0</v>
      </c>
      <c r="AJ77" s="177">
        <v>0</v>
      </c>
      <c r="AK77" s="177">
        <v>0</v>
      </c>
      <c r="AL77" s="177">
        <v>0</v>
      </c>
      <c r="AM77" s="177">
        <v>0</v>
      </c>
      <c r="AN77" s="177">
        <v>0</v>
      </c>
      <c r="AO77" s="177">
        <v>0</v>
      </c>
      <c r="AP77" s="177">
        <v>0</v>
      </c>
      <c r="AQ77" s="177">
        <v>0</v>
      </c>
      <c r="AR77" s="177">
        <v>0</v>
      </c>
      <c r="AS77" s="177">
        <v>0</v>
      </c>
      <c r="AT77" s="177">
        <v>0</v>
      </c>
      <c r="AU77" s="177">
        <v>0</v>
      </c>
      <c r="AV77" s="177">
        <v>0</v>
      </c>
      <c r="AW77" s="177">
        <v>0</v>
      </c>
      <c r="AX77" s="177">
        <v>0</v>
      </c>
      <c r="AY77" s="177">
        <v>0</v>
      </c>
      <c r="AZ77" s="177">
        <v>0</v>
      </c>
      <c r="BA77" s="177">
        <v>0</v>
      </c>
      <c r="BB77" s="177">
        <v>0</v>
      </c>
      <c r="BC77" s="177">
        <v>0</v>
      </c>
      <c r="BD77" s="177">
        <v>0</v>
      </c>
      <c r="BE77" s="177">
        <v>0</v>
      </c>
      <c r="BF77" s="177">
        <v>0</v>
      </c>
      <c r="BG77" s="176">
        <f t="shared" si="33"/>
        <v>253348751.16142857</v>
      </c>
      <c r="BH77" s="176">
        <f t="shared" si="33"/>
        <v>253026320.71857142</v>
      </c>
      <c r="BI77" s="176">
        <f t="shared" si="33"/>
        <v>251876177.28999999</v>
      </c>
      <c r="BJ77" s="176">
        <f t="shared" si="33"/>
        <v>221334668.43285716</v>
      </c>
      <c r="BK77" s="190"/>
    </row>
    <row r="78" spans="1:64" ht="45.75" customHeight="1" x14ac:dyDescent="0.25">
      <c r="A78" s="167" t="s">
        <v>806</v>
      </c>
      <c r="B78" s="298"/>
      <c r="C78" s="176">
        <f t="shared" si="37"/>
        <v>246205894.01857144</v>
      </c>
      <c r="D78" s="176">
        <f t="shared" si="38"/>
        <v>245896761.71857142</v>
      </c>
      <c r="E78" s="176">
        <f t="shared" si="39"/>
        <v>245039618.86142856</v>
      </c>
      <c r="F78" s="176">
        <f t="shared" si="40"/>
        <v>214498110.00428572</v>
      </c>
      <c r="G78" s="177">
        <v>0</v>
      </c>
      <c r="H78" s="177">
        <v>0</v>
      </c>
      <c r="I78" s="177">
        <v>0</v>
      </c>
      <c r="J78" s="177">
        <v>0</v>
      </c>
      <c r="K78" s="177">
        <v>0</v>
      </c>
      <c r="L78" s="177">
        <v>0</v>
      </c>
      <c r="M78" s="177">
        <v>0</v>
      </c>
      <c r="N78" s="177">
        <v>0</v>
      </c>
      <c r="O78" s="177">
        <v>0</v>
      </c>
      <c r="P78" s="177">
        <v>0</v>
      </c>
      <c r="Q78" s="177">
        <v>0</v>
      </c>
      <c r="R78" s="177">
        <v>0</v>
      </c>
      <c r="S78" s="177">
        <v>0</v>
      </c>
      <c r="T78" s="177">
        <v>0</v>
      </c>
      <c r="U78" s="177">
        <v>0</v>
      </c>
      <c r="V78" s="177">
        <v>0</v>
      </c>
      <c r="W78" s="177">
        <v>0</v>
      </c>
      <c r="X78" s="177">
        <v>0</v>
      </c>
      <c r="Y78" s="177">
        <v>0</v>
      </c>
      <c r="Z78" s="177">
        <v>0</v>
      </c>
      <c r="AA78" s="177">
        <v>0</v>
      </c>
      <c r="AB78" s="177">
        <v>0</v>
      </c>
      <c r="AC78" s="177">
        <v>0</v>
      </c>
      <c r="AD78" s="177">
        <v>0</v>
      </c>
      <c r="AE78" s="176">
        <f t="shared" si="41"/>
        <v>7142857.1428571427</v>
      </c>
      <c r="AF78" s="176">
        <f t="shared" si="42"/>
        <v>7129559</v>
      </c>
      <c r="AG78" s="176">
        <f t="shared" si="43"/>
        <v>6836558.4285714282</v>
      </c>
      <c r="AH78" s="176">
        <f t="shared" si="43"/>
        <v>6836558.4285714282</v>
      </c>
      <c r="AI78" s="177">
        <v>0</v>
      </c>
      <c r="AJ78" s="177">
        <v>0</v>
      </c>
      <c r="AK78" s="177">
        <v>0</v>
      </c>
      <c r="AL78" s="177">
        <v>0</v>
      </c>
      <c r="AM78" s="177">
        <v>0</v>
      </c>
      <c r="AN78" s="177">
        <v>0</v>
      </c>
      <c r="AO78" s="177">
        <v>0</v>
      </c>
      <c r="AP78" s="177">
        <v>0</v>
      </c>
      <c r="AQ78" s="177">
        <v>0</v>
      </c>
      <c r="AR78" s="177">
        <v>0</v>
      </c>
      <c r="AS78" s="177">
        <v>0</v>
      </c>
      <c r="AT78" s="177">
        <v>0</v>
      </c>
      <c r="AU78" s="177">
        <v>0</v>
      </c>
      <c r="AV78" s="177">
        <v>0</v>
      </c>
      <c r="AW78" s="177">
        <v>0</v>
      </c>
      <c r="AX78" s="177">
        <v>0</v>
      </c>
      <c r="AY78" s="177">
        <v>0</v>
      </c>
      <c r="AZ78" s="177">
        <v>0</v>
      </c>
      <c r="BA78" s="177">
        <v>0</v>
      </c>
      <c r="BB78" s="177">
        <v>0</v>
      </c>
      <c r="BC78" s="177">
        <v>0</v>
      </c>
      <c r="BD78" s="177">
        <v>0</v>
      </c>
      <c r="BE78" s="177">
        <v>0</v>
      </c>
      <c r="BF78" s="177">
        <v>0</v>
      </c>
      <c r="BG78" s="176">
        <f t="shared" si="33"/>
        <v>253348751.16142857</v>
      </c>
      <c r="BH78" s="176">
        <f t="shared" si="33"/>
        <v>253026320.71857142</v>
      </c>
      <c r="BI78" s="176">
        <f t="shared" si="33"/>
        <v>251876177.28999999</v>
      </c>
      <c r="BJ78" s="176">
        <f t="shared" si="33"/>
        <v>221334668.43285716</v>
      </c>
      <c r="BK78" s="190"/>
    </row>
    <row r="79" spans="1:64" ht="45.75" customHeight="1" x14ac:dyDescent="0.25">
      <c r="A79" s="167" t="s">
        <v>807</v>
      </c>
      <c r="B79" s="298"/>
      <c r="C79" s="176">
        <f t="shared" si="37"/>
        <v>246205894.01857144</v>
      </c>
      <c r="D79" s="176">
        <f t="shared" si="38"/>
        <v>245896761.71857142</v>
      </c>
      <c r="E79" s="176">
        <f t="shared" si="39"/>
        <v>245039618.86142856</v>
      </c>
      <c r="F79" s="176">
        <f t="shared" si="40"/>
        <v>214498110.00428572</v>
      </c>
      <c r="G79" s="177">
        <v>0</v>
      </c>
      <c r="H79" s="177">
        <v>0</v>
      </c>
      <c r="I79" s="177">
        <v>0</v>
      </c>
      <c r="J79" s="177">
        <v>0</v>
      </c>
      <c r="K79" s="177">
        <v>0</v>
      </c>
      <c r="L79" s="177">
        <v>0</v>
      </c>
      <c r="M79" s="177">
        <v>0</v>
      </c>
      <c r="N79" s="177">
        <v>0</v>
      </c>
      <c r="O79" s="177">
        <v>0</v>
      </c>
      <c r="P79" s="177">
        <v>0</v>
      </c>
      <c r="Q79" s="177">
        <v>0</v>
      </c>
      <c r="R79" s="177">
        <v>0</v>
      </c>
      <c r="S79" s="177">
        <v>0</v>
      </c>
      <c r="T79" s="177">
        <v>0</v>
      </c>
      <c r="U79" s="177">
        <v>0</v>
      </c>
      <c r="V79" s="177">
        <v>0</v>
      </c>
      <c r="W79" s="177">
        <v>0</v>
      </c>
      <c r="X79" s="177">
        <v>0</v>
      </c>
      <c r="Y79" s="177">
        <v>0</v>
      </c>
      <c r="Z79" s="177">
        <v>0</v>
      </c>
      <c r="AA79" s="177">
        <v>0</v>
      </c>
      <c r="AB79" s="177">
        <v>0</v>
      </c>
      <c r="AC79" s="177">
        <v>0</v>
      </c>
      <c r="AD79" s="177">
        <v>0</v>
      </c>
      <c r="AE79" s="176">
        <f t="shared" si="41"/>
        <v>7142857.1428571427</v>
      </c>
      <c r="AF79" s="176">
        <f t="shared" si="42"/>
        <v>7129559</v>
      </c>
      <c r="AG79" s="176">
        <f t="shared" si="43"/>
        <v>6836558.4285714282</v>
      </c>
      <c r="AH79" s="176">
        <f t="shared" si="43"/>
        <v>6836558.4285714282</v>
      </c>
      <c r="AI79" s="177">
        <v>0</v>
      </c>
      <c r="AJ79" s="177">
        <v>0</v>
      </c>
      <c r="AK79" s="177">
        <v>0</v>
      </c>
      <c r="AL79" s="177">
        <v>0</v>
      </c>
      <c r="AM79" s="177">
        <v>0</v>
      </c>
      <c r="AN79" s="177">
        <v>0</v>
      </c>
      <c r="AO79" s="177">
        <v>0</v>
      </c>
      <c r="AP79" s="177">
        <v>0</v>
      </c>
      <c r="AQ79" s="177">
        <v>0</v>
      </c>
      <c r="AR79" s="177">
        <v>0</v>
      </c>
      <c r="AS79" s="177">
        <v>0</v>
      </c>
      <c r="AT79" s="177">
        <v>0</v>
      </c>
      <c r="AU79" s="177">
        <v>0</v>
      </c>
      <c r="AV79" s="177">
        <v>0</v>
      </c>
      <c r="AW79" s="177">
        <v>0</v>
      </c>
      <c r="AX79" s="177">
        <v>0</v>
      </c>
      <c r="AY79" s="177">
        <v>0</v>
      </c>
      <c r="AZ79" s="177">
        <v>0</v>
      </c>
      <c r="BA79" s="177">
        <v>0</v>
      </c>
      <c r="BB79" s="177">
        <v>0</v>
      </c>
      <c r="BC79" s="177">
        <v>0</v>
      </c>
      <c r="BD79" s="177">
        <v>0</v>
      </c>
      <c r="BE79" s="177">
        <v>0</v>
      </c>
      <c r="BF79" s="177">
        <v>0</v>
      </c>
      <c r="BG79" s="176">
        <f t="shared" si="33"/>
        <v>253348751.16142857</v>
      </c>
      <c r="BH79" s="176">
        <f t="shared" si="33"/>
        <v>253026320.71857142</v>
      </c>
      <c r="BI79" s="176">
        <f t="shared" si="33"/>
        <v>251876177.28999999</v>
      </c>
      <c r="BJ79" s="176">
        <f t="shared" si="33"/>
        <v>221334668.43285716</v>
      </c>
      <c r="BK79" s="190"/>
    </row>
    <row r="80" spans="1:64" ht="45.75" customHeight="1" x14ac:dyDescent="0.25">
      <c r="A80" s="167" t="s">
        <v>808</v>
      </c>
      <c r="B80" s="298"/>
      <c r="C80" s="176">
        <f t="shared" si="37"/>
        <v>246205894.01857144</v>
      </c>
      <c r="D80" s="176">
        <f t="shared" si="38"/>
        <v>245896761.71857142</v>
      </c>
      <c r="E80" s="176">
        <f t="shared" si="39"/>
        <v>245039618.86142856</v>
      </c>
      <c r="F80" s="176">
        <f t="shared" si="40"/>
        <v>214498110.00428572</v>
      </c>
      <c r="G80" s="177">
        <v>0</v>
      </c>
      <c r="H80" s="177">
        <v>0</v>
      </c>
      <c r="I80" s="177">
        <v>0</v>
      </c>
      <c r="J80" s="177">
        <v>0</v>
      </c>
      <c r="K80" s="177">
        <v>0</v>
      </c>
      <c r="L80" s="177">
        <v>0</v>
      </c>
      <c r="M80" s="177">
        <v>0</v>
      </c>
      <c r="N80" s="177">
        <v>0</v>
      </c>
      <c r="O80" s="177">
        <v>0</v>
      </c>
      <c r="P80" s="177">
        <v>0</v>
      </c>
      <c r="Q80" s="177">
        <v>0</v>
      </c>
      <c r="R80" s="177">
        <v>0</v>
      </c>
      <c r="S80" s="177">
        <v>0</v>
      </c>
      <c r="T80" s="177">
        <v>0</v>
      </c>
      <c r="U80" s="177">
        <v>0</v>
      </c>
      <c r="V80" s="177">
        <v>0</v>
      </c>
      <c r="W80" s="177">
        <v>0</v>
      </c>
      <c r="X80" s="177">
        <v>0</v>
      </c>
      <c r="Y80" s="177">
        <v>0</v>
      </c>
      <c r="Z80" s="177">
        <v>0</v>
      </c>
      <c r="AA80" s="177">
        <v>0</v>
      </c>
      <c r="AB80" s="177">
        <v>0</v>
      </c>
      <c r="AC80" s="177">
        <v>0</v>
      </c>
      <c r="AD80" s="177">
        <v>0</v>
      </c>
      <c r="AE80" s="176">
        <f t="shared" si="41"/>
        <v>7142857.1428571427</v>
      </c>
      <c r="AF80" s="176">
        <f t="shared" si="42"/>
        <v>7129559</v>
      </c>
      <c r="AG80" s="176">
        <f t="shared" si="43"/>
        <v>6836558.4285714282</v>
      </c>
      <c r="AH80" s="176">
        <f t="shared" si="43"/>
        <v>6836558.4285714282</v>
      </c>
      <c r="AI80" s="177">
        <v>0</v>
      </c>
      <c r="AJ80" s="177">
        <v>0</v>
      </c>
      <c r="AK80" s="177">
        <v>0</v>
      </c>
      <c r="AL80" s="177">
        <v>0</v>
      </c>
      <c r="AM80" s="177">
        <v>0</v>
      </c>
      <c r="AN80" s="177">
        <v>0</v>
      </c>
      <c r="AO80" s="177">
        <v>0</v>
      </c>
      <c r="AP80" s="177">
        <v>0</v>
      </c>
      <c r="AQ80" s="177">
        <v>0</v>
      </c>
      <c r="AR80" s="177">
        <v>0</v>
      </c>
      <c r="AS80" s="177">
        <v>0</v>
      </c>
      <c r="AT80" s="177">
        <v>0</v>
      </c>
      <c r="AU80" s="177">
        <v>0</v>
      </c>
      <c r="AV80" s="177">
        <v>0</v>
      </c>
      <c r="AW80" s="177">
        <v>0</v>
      </c>
      <c r="AX80" s="177">
        <v>0</v>
      </c>
      <c r="AY80" s="177">
        <v>0</v>
      </c>
      <c r="AZ80" s="177">
        <v>0</v>
      </c>
      <c r="BA80" s="177">
        <v>0</v>
      </c>
      <c r="BB80" s="177">
        <v>0</v>
      </c>
      <c r="BC80" s="177">
        <v>0</v>
      </c>
      <c r="BD80" s="177">
        <v>0</v>
      </c>
      <c r="BE80" s="177">
        <v>0</v>
      </c>
      <c r="BF80" s="177">
        <v>0</v>
      </c>
      <c r="BG80" s="176">
        <f t="shared" si="33"/>
        <v>253348751.16142857</v>
      </c>
      <c r="BH80" s="176">
        <f t="shared" si="33"/>
        <v>253026320.71857142</v>
      </c>
      <c r="BI80" s="176">
        <f t="shared" si="33"/>
        <v>251876177.28999999</v>
      </c>
      <c r="BJ80" s="176">
        <f t="shared" si="33"/>
        <v>221334668.43285716</v>
      </c>
      <c r="BK80" s="190"/>
    </row>
    <row r="81" spans="1:64" ht="45.75" customHeight="1" x14ac:dyDescent="0.25">
      <c r="A81" s="167" t="s">
        <v>809</v>
      </c>
      <c r="B81" s="298"/>
      <c r="C81" s="176">
        <f t="shared" si="37"/>
        <v>246205894.01857144</v>
      </c>
      <c r="D81" s="176">
        <f t="shared" si="38"/>
        <v>245896761.71857142</v>
      </c>
      <c r="E81" s="176">
        <f t="shared" si="39"/>
        <v>245039618.86142856</v>
      </c>
      <c r="F81" s="176">
        <f t="shared" si="40"/>
        <v>214498110.00428572</v>
      </c>
      <c r="G81" s="177">
        <v>0</v>
      </c>
      <c r="H81" s="177">
        <v>0</v>
      </c>
      <c r="I81" s="177">
        <v>0</v>
      </c>
      <c r="J81" s="177">
        <v>0</v>
      </c>
      <c r="K81" s="177">
        <v>0</v>
      </c>
      <c r="L81" s="177">
        <v>0</v>
      </c>
      <c r="M81" s="177">
        <v>0</v>
      </c>
      <c r="N81" s="177">
        <v>0</v>
      </c>
      <c r="O81" s="177">
        <v>0</v>
      </c>
      <c r="P81" s="177">
        <v>0</v>
      </c>
      <c r="Q81" s="177">
        <v>0</v>
      </c>
      <c r="R81" s="177">
        <v>0</v>
      </c>
      <c r="S81" s="177">
        <v>0</v>
      </c>
      <c r="T81" s="177">
        <v>0</v>
      </c>
      <c r="U81" s="177">
        <v>0</v>
      </c>
      <c r="V81" s="177">
        <v>0</v>
      </c>
      <c r="W81" s="177">
        <v>0</v>
      </c>
      <c r="X81" s="177">
        <v>0</v>
      </c>
      <c r="Y81" s="177">
        <v>0</v>
      </c>
      <c r="Z81" s="177">
        <v>0</v>
      </c>
      <c r="AA81" s="177">
        <v>0</v>
      </c>
      <c r="AB81" s="177">
        <v>0</v>
      </c>
      <c r="AC81" s="177">
        <v>0</v>
      </c>
      <c r="AD81" s="177">
        <v>0</v>
      </c>
      <c r="AE81" s="176">
        <f t="shared" si="41"/>
        <v>7142857.1428571427</v>
      </c>
      <c r="AF81" s="176">
        <f t="shared" si="42"/>
        <v>7129559</v>
      </c>
      <c r="AG81" s="176">
        <f t="shared" si="43"/>
        <v>6836558.4285714282</v>
      </c>
      <c r="AH81" s="176">
        <f t="shared" si="43"/>
        <v>6836558.4285714282</v>
      </c>
      <c r="AI81" s="177">
        <v>0</v>
      </c>
      <c r="AJ81" s="177">
        <v>0</v>
      </c>
      <c r="AK81" s="177">
        <v>0</v>
      </c>
      <c r="AL81" s="177">
        <v>0</v>
      </c>
      <c r="AM81" s="177">
        <v>0</v>
      </c>
      <c r="AN81" s="177">
        <v>0</v>
      </c>
      <c r="AO81" s="177">
        <v>0</v>
      </c>
      <c r="AP81" s="177">
        <v>0</v>
      </c>
      <c r="AQ81" s="177">
        <v>0</v>
      </c>
      <c r="AR81" s="177">
        <v>0</v>
      </c>
      <c r="AS81" s="177">
        <v>0</v>
      </c>
      <c r="AT81" s="177">
        <v>0</v>
      </c>
      <c r="AU81" s="177">
        <v>0</v>
      </c>
      <c r="AV81" s="177">
        <v>0</v>
      </c>
      <c r="AW81" s="177">
        <v>0</v>
      </c>
      <c r="AX81" s="177">
        <v>0</v>
      </c>
      <c r="AY81" s="177">
        <v>0</v>
      </c>
      <c r="AZ81" s="177">
        <v>0</v>
      </c>
      <c r="BA81" s="177">
        <v>0</v>
      </c>
      <c r="BB81" s="177">
        <v>0</v>
      </c>
      <c r="BC81" s="177">
        <v>0</v>
      </c>
      <c r="BD81" s="177">
        <v>0</v>
      </c>
      <c r="BE81" s="177">
        <v>0</v>
      </c>
      <c r="BF81" s="177">
        <v>0</v>
      </c>
      <c r="BG81" s="176">
        <f t="shared" si="33"/>
        <v>253348751.16142857</v>
      </c>
      <c r="BH81" s="176">
        <f t="shared" si="33"/>
        <v>253026320.71857142</v>
      </c>
      <c r="BI81" s="176">
        <f t="shared" si="33"/>
        <v>251876177.28999999</v>
      </c>
      <c r="BJ81" s="176">
        <f t="shared" si="33"/>
        <v>221334668.43285716</v>
      </c>
      <c r="BK81" s="190"/>
    </row>
    <row r="82" spans="1:64" ht="45.75" customHeight="1" x14ac:dyDescent="0.25">
      <c r="A82" s="167" t="s">
        <v>810</v>
      </c>
      <c r="B82" s="299"/>
      <c r="C82" s="176">
        <f t="shared" si="37"/>
        <v>246205894.01857144</v>
      </c>
      <c r="D82" s="176">
        <f t="shared" si="38"/>
        <v>245896761.71857142</v>
      </c>
      <c r="E82" s="176">
        <f t="shared" si="39"/>
        <v>245039618.86142856</v>
      </c>
      <c r="F82" s="176">
        <f t="shared" si="40"/>
        <v>214498110.00428572</v>
      </c>
      <c r="G82" s="177">
        <v>0</v>
      </c>
      <c r="H82" s="177">
        <v>0</v>
      </c>
      <c r="I82" s="177">
        <v>0</v>
      </c>
      <c r="J82" s="177">
        <v>0</v>
      </c>
      <c r="K82" s="177">
        <v>0</v>
      </c>
      <c r="L82" s="177">
        <v>0</v>
      </c>
      <c r="M82" s="177">
        <v>0</v>
      </c>
      <c r="N82" s="177">
        <v>0</v>
      </c>
      <c r="O82" s="177">
        <v>0</v>
      </c>
      <c r="P82" s="177">
        <v>0</v>
      </c>
      <c r="Q82" s="177">
        <v>0</v>
      </c>
      <c r="R82" s="177">
        <v>0</v>
      </c>
      <c r="S82" s="177">
        <v>0</v>
      </c>
      <c r="T82" s="177">
        <v>0</v>
      </c>
      <c r="U82" s="177">
        <v>0</v>
      </c>
      <c r="V82" s="177">
        <v>0</v>
      </c>
      <c r="W82" s="177">
        <v>0</v>
      </c>
      <c r="X82" s="177">
        <v>0</v>
      </c>
      <c r="Y82" s="177">
        <v>0</v>
      </c>
      <c r="Z82" s="177">
        <v>0</v>
      </c>
      <c r="AA82" s="177">
        <v>0</v>
      </c>
      <c r="AB82" s="177">
        <v>0</v>
      </c>
      <c r="AC82" s="177">
        <v>0</v>
      </c>
      <c r="AD82" s="177">
        <v>0</v>
      </c>
      <c r="AE82" s="176">
        <f t="shared" si="41"/>
        <v>7142857.1428571427</v>
      </c>
      <c r="AF82" s="176">
        <f t="shared" si="42"/>
        <v>7129559</v>
      </c>
      <c r="AG82" s="176">
        <f t="shared" si="43"/>
        <v>6836558.4285714282</v>
      </c>
      <c r="AH82" s="176">
        <f t="shared" si="43"/>
        <v>6836558.4285714282</v>
      </c>
      <c r="AI82" s="177">
        <v>0</v>
      </c>
      <c r="AJ82" s="177">
        <v>0</v>
      </c>
      <c r="AK82" s="177">
        <v>0</v>
      </c>
      <c r="AL82" s="177">
        <v>0</v>
      </c>
      <c r="AM82" s="177">
        <v>0</v>
      </c>
      <c r="AN82" s="177">
        <v>0</v>
      </c>
      <c r="AO82" s="177">
        <v>0</v>
      </c>
      <c r="AP82" s="177">
        <v>0</v>
      </c>
      <c r="AQ82" s="177">
        <v>0</v>
      </c>
      <c r="AR82" s="177">
        <v>0</v>
      </c>
      <c r="AS82" s="177">
        <v>0</v>
      </c>
      <c r="AT82" s="177">
        <v>0</v>
      </c>
      <c r="AU82" s="177">
        <v>0</v>
      </c>
      <c r="AV82" s="177">
        <v>0</v>
      </c>
      <c r="AW82" s="177">
        <v>0</v>
      </c>
      <c r="AX82" s="177">
        <v>0</v>
      </c>
      <c r="AY82" s="177">
        <v>0</v>
      </c>
      <c r="AZ82" s="177">
        <v>0</v>
      </c>
      <c r="BA82" s="177">
        <v>0</v>
      </c>
      <c r="BB82" s="177">
        <v>0</v>
      </c>
      <c r="BC82" s="177">
        <v>0</v>
      </c>
      <c r="BD82" s="177">
        <v>0</v>
      </c>
      <c r="BE82" s="177">
        <v>0</v>
      </c>
      <c r="BF82" s="177">
        <v>0</v>
      </c>
      <c r="BG82" s="176">
        <f t="shared" si="33"/>
        <v>253348751.16142857</v>
      </c>
      <c r="BH82" s="176">
        <f t="shared" si="33"/>
        <v>253026320.71857142</v>
      </c>
      <c r="BI82" s="176">
        <f t="shared" si="33"/>
        <v>251876177.28999999</v>
      </c>
      <c r="BJ82" s="176">
        <f t="shared" si="33"/>
        <v>221334668.43285716</v>
      </c>
      <c r="BK82" s="192">
        <f>+SUM(BG76:BG82)-B76</f>
        <v>0</v>
      </c>
    </row>
    <row r="83" spans="1:64" ht="45.75" customHeight="1" x14ac:dyDescent="0.25">
      <c r="A83" s="164" t="s">
        <v>811</v>
      </c>
      <c r="B83" s="174">
        <f>SUM(B84:B93)</f>
        <v>3366068995.3000002</v>
      </c>
      <c r="C83" s="174">
        <f t="shared" ref="C83:BF83" si="44">SUM(C84:C93)</f>
        <v>2405367829.4000001</v>
      </c>
      <c r="D83" s="174">
        <f t="shared" si="44"/>
        <v>2238460721.7399998</v>
      </c>
      <c r="E83" s="174">
        <f t="shared" si="44"/>
        <v>2081508174.1500001</v>
      </c>
      <c r="F83" s="174">
        <f t="shared" si="44"/>
        <v>961584500.33000004</v>
      </c>
      <c r="G83" s="174">
        <f t="shared" si="44"/>
        <v>0</v>
      </c>
      <c r="H83" s="174">
        <f t="shared" si="44"/>
        <v>0</v>
      </c>
      <c r="I83" s="174">
        <f t="shared" si="44"/>
        <v>0</v>
      </c>
      <c r="J83" s="174">
        <f t="shared" si="44"/>
        <v>0</v>
      </c>
      <c r="K83" s="174">
        <f t="shared" si="44"/>
        <v>0</v>
      </c>
      <c r="L83" s="174">
        <f t="shared" si="44"/>
        <v>0</v>
      </c>
      <c r="M83" s="174">
        <f t="shared" si="44"/>
        <v>0</v>
      </c>
      <c r="N83" s="174">
        <f t="shared" si="44"/>
        <v>0</v>
      </c>
      <c r="O83" s="174">
        <f t="shared" si="44"/>
        <v>960701165.9000001</v>
      </c>
      <c r="P83" s="174">
        <f t="shared" si="44"/>
        <v>960701165.9000001</v>
      </c>
      <c r="Q83" s="174">
        <f t="shared" si="44"/>
        <v>110701165.90000001</v>
      </c>
      <c r="R83" s="174">
        <f t="shared" si="44"/>
        <v>110701165.90000001</v>
      </c>
      <c r="S83" s="174">
        <f t="shared" si="44"/>
        <v>0</v>
      </c>
      <c r="T83" s="174">
        <f t="shared" si="44"/>
        <v>0</v>
      </c>
      <c r="U83" s="174">
        <f t="shared" si="44"/>
        <v>0</v>
      </c>
      <c r="V83" s="174">
        <f t="shared" si="44"/>
        <v>0</v>
      </c>
      <c r="W83" s="174">
        <f t="shared" si="44"/>
        <v>0</v>
      </c>
      <c r="X83" s="174">
        <f t="shared" si="44"/>
        <v>0</v>
      </c>
      <c r="Y83" s="174">
        <f t="shared" si="44"/>
        <v>0</v>
      </c>
      <c r="Z83" s="174">
        <f t="shared" si="44"/>
        <v>0</v>
      </c>
      <c r="AA83" s="174">
        <f t="shared" si="44"/>
        <v>0</v>
      </c>
      <c r="AB83" s="174">
        <f t="shared" si="44"/>
        <v>0</v>
      </c>
      <c r="AC83" s="174">
        <f t="shared" si="44"/>
        <v>0</v>
      </c>
      <c r="AD83" s="174">
        <f t="shared" si="44"/>
        <v>0</v>
      </c>
      <c r="AE83" s="174">
        <f t="shared" si="44"/>
        <v>0</v>
      </c>
      <c r="AF83" s="174">
        <f t="shared" si="44"/>
        <v>0</v>
      </c>
      <c r="AG83" s="174">
        <f t="shared" si="44"/>
        <v>0</v>
      </c>
      <c r="AH83" s="174">
        <f t="shared" si="44"/>
        <v>0</v>
      </c>
      <c r="AI83" s="174">
        <f t="shared" si="44"/>
        <v>0</v>
      </c>
      <c r="AJ83" s="174">
        <f t="shared" si="44"/>
        <v>0</v>
      </c>
      <c r="AK83" s="174">
        <f t="shared" si="44"/>
        <v>0</v>
      </c>
      <c r="AL83" s="174">
        <f t="shared" si="44"/>
        <v>0</v>
      </c>
      <c r="AM83" s="174">
        <f t="shared" si="44"/>
        <v>0</v>
      </c>
      <c r="AN83" s="174">
        <f t="shared" si="44"/>
        <v>0</v>
      </c>
      <c r="AO83" s="174">
        <f t="shared" si="44"/>
        <v>0</v>
      </c>
      <c r="AP83" s="174">
        <f t="shared" si="44"/>
        <v>0</v>
      </c>
      <c r="AQ83" s="174">
        <f t="shared" si="44"/>
        <v>0</v>
      </c>
      <c r="AR83" s="174">
        <f t="shared" si="44"/>
        <v>0</v>
      </c>
      <c r="AS83" s="174">
        <f t="shared" si="44"/>
        <v>0</v>
      </c>
      <c r="AT83" s="174">
        <f t="shared" si="44"/>
        <v>0</v>
      </c>
      <c r="AU83" s="174">
        <f t="shared" si="44"/>
        <v>0</v>
      </c>
      <c r="AV83" s="174">
        <f t="shared" si="44"/>
        <v>0</v>
      </c>
      <c r="AW83" s="174">
        <f t="shared" si="44"/>
        <v>0</v>
      </c>
      <c r="AX83" s="174">
        <f t="shared" si="44"/>
        <v>0</v>
      </c>
      <c r="AY83" s="174">
        <f t="shared" si="44"/>
        <v>0</v>
      </c>
      <c r="AZ83" s="174">
        <f t="shared" si="44"/>
        <v>0</v>
      </c>
      <c r="BA83" s="174">
        <f t="shared" si="44"/>
        <v>0</v>
      </c>
      <c r="BB83" s="174">
        <f t="shared" si="44"/>
        <v>0</v>
      </c>
      <c r="BC83" s="174">
        <f t="shared" si="44"/>
        <v>0</v>
      </c>
      <c r="BD83" s="174">
        <f t="shared" si="44"/>
        <v>0</v>
      </c>
      <c r="BE83" s="174">
        <f t="shared" si="44"/>
        <v>0</v>
      </c>
      <c r="BF83" s="174">
        <f t="shared" si="44"/>
        <v>0</v>
      </c>
      <c r="BG83" s="174">
        <f t="shared" si="33"/>
        <v>3366068995.3000002</v>
      </c>
      <c r="BH83" s="174">
        <f t="shared" si="33"/>
        <v>3199161887.6399999</v>
      </c>
      <c r="BI83" s="174">
        <f t="shared" si="33"/>
        <v>2192209340.0500002</v>
      </c>
      <c r="BJ83" s="174">
        <f t="shared" si="33"/>
        <v>1072285666.23</v>
      </c>
      <c r="BK83" s="195">
        <f>+SUM(BG84:BG93)-BG83</f>
        <v>0</v>
      </c>
      <c r="BL83" s="196">
        <f>+BG83-B83</f>
        <v>0</v>
      </c>
    </row>
    <row r="84" spans="1:64" ht="45.75" customHeight="1" x14ac:dyDescent="0.25">
      <c r="A84" s="168" t="s">
        <v>812</v>
      </c>
      <c r="B84" s="297">
        <v>3366068995.3000002</v>
      </c>
      <c r="C84" s="175">
        <v>0</v>
      </c>
      <c r="D84" s="175">
        <v>0</v>
      </c>
      <c r="E84" s="175">
        <v>0</v>
      </c>
      <c r="F84" s="175">
        <v>0</v>
      </c>
      <c r="G84" s="175">
        <v>0</v>
      </c>
      <c r="H84" s="175">
        <v>0</v>
      </c>
      <c r="I84" s="175">
        <v>0</v>
      </c>
      <c r="J84" s="175">
        <v>0</v>
      </c>
      <c r="K84" s="175">
        <v>0</v>
      </c>
      <c r="L84" s="175">
        <v>0</v>
      </c>
      <c r="M84" s="175">
        <v>0</v>
      </c>
      <c r="N84" s="175">
        <v>0</v>
      </c>
      <c r="O84" s="175">
        <v>0</v>
      </c>
      <c r="P84" s="175">
        <v>0</v>
      </c>
      <c r="Q84" s="175">
        <v>0</v>
      </c>
      <c r="R84" s="175">
        <v>0</v>
      </c>
      <c r="S84" s="175">
        <v>0</v>
      </c>
      <c r="T84" s="175">
        <v>0</v>
      </c>
      <c r="U84" s="175">
        <v>0</v>
      </c>
      <c r="V84" s="175">
        <v>0</v>
      </c>
      <c r="W84" s="175">
        <v>0</v>
      </c>
      <c r="X84" s="175">
        <v>0</v>
      </c>
      <c r="Y84" s="175">
        <v>0</v>
      </c>
      <c r="Z84" s="175">
        <v>0</v>
      </c>
      <c r="AA84" s="175">
        <v>0</v>
      </c>
      <c r="AB84" s="175">
        <v>0</v>
      </c>
      <c r="AC84" s="175">
        <v>0</v>
      </c>
      <c r="AD84" s="175">
        <v>0</v>
      </c>
      <c r="AE84" s="175">
        <v>0</v>
      </c>
      <c r="AF84" s="175">
        <v>0</v>
      </c>
      <c r="AG84" s="175">
        <v>0</v>
      </c>
      <c r="AH84" s="175">
        <v>0</v>
      </c>
      <c r="AI84" s="175">
        <v>0</v>
      </c>
      <c r="AJ84" s="175">
        <v>0</v>
      </c>
      <c r="AK84" s="175">
        <v>0</v>
      </c>
      <c r="AL84" s="175">
        <v>0</v>
      </c>
      <c r="AM84" s="175">
        <v>0</v>
      </c>
      <c r="AN84" s="175">
        <v>0</v>
      </c>
      <c r="AO84" s="175">
        <v>0</v>
      </c>
      <c r="AP84" s="175">
        <v>0</v>
      </c>
      <c r="AQ84" s="175">
        <v>0</v>
      </c>
      <c r="AR84" s="175">
        <v>0</v>
      </c>
      <c r="AS84" s="175">
        <v>0</v>
      </c>
      <c r="AT84" s="175">
        <v>0</v>
      </c>
      <c r="AU84" s="175">
        <v>0</v>
      </c>
      <c r="AV84" s="175">
        <v>0</v>
      </c>
      <c r="AW84" s="175">
        <v>0</v>
      </c>
      <c r="AX84" s="175">
        <v>0</v>
      </c>
      <c r="AY84" s="175">
        <v>0</v>
      </c>
      <c r="AZ84" s="175">
        <v>0</v>
      </c>
      <c r="BA84" s="175">
        <v>0</v>
      </c>
      <c r="BB84" s="175">
        <v>0</v>
      </c>
      <c r="BC84" s="175">
        <v>0</v>
      </c>
      <c r="BD84" s="175">
        <v>0</v>
      </c>
      <c r="BE84" s="175">
        <v>0</v>
      </c>
      <c r="BF84" s="175">
        <v>0</v>
      </c>
      <c r="BG84" s="175">
        <f t="shared" si="33"/>
        <v>0</v>
      </c>
      <c r="BH84" s="175">
        <f t="shared" si="33"/>
        <v>0</v>
      </c>
      <c r="BI84" s="175">
        <f t="shared" si="33"/>
        <v>0</v>
      </c>
      <c r="BJ84" s="175">
        <f t="shared" si="33"/>
        <v>0</v>
      </c>
      <c r="BK84" s="190"/>
    </row>
    <row r="85" spans="1:64" ht="45.75" customHeight="1" x14ac:dyDescent="0.25">
      <c r="A85" s="168" t="s">
        <v>813</v>
      </c>
      <c r="B85" s="298"/>
      <c r="C85" s="175">
        <v>0</v>
      </c>
      <c r="D85" s="175">
        <v>0</v>
      </c>
      <c r="E85" s="175">
        <v>0</v>
      </c>
      <c r="F85" s="175">
        <v>0</v>
      </c>
      <c r="G85" s="175">
        <v>0</v>
      </c>
      <c r="H85" s="175">
        <v>0</v>
      </c>
      <c r="I85" s="175">
        <v>0</v>
      </c>
      <c r="J85" s="175">
        <v>0</v>
      </c>
      <c r="K85" s="175">
        <v>0</v>
      </c>
      <c r="L85" s="175">
        <v>0</v>
      </c>
      <c r="M85" s="175">
        <v>0</v>
      </c>
      <c r="N85" s="175">
        <v>0</v>
      </c>
      <c r="O85" s="175">
        <v>0</v>
      </c>
      <c r="P85" s="175">
        <v>0</v>
      </c>
      <c r="Q85" s="175">
        <v>0</v>
      </c>
      <c r="R85" s="175">
        <v>0</v>
      </c>
      <c r="S85" s="175">
        <v>0</v>
      </c>
      <c r="T85" s="175">
        <v>0</v>
      </c>
      <c r="U85" s="175">
        <v>0</v>
      </c>
      <c r="V85" s="175">
        <v>0</v>
      </c>
      <c r="W85" s="175">
        <v>0</v>
      </c>
      <c r="X85" s="175">
        <v>0</v>
      </c>
      <c r="Y85" s="175">
        <v>0</v>
      </c>
      <c r="Z85" s="175">
        <v>0</v>
      </c>
      <c r="AA85" s="175">
        <v>0</v>
      </c>
      <c r="AB85" s="175">
        <v>0</v>
      </c>
      <c r="AC85" s="175">
        <v>0</v>
      </c>
      <c r="AD85" s="175">
        <v>0</v>
      </c>
      <c r="AE85" s="175">
        <v>0</v>
      </c>
      <c r="AF85" s="175">
        <v>0</v>
      </c>
      <c r="AG85" s="175">
        <v>0</v>
      </c>
      <c r="AH85" s="175">
        <v>0</v>
      </c>
      <c r="AI85" s="175">
        <v>0</v>
      </c>
      <c r="AJ85" s="175">
        <v>0</v>
      </c>
      <c r="AK85" s="175">
        <v>0</v>
      </c>
      <c r="AL85" s="175">
        <v>0</v>
      </c>
      <c r="AM85" s="175">
        <v>0</v>
      </c>
      <c r="AN85" s="175">
        <v>0</v>
      </c>
      <c r="AO85" s="175">
        <v>0</v>
      </c>
      <c r="AP85" s="175">
        <v>0</v>
      </c>
      <c r="AQ85" s="175">
        <v>0</v>
      </c>
      <c r="AR85" s="175">
        <v>0</v>
      </c>
      <c r="AS85" s="175">
        <v>0</v>
      </c>
      <c r="AT85" s="175">
        <v>0</v>
      </c>
      <c r="AU85" s="175">
        <v>0</v>
      </c>
      <c r="AV85" s="175">
        <v>0</v>
      </c>
      <c r="AW85" s="175">
        <v>0</v>
      </c>
      <c r="AX85" s="175">
        <v>0</v>
      </c>
      <c r="AY85" s="175">
        <v>0</v>
      </c>
      <c r="AZ85" s="175">
        <v>0</v>
      </c>
      <c r="BA85" s="175">
        <v>0</v>
      </c>
      <c r="BB85" s="175">
        <v>0</v>
      </c>
      <c r="BC85" s="175">
        <v>0</v>
      </c>
      <c r="BD85" s="175">
        <v>0</v>
      </c>
      <c r="BE85" s="175">
        <v>0</v>
      </c>
      <c r="BF85" s="175">
        <v>0</v>
      </c>
      <c r="BG85" s="175">
        <f t="shared" si="33"/>
        <v>0</v>
      </c>
      <c r="BH85" s="175">
        <f t="shared" si="33"/>
        <v>0</v>
      </c>
      <c r="BI85" s="175">
        <f t="shared" si="33"/>
        <v>0</v>
      </c>
      <c r="BJ85" s="175">
        <f t="shared" si="33"/>
        <v>0</v>
      </c>
      <c r="BK85" s="190"/>
    </row>
    <row r="86" spans="1:64" ht="45.75" customHeight="1" x14ac:dyDescent="0.25">
      <c r="A86" s="168" t="s">
        <v>814</v>
      </c>
      <c r="B86" s="298"/>
      <c r="C86" s="175">
        <v>0</v>
      </c>
      <c r="D86" s="175">
        <v>0</v>
      </c>
      <c r="E86" s="175">
        <v>0</v>
      </c>
      <c r="F86" s="175">
        <v>0</v>
      </c>
      <c r="G86" s="175">
        <v>0</v>
      </c>
      <c r="H86" s="175">
        <v>0</v>
      </c>
      <c r="I86" s="175">
        <v>0</v>
      </c>
      <c r="J86" s="175">
        <v>0</v>
      </c>
      <c r="K86" s="175">
        <v>0</v>
      </c>
      <c r="L86" s="175">
        <v>0</v>
      </c>
      <c r="M86" s="175">
        <v>0</v>
      </c>
      <c r="N86" s="175">
        <v>0</v>
      </c>
      <c r="O86" s="175">
        <v>0</v>
      </c>
      <c r="P86" s="175">
        <v>0</v>
      </c>
      <c r="Q86" s="175">
        <v>0</v>
      </c>
      <c r="R86" s="175">
        <v>0</v>
      </c>
      <c r="S86" s="175">
        <v>0</v>
      </c>
      <c r="T86" s="175">
        <v>0</v>
      </c>
      <c r="U86" s="175">
        <v>0</v>
      </c>
      <c r="V86" s="175">
        <v>0</v>
      </c>
      <c r="W86" s="175">
        <v>0</v>
      </c>
      <c r="X86" s="175">
        <v>0</v>
      </c>
      <c r="Y86" s="175">
        <v>0</v>
      </c>
      <c r="Z86" s="175">
        <v>0</v>
      </c>
      <c r="AA86" s="175">
        <v>0</v>
      </c>
      <c r="AB86" s="175">
        <v>0</v>
      </c>
      <c r="AC86" s="175">
        <v>0</v>
      </c>
      <c r="AD86" s="175">
        <v>0</v>
      </c>
      <c r="AE86" s="175">
        <v>0</v>
      </c>
      <c r="AF86" s="175">
        <v>0</v>
      </c>
      <c r="AG86" s="175">
        <v>0</v>
      </c>
      <c r="AH86" s="175">
        <v>0</v>
      </c>
      <c r="AI86" s="175">
        <v>0</v>
      </c>
      <c r="AJ86" s="175">
        <v>0</v>
      </c>
      <c r="AK86" s="175">
        <v>0</v>
      </c>
      <c r="AL86" s="175">
        <v>0</v>
      </c>
      <c r="AM86" s="175">
        <v>0</v>
      </c>
      <c r="AN86" s="175">
        <v>0</v>
      </c>
      <c r="AO86" s="175">
        <v>0</v>
      </c>
      <c r="AP86" s="175">
        <v>0</v>
      </c>
      <c r="AQ86" s="175">
        <v>0</v>
      </c>
      <c r="AR86" s="175">
        <v>0</v>
      </c>
      <c r="AS86" s="175">
        <v>0</v>
      </c>
      <c r="AT86" s="175">
        <v>0</v>
      </c>
      <c r="AU86" s="175">
        <v>0</v>
      </c>
      <c r="AV86" s="175">
        <v>0</v>
      </c>
      <c r="AW86" s="175">
        <v>0</v>
      </c>
      <c r="AX86" s="175">
        <v>0</v>
      </c>
      <c r="AY86" s="175">
        <v>0</v>
      </c>
      <c r="AZ86" s="175">
        <v>0</v>
      </c>
      <c r="BA86" s="175">
        <v>0</v>
      </c>
      <c r="BB86" s="175">
        <v>0</v>
      </c>
      <c r="BC86" s="175">
        <v>0</v>
      </c>
      <c r="BD86" s="175">
        <v>0</v>
      </c>
      <c r="BE86" s="175">
        <v>0</v>
      </c>
      <c r="BF86" s="175">
        <v>0</v>
      </c>
      <c r="BG86" s="175">
        <f t="shared" si="33"/>
        <v>0</v>
      </c>
      <c r="BH86" s="175">
        <f t="shared" si="33"/>
        <v>0</v>
      </c>
      <c r="BI86" s="175">
        <f t="shared" si="33"/>
        <v>0</v>
      </c>
      <c r="BJ86" s="175">
        <f t="shared" si="33"/>
        <v>0</v>
      </c>
      <c r="BK86" s="190"/>
    </row>
    <row r="87" spans="1:64" ht="45.75" customHeight="1" x14ac:dyDescent="0.25">
      <c r="A87" s="168" t="s">
        <v>815</v>
      </c>
      <c r="B87" s="298"/>
      <c r="C87" s="175">
        <v>0</v>
      </c>
      <c r="D87" s="175">
        <v>0</v>
      </c>
      <c r="E87" s="175">
        <v>0</v>
      </c>
      <c r="F87" s="175">
        <v>0</v>
      </c>
      <c r="G87" s="175">
        <v>0</v>
      </c>
      <c r="H87" s="175">
        <v>0</v>
      </c>
      <c r="I87" s="175">
        <v>0</v>
      </c>
      <c r="J87" s="175">
        <v>0</v>
      </c>
      <c r="K87" s="175">
        <v>0</v>
      </c>
      <c r="L87" s="175">
        <v>0</v>
      </c>
      <c r="M87" s="175">
        <v>0</v>
      </c>
      <c r="N87" s="175">
        <v>0</v>
      </c>
      <c r="O87" s="175">
        <v>0</v>
      </c>
      <c r="P87" s="175">
        <v>0</v>
      </c>
      <c r="Q87" s="175">
        <v>0</v>
      </c>
      <c r="R87" s="175">
        <v>0</v>
      </c>
      <c r="S87" s="175">
        <v>0</v>
      </c>
      <c r="T87" s="175">
        <v>0</v>
      </c>
      <c r="U87" s="175">
        <v>0</v>
      </c>
      <c r="V87" s="175">
        <v>0</v>
      </c>
      <c r="W87" s="175">
        <v>0</v>
      </c>
      <c r="X87" s="175">
        <v>0</v>
      </c>
      <c r="Y87" s="175">
        <v>0</v>
      </c>
      <c r="Z87" s="175">
        <v>0</v>
      </c>
      <c r="AA87" s="175">
        <v>0</v>
      </c>
      <c r="AB87" s="175">
        <v>0</v>
      </c>
      <c r="AC87" s="175">
        <v>0</v>
      </c>
      <c r="AD87" s="175">
        <v>0</v>
      </c>
      <c r="AE87" s="175">
        <v>0</v>
      </c>
      <c r="AF87" s="175">
        <v>0</v>
      </c>
      <c r="AG87" s="175">
        <v>0</v>
      </c>
      <c r="AH87" s="175">
        <v>0</v>
      </c>
      <c r="AI87" s="175">
        <v>0</v>
      </c>
      <c r="AJ87" s="175">
        <v>0</v>
      </c>
      <c r="AK87" s="175">
        <v>0</v>
      </c>
      <c r="AL87" s="175">
        <v>0</v>
      </c>
      <c r="AM87" s="175">
        <v>0</v>
      </c>
      <c r="AN87" s="175">
        <v>0</v>
      </c>
      <c r="AO87" s="175">
        <v>0</v>
      </c>
      <c r="AP87" s="175">
        <v>0</v>
      </c>
      <c r="AQ87" s="175">
        <v>0</v>
      </c>
      <c r="AR87" s="175">
        <v>0</v>
      </c>
      <c r="AS87" s="175">
        <v>0</v>
      </c>
      <c r="AT87" s="175">
        <v>0</v>
      </c>
      <c r="AU87" s="175">
        <v>0</v>
      </c>
      <c r="AV87" s="175">
        <v>0</v>
      </c>
      <c r="AW87" s="175">
        <v>0</v>
      </c>
      <c r="AX87" s="175">
        <v>0</v>
      </c>
      <c r="AY87" s="175">
        <v>0</v>
      </c>
      <c r="AZ87" s="175">
        <v>0</v>
      </c>
      <c r="BA87" s="175">
        <v>0</v>
      </c>
      <c r="BB87" s="175">
        <v>0</v>
      </c>
      <c r="BC87" s="175">
        <v>0</v>
      </c>
      <c r="BD87" s="175">
        <v>0</v>
      </c>
      <c r="BE87" s="175">
        <v>0</v>
      </c>
      <c r="BF87" s="175">
        <v>0</v>
      </c>
      <c r="BG87" s="175">
        <f t="shared" si="33"/>
        <v>0</v>
      </c>
      <c r="BH87" s="175">
        <f t="shared" si="33"/>
        <v>0</v>
      </c>
      <c r="BI87" s="175">
        <f t="shared" si="33"/>
        <v>0</v>
      </c>
      <c r="BJ87" s="175">
        <f t="shared" si="33"/>
        <v>0</v>
      </c>
      <c r="BK87" s="190"/>
    </row>
    <row r="88" spans="1:64" ht="45.75" customHeight="1" x14ac:dyDescent="0.25">
      <c r="A88" s="167" t="s">
        <v>816</v>
      </c>
      <c r="B88" s="298"/>
      <c r="C88" s="176">
        <f>2405367829.4/5</f>
        <v>481073565.88</v>
      </c>
      <c r="D88" s="176">
        <f>2238460721.74/5</f>
        <v>447692144.34799993</v>
      </c>
      <c r="E88" s="176">
        <f>2081508174.15/5</f>
        <v>416301634.83000004</v>
      </c>
      <c r="F88" s="176">
        <f>961584500.33/5</f>
        <v>192316900.06600001</v>
      </c>
      <c r="G88" s="177">
        <v>0</v>
      </c>
      <c r="H88" s="177">
        <v>0</v>
      </c>
      <c r="I88" s="177">
        <v>0</v>
      </c>
      <c r="J88" s="177">
        <v>0</v>
      </c>
      <c r="K88" s="177">
        <v>0</v>
      </c>
      <c r="L88" s="177">
        <v>0</v>
      </c>
      <c r="M88" s="177">
        <v>0</v>
      </c>
      <c r="N88" s="177">
        <v>0</v>
      </c>
      <c r="O88" s="176">
        <f>960701165.9/5</f>
        <v>192140233.18000001</v>
      </c>
      <c r="P88" s="176">
        <f>960701165.9/5</f>
        <v>192140233.18000001</v>
      </c>
      <c r="Q88" s="176">
        <f>110701165.9/5</f>
        <v>22140233.18</v>
      </c>
      <c r="R88" s="176">
        <f>110701165.9/5</f>
        <v>22140233.18</v>
      </c>
      <c r="S88" s="177">
        <v>0</v>
      </c>
      <c r="T88" s="177">
        <v>0</v>
      </c>
      <c r="U88" s="177">
        <v>0</v>
      </c>
      <c r="V88" s="177">
        <v>0</v>
      </c>
      <c r="W88" s="177">
        <v>0</v>
      </c>
      <c r="X88" s="177">
        <v>0</v>
      </c>
      <c r="Y88" s="177">
        <v>0</v>
      </c>
      <c r="Z88" s="177">
        <v>0</v>
      </c>
      <c r="AA88" s="177">
        <v>0</v>
      </c>
      <c r="AB88" s="177">
        <v>0</v>
      </c>
      <c r="AC88" s="177">
        <v>0</v>
      </c>
      <c r="AD88" s="177">
        <v>0</v>
      </c>
      <c r="AE88" s="177">
        <v>0</v>
      </c>
      <c r="AF88" s="177">
        <v>0</v>
      </c>
      <c r="AG88" s="177">
        <v>0</v>
      </c>
      <c r="AH88" s="177">
        <v>0</v>
      </c>
      <c r="AI88" s="177">
        <v>0</v>
      </c>
      <c r="AJ88" s="177">
        <v>0</v>
      </c>
      <c r="AK88" s="177">
        <v>0</v>
      </c>
      <c r="AL88" s="177">
        <v>0</v>
      </c>
      <c r="AM88" s="177">
        <v>0</v>
      </c>
      <c r="AN88" s="177">
        <v>0</v>
      </c>
      <c r="AO88" s="177">
        <v>0</v>
      </c>
      <c r="AP88" s="177">
        <v>0</v>
      </c>
      <c r="AQ88" s="177">
        <v>0</v>
      </c>
      <c r="AR88" s="177">
        <v>0</v>
      </c>
      <c r="AS88" s="177">
        <v>0</v>
      </c>
      <c r="AT88" s="177">
        <v>0</v>
      </c>
      <c r="AU88" s="177">
        <v>0</v>
      </c>
      <c r="AV88" s="177">
        <v>0</v>
      </c>
      <c r="AW88" s="177">
        <v>0</v>
      </c>
      <c r="AX88" s="177">
        <v>0</v>
      </c>
      <c r="AY88" s="177">
        <v>0</v>
      </c>
      <c r="AZ88" s="177">
        <v>0</v>
      </c>
      <c r="BA88" s="177">
        <v>0</v>
      </c>
      <c r="BB88" s="177">
        <v>0</v>
      </c>
      <c r="BC88" s="177">
        <v>0</v>
      </c>
      <c r="BD88" s="177">
        <v>0</v>
      </c>
      <c r="BE88" s="177">
        <v>0</v>
      </c>
      <c r="BF88" s="177">
        <v>0</v>
      </c>
      <c r="BG88" s="176">
        <f t="shared" si="33"/>
        <v>673213799.05999994</v>
      </c>
      <c r="BH88" s="176">
        <f t="shared" si="33"/>
        <v>639832377.52799988</v>
      </c>
      <c r="BI88" s="176">
        <f t="shared" si="33"/>
        <v>438441868.01000005</v>
      </c>
      <c r="BJ88" s="176">
        <f t="shared" si="33"/>
        <v>214457133.24600002</v>
      </c>
      <c r="BK88" s="190"/>
    </row>
    <row r="89" spans="1:64" ht="45.75" customHeight="1" x14ac:dyDescent="0.25">
      <c r="A89" s="168" t="s">
        <v>817</v>
      </c>
      <c r="B89" s="298"/>
      <c r="C89" s="175">
        <v>0</v>
      </c>
      <c r="D89" s="175">
        <v>0</v>
      </c>
      <c r="E89" s="175">
        <v>0</v>
      </c>
      <c r="F89" s="175">
        <v>0</v>
      </c>
      <c r="G89" s="175">
        <v>0</v>
      </c>
      <c r="H89" s="175">
        <v>0</v>
      </c>
      <c r="I89" s="175">
        <v>0</v>
      </c>
      <c r="J89" s="175">
        <v>0</v>
      </c>
      <c r="K89" s="175">
        <v>0</v>
      </c>
      <c r="L89" s="175">
        <v>0</v>
      </c>
      <c r="M89" s="175">
        <v>0</v>
      </c>
      <c r="N89" s="175">
        <v>0</v>
      </c>
      <c r="O89" s="175">
        <v>0</v>
      </c>
      <c r="P89" s="175">
        <v>0</v>
      </c>
      <c r="Q89" s="175">
        <v>0</v>
      </c>
      <c r="R89" s="175">
        <v>0</v>
      </c>
      <c r="S89" s="175">
        <v>0</v>
      </c>
      <c r="T89" s="175">
        <v>0</v>
      </c>
      <c r="U89" s="175">
        <v>0</v>
      </c>
      <c r="V89" s="175">
        <v>0</v>
      </c>
      <c r="W89" s="175">
        <v>0</v>
      </c>
      <c r="X89" s="175">
        <v>0</v>
      </c>
      <c r="Y89" s="175">
        <v>0</v>
      </c>
      <c r="Z89" s="175">
        <v>0</v>
      </c>
      <c r="AA89" s="175">
        <v>0</v>
      </c>
      <c r="AB89" s="175">
        <v>0</v>
      </c>
      <c r="AC89" s="175">
        <v>0</v>
      </c>
      <c r="AD89" s="175">
        <v>0</v>
      </c>
      <c r="AE89" s="175">
        <v>0</v>
      </c>
      <c r="AF89" s="175">
        <v>0</v>
      </c>
      <c r="AG89" s="175">
        <v>0</v>
      </c>
      <c r="AH89" s="175">
        <v>0</v>
      </c>
      <c r="AI89" s="175">
        <v>0</v>
      </c>
      <c r="AJ89" s="175">
        <v>0</v>
      </c>
      <c r="AK89" s="175">
        <v>0</v>
      </c>
      <c r="AL89" s="175">
        <v>0</v>
      </c>
      <c r="AM89" s="175">
        <v>0</v>
      </c>
      <c r="AN89" s="175">
        <v>0</v>
      </c>
      <c r="AO89" s="175">
        <v>0</v>
      </c>
      <c r="AP89" s="175">
        <v>0</v>
      </c>
      <c r="AQ89" s="175">
        <v>0</v>
      </c>
      <c r="AR89" s="175">
        <v>0</v>
      </c>
      <c r="AS89" s="175">
        <v>0</v>
      </c>
      <c r="AT89" s="175">
        <v>0</v>
      </c>
      <c r="AU89" s="175">
        <v>0</v>
      </c>
      <c r="AV89" s="175">
        <v>0</v>
      </c>
      <c r="AW89" s="175">
        <v>0</v>
      </c>
      <c r="AX89" s="175">
        <v>0</v>
      </c>
      <c r="AY89" s="175">
        <v>0</v>
      </c>
      <c r="AZ89" s="175">
        <v>0</v>
      </c>
      <c r="BA89" s="175">
        <v>0</v>
      </c>
      <c r="BB89" s="175">
        <v>0</v>
      </c>
      <c r="BC89" s="175">
        <v>0</v>
      </c>
      <c r="BD89" s="175">
        <v>0</v>
      </c>
      <c r="BE89" s="175">
        <v>0</v>
      </c>
      <c r="BF89" s="175">
        <v>0</v>
      </c>
      <c r="BG89" s="175">
        <f t="shared" si="33"/>
        <v>0</v>
      </c>
      <c r="BH89" s="175">
        <f t="shared" si="33"/>
        <v>0</v>
      </c>
      <c r="BI89" s="175">
        <f t="shared" si="33"/>
        <v>0</v>
      </c>
      <c r="BJ89" s="175">
        <f t="shared" si="33"/>
        <v>0</v>
      </c>
      <c r="BK89" s="190"/>
    </row>
    <row r="90" spans="1:64" ht="45.75" customHeight="1" x14ac:dyDescent="0.25">
      <c r="A90" s="167" t="s">
        <v>818</v>
      </c>
      <c r="B90" s="298"/>
      <c r="C90" s="176">
        <f>2405367829.4/5</f>
        <v>481073565.88</v>
      </c>
      <c r="D90" s="176">
        <f>2238460721.74/5</f>
        <v>447692144.34799993</v>
      </c>
      <c r="E90" s="176">
        <f>2081508174.15/5</f>
        <v>416301634.83000004</v>
      </c>
      <c r="F90" s="176">
        <f>961584500.33/5</f>
        <v>192316900.06600001</v>
      </c>
      <c r="G90" s="177">
        <v>0</v>
      </c>
      <c r="H90" s="177">
        <v>0</v>
      </c>
      <c r="I90" s="177">
        <v>0</v>
      </c>
      <c r="J90" s="177">
        <v>0</v>
      </c>
      <c r="K90" s="177">
        <v>0</v>
      </c>
      <c r="L90" s="177">
        <v>0</v>
      </c>
      <c r="M90" s="177">
        <v>0</v>
      </c>
      <c r="N90" s="177">
        <v>0</v>
      </c>
      <c r="O90" s="176">
        <f t="shared" ref="O90:P93" si="45">960701165.9/5</f>
        <v>192140233.18000001</v>
      </c>
      <c r="P90" s="176">
        <f t="shared" si="45"/>
        <v>192140233.18000001</v>
      </c>
      <c r="Q90" s="176">
        <f t="shared" ref="Q90:R93" si="46">110701165.9/5</f>
        <v>22140233.18</v>
      </c>
      <c r="R90" s="176">
        <f t="shared" si="46"/>
        <v>22140233.18</v>
      </c>
      <c r="S90" s="177">
        <v>0</v>
      </c>
      <c r="T90" s="177">
        <v>0</v>
      </c>
      <c r="U90" s="177">
        <v>0</v>
      </c>
      <c r="V90" s="177">
        <v>0</v>
      </c>
      <c r="W90" s="177">
        <v>0</v>
      </c>
      <c r="X90" s="177">
        <v>0</v>
      </c>
      <c r="Y90" s="177">
        <v>0</v>
      </c>
      <c r="Z90" s="177">
        <v>0</v>
      </c>
      <c r="AA90" s="177">
        <v>0</v>
      </c>
      <c r="AB90" s="177">
        <v>0</v>
      </c>
      <c r="AC90" s="177">
        <v>0</v>
      </c>
      <c r="AD90" s="177">
        <v>0</v>
      </c>
      <c r="AE90" s="177">
        <v>0</v>
      </c>
      <c r="AF90" s="177">
        <v>0</v>
      </c>
      <c r="AG90" s="177">
        <v>0</v>
      </c>
      <c r="AH90" s="177">
        <v>0</v>
      </c>
      <c r="AI90" s="177">
        <v>0</v>
      </c>
      <c r="AJ90" s="177">
        <v>0</v>
      </c>
      <c r="AK90" s="177">
        <v>0</v>
      </c>
      <c r="AL90" s="177">
        <v>0</v>
      </c>
      <c r="AM90" s="177">
        <v>0</v>
      </c>
      <c r="AN90" s="177">
        <v>0</v>
      </c>
      <c r="AO90" s="177">
        <v>0</v>
      </c>
      <c r="AP90" s="177">
        <v>0</v>
      </c>
      <c r="AQ90" s="177">
        <v>0</v>
      </c>
      <c r="AR90" s="177">
        <v>0</v>
      </c>
      <c r="AS90" s="177">
        <v>0</v>
      </c>
      <c r="AT90" s="177">
        <v>0</v>
      </c>
      <c r="AU90" s="177">
        <v>0</v>
      </c>
      <c r="AV90" s="177">
        <v>0</v>
      </c>
      <c r="AW90" s="177">
        <v>0</v>
      </c>
      <c r="AX90" s="177">
        <v>0</v>
      </c>
      <c r="AY90" s="177">
        <v>0</v>
      </c>
      <c r="AZ90" s="177">
        <v>0</v>
      </c>
      <c r="BA90" s="177">
        <v>0</v>
      </c>
      <c r="BB90" s="177">
        <v>0</v>
      </c>
      <c r="BC90" s="177">
        <v>0</v>
      </c>
      <c r="BD90" s="177">
        <v>0</v>
      </c>
      <c r="BE90" s="177">
        <v>0</v>
      </c>
      <c r="BF90" s="177">
        <v>0</v>
      </c>
      <c r="BG90" s="176">
        <f t="shared" si="33"/>
        <v>673213799.05999994</v>
      </c>
      <c r="BH90" s="176">
        <f t="shared" si="33"/>
        <v>639832377.52799988</v>
      </c>
      <c r="BI90" s="176">
        <f t="shared" si="33"/>
        <v>438441868.01000005</v>
      </c>
      <c r="BJ90" s="176">
        <f t="shared" si="33"/>
        <v>214457133.24600002</v>
      </c>
      <c r="BK90" s="190"/>
    </row>
    <row r="91" spans="1:64" ht="45.75" customHeight="1" x14ac:dyDescent="0.25">
      <c r="A91" s="167" t="s">
        <v>819</v>
      </c>
      <c r="B91" s="298"/>
      <c r="C91" s="176">
        <f>2405367829.4/5</f>
        <v>481073565.88</v>
      </c>
      <c r="D91" s="176">
        <f>2238460721.74/5</f>
        <v>447692144.34799993</v>
      </c>
      <c r="E91" s="176">
        <f>2081508174.15/5</f>
        <v>416301634.83000004</v>
      </c>
      <c r="F91" s="176">
        <f>961584500.33/5</f>
        <v>192316900.06600001</v>
      </c>
      <c r="G91" s="177">
        <v>0</v>
      </c>
      <c r="H91" s="177">
        <v>0</v>
      </c>
      <c r="I91" s="177">
        <v>0</v>
      </c>
      <c r="J91" s="177">
        <v>0</v>
      </c>
      <c r="K91" s="177">
        <v>0</v>
      </c>
      <c r="L91" s="177">
        <v>0</v>
      </c>
      <c r="M91" s="177">
        <v>0</v>
      </c>
      <c r="N91" s="177">
        <v>0</v>
      </c>
      <c r="O91" s="176">
        <f t="shared" si="45"/>
        <v>192140233.18000001</v>
      </c>
      <c r="P91" s="176">
        <f t="shared" si="45"/>
        <v>192140233.18000001</v>
      </c>
      <c r="Q91" s="176">
        <f t="shared" si="46"/>
        <v>22140233.18</v>
      </c>
      <c r="R91" s="176">
        <f t="shared" si="46"/>
        <v>22140233.18</v>
      </c>
      <c r="S91" s="177">
        <v>0</v>
      </c>
      <c r="T91" s="177">
        <v>0</v>
      </c>
      <c r="U91" s="177">
        <v>0</v>
      </c>
      <c r="V91" s="177">
        <v>0</v>
      </c>
      <c r="W91" s="177">
        <v>0</v>
      </c>
      <c r="X91" s="177">
        <v>0</v>
      </c>
      <c r="Y91" s="177">
        <v>0</v>
      </c>
      <c r="Z91" s="177">
        <v>0</v>
      </c>
      <c r="AA91" s="177">
        <v>0</v>
      </c>
      <c r="AB91" s="177">
        <v>0</v>
      </c>
      <c r="AC91" s="177">
        <v>0</v>
      </c>
      <c r="AD91" s="177">
        <v>0</v>
      </c>
      <c r="AE91" s="177">
        <v>0</v>
      </c>
      <c r="AF91" s="177">
        <v>0</v>
      </c>
      <c r="AG91" s="177">
        <v>0</v>
      </c>
      <c r="AH91" s="177">
        <v>0</v>
      </c>
      <c r="AI91" s="177">
        <v>0</v>
      </c>
      <c r="AJ91" s="177">
        <v>0</v>
      </c>
      <c r="AK91" s="177">
        <v>0</v>
      </c>
      <c r="AL91" s="177">
        <v>0</v>
      </c>
      <c r="AM91" s="177">
        <v>0</v>
      </c>
      <c r="AN91" s="177">
        <v>0</v>
      </c>
      <c r="AO91" s="177">
        <v>0</v>
      </c>
      <c r="AP91" s="177">
        <v>0</v>
      </c>
      <c r="AQ91" s="177">
        <v>0</v>
      </c>
      <c r="AR91" s="177">
        <v>0</v>
      </c>
      <c r="AS91" s="177">
        <v>0</v>
      </c>
      <c r="AT91" s="177">
        <v>0</v>
      </c>
      <c r="AU91" s="177">
        <v>0</v>
      </c>
      <c r="AV91" s="177">
        <v>0</v>
      </c>
      <c r="AW91" s="177">
        <v>0</v>
      </c>
      <c r="AX91" s="177">
        <v>0</v>
      </c>
      <c r="AY91" s="177">
        <v>0</v>
      </c>
      <c r="AZ91" s="177">
        <v>0</v>
      </c>
      <c r="BA91" s="177">
        <v>0</v>
      </c>
      <c r="BB91" s="177">
        <v>0</v>
      </c>
      <c r="BC91" s="177">
        <v>0</v>
      </c>
      <c r="BD91" s="177">
        <v>0</v>
      </c>
      <c r="BE91" s="177">
        <v>0</v>
      </c>
      <c r="BF91" s="177">
        <v>0</v>
      </c>
      <c r="BG91" s="176">
        <f t="shared" si="33"/>
        <v>673213799.05999994</v>
      </c>
      <c r="BH91" s="176">
        <f t="shared" si="33"/>
        <v>639832377.52799988</v>
      </c>
      <c r="BI91" s="176">
        <f t="shared" si="33"/>
        <v>438441868.01000005</v>
      </c>
      <c r="BJ91" s="176">
        <f t="shared" si="33"/>
        <v>214457133.24600002</v>
      </c>
      <c r="BK91" s="190"/>
    </row>
    <row r="92" spans="1:64" ht="45.75" customHeight="1" x14ac:dyDescent="0.25">
      <c r="A92" s="167" t="s">
        <v>820</v>
      </c>
      <c r="B92" s="298"/>
      <c r="C92" s="176">
        <f>2405367829.4/5</f>
        <v>481073565.88</v>
      </c>
      <c r="D92" s="176">
        <f>2238460721.74/5</f>
        <v>447692144.34799993</v>
      </c>
      <c r="E92" s="176">
        <f>2081508174.15/5</f>
        <v>416301634.83000004</v>
      </c>
      <c r="F92" s="176">
        <f>961584500.33/5</f>
        <v>192316900.06600001</v>
      </c>
      <c r="G92" s="177">
        <v>0</v>
      </c>
      <c r="H92" s="177">
        <v>0</v>
      </c>
      <c r="I92" s="177">
        <v>0</v>
      </c>
      <c r="J92" s="177">
        <v>0</v>
      </c>
      <c r="K92" s="177">
        <v>0</v>
      </c>
      <c r="L92" s="177">
        <v>0</v>
      </c>
      <c r="M92" s="177">
        <v>0</v>
      </c>
      <c r="N92" s="177">
        <v>0</v>
      </c>
      <c r="O92" s="176">
        <f t="shared" si="45"/>
        <v>192140233.18000001</v>
      </c>
      <c r="P92" s="176">
        <f t="shared" si="45"/>
        <v>192140233.18000001</v>
      </c>
      <c r="Q92" s="176">
        <f t="shared" si="46"/>
        <v>22140233.18</v>
      </c>
      <c r="R92" s="176">
        <f t="shared" si="46"/>
        <v>22140233.18</v>
      </c>
      <c r="S92" s="177">
        <v>0</v>
      </c>
      <c r="T92" s="177">
        <v>0</v>
      </c>
      <c r="U92" s="177">
        <v>0</v>
      </c>
      <c r="V92" s="177">
        <v>0</v>
      </c>
      <c r="W92" s="177">
        <v>0</v>
      </c>
      <c r="X92" s="177">
        <v>0</v>
      </c>
      <c r="Y92" s="177">
        <v>0</v>
      </c>
      <c r="Z92" s="177">
        <v>0</v>
      </c>
      <c r="AA92" s="177">
        <v>0</v>
      </c>
      <c r="AB92" s="177">
        <v>0</v>
      </c>
      <c r="AC92" s="177">
        <v>0</v>
      </c>
      <c r="AD92" s="177">
        <v>0</v>
      </c>
      <c r="AE92" s="177">
        <v>0</v>
      </c>
      <c r="AF92" s="177">
        <v>0</v>
      </c>
      <c r="AG92" s="177">
        <v>0</v>
      </c>
      <c r="AH92" s="177">
        <v>0</v>
      </c>
      <c r="AI92" s="177">
        <v>0</v>
      </c>
      <c r="AJ92" s="177">
        <v>0</v>
      </c>
      <c r="AK92" s="177">
        <v>0</v>
      </c>
      <c r="AL92" s="177">
        <v>0</v>
      </c>
      <c r="AM92" s="177">
        <v>0</v>
      </c>
      <c r="AN92" s="177">
        <v>0</v>
      </c>
      <c r="AO92" s="177">
        <v>0</v>
      </c>
      <c r="AP92" s="177">
        <v>0</v>
      </c>
      <c r="AQ92" s="177">
        <v>0</v>
      </c>
      <c r="AR92" s="177">
        <v>0</v>
      </c>
      <c r="AS92" s="177">
        <v>0</v>
      </c>
      <c r="AT92" s="177">
        <v>0</v>
      </c>
      <c r="AU92" s="177">
        <v>0</v>
      </c>
      <c r="AV92" s="177">
        <v>0</v>
      </c>
      <c r="AW92" s="177">
        <v>0</v>
      </c>
      <c r="AX92" s="177">
        <v>0</v>
      </c>
      <c r="AY92" s="177">
        <v>0</v>
      </c>
      <c r="AZ92" s="177">
        <v>0</v>
      </c>
      <c r="BA92" s="177">
        <v>0</v>
      </c>
      <c r="BB92" s="177">
        <v>0</v>
      </c>
      <c r="BC92" s="177">
        <v>0</v>
      </c>
      <c r="BD92" s="177">
        <v>0</v>
      </c>
      <c r="BE92" s="177">
        <v>0</v>
      </c>
      <c r="BF92" s="177">
        <v>0</v>
      </c>
      <c r="BG92" s="176">
        <f t="shared" si="33"/>
        <v>673213799.05999994</v>
      </c>
      <c r="BH92" s="176">
        <f t="shared" si="33"/>
        <v>639832377.52799988</v>
      </c>
      <c r="BI92" s="176">
        <f t="shared" si="33"/>
        <v>438441868.01000005</v>
      </c>
      <c r="BJ92" s="176">
        <f t="shared" si="33"/>
        <v>214457133.24600002</v>
      </c>
      <c r="BK92" s="190"/>
    </row>
    <row r="93" spans="1:64" ht="45.75" customHeight="1" x14ac:dyDescent="0.25">
      <c r="A93" s="167" t="s">
        <v>821</v>
      </c>
      <c r="B93" s="299"/>
      <c r="C93" s="176">
        <f>2405367829.4/5</f>
        <v>481073565.88</v>
      </c>
      <c r="D93" s="176">
        <f>2238460721.74/5</f>
        <v>447692144.34799993</v>
      </c>
      <c r="E93" s="176">
        <f>2081508174.15/5</f>
        <v>416301634.83000004</v>
      </c>
      <c r="F93" s="176">
        <f>961584500.33/5</f>
        <v>192316900.06600001</v>
      </c>
      <c r="G93" s="177">
        <v>0</v>
      </c>
      <c r="H93" s="177">
        <v>0</v>
      </c>
      <c r="I93" s="177">
        <v>0</v>
      </c>
      <c r="J93" s="177">
        <v>0</v>
      </c>
      <c r="K93" s="177">
        <v>0</v>
      </c>
      <c r="L93" s="177">
        <v>0</v>
      </c>
      <c r="M93" s="177">
        <v>0</v>
      </c>
      <c r="N93" s="177">
        <v>0</v>
      </c>
      <c r="O93" s="176">
        <f t="shared" si="45"/>
        <v>192140233.18000001</v>
      </c>
      <c r="P93" s="176">
        <f t="shared" si="45"/>
        <v>192140233.18000001</v>
      </c>
      <c r="Q93" s="176">
        <f t="shared" si="46"/>
        <v>22140233.18</v>
      </c>
      <c r="R93" s="176">
        <f t="shared" si="46"/>
        <v>22140233.18</v>
      </c>
      <c r="S93" s="177">
        <v>0</v>
      </c>
      <c r="T93" s="177">
        <v>0</v>
      </c>
      <c r="U93" s="177">
        <v>0</v>
      </c>
      <c r="V93" s="177">
        <v>0</v>
      </c>
      <c r="W93" s="177">
        <v>0</v>
      </c>
      <c r="X93" s="177">
        <v>0</v>
      </c>
      <c r="Y93" s="177">
        <v>0</v>
      </c>
      <c r="Z93" s="177">
        <v>0</v>
      </c>
      <c r="AA93" s="177">
        <v>0</v>
      </c>
      <c r="AB93" s="177">
        <v>0</v>
      </c>
      <c r="AC93" s="177">
        <v>0</v>
      </c>
      <c r="AD93" s="177">
        <v>0</v>
      </c>
      <c r="AE93" s="177">
        <v>0</v>
      </c>
      <c r="AF93" s="177">
        <v>0</v>
      </c>
      <c r="AG93" s="177">
        <v>0</v>
      </c>
      <c r="AH93" s="177">
        <v>0</v>
      </c>
      <c r="AI93" s="177">
        <v>0</v>
      </c>
      <c r="AJ93" s="177">
        <v>0</v>
      </c>
      <c r="AK93" s="177">
        <v>0</v>
      </c>
      <c r="AL93" s="177">
        <v>0</v>
      </c>
      <c r="AM93" s="177">
        <v>0</v>
      </c>
      <c r="AN93" s="177">
        <v>0</v>
      </c>
      <c r="AO93" s="177">
        <v>0</v>
      </c>
      <c r="AP93" s="177">
        <v>0</v>
      </c>
      <c r="AQ93" s="177">
        <v>0</v>
      </c>
      <c r="AR93" s="177">
        <v>0</v>
      </c>
      <c r="AS93" s="177">
        <v>0</v>
      </c>
      <c r="AT93" s="177">
        <v>0</v>
      </c>
      <c r="AU93" s="177">
        <v>0</v>
      </c>
      <c r="AV93" s="177">
        <v>0</v>
      </c>
      <c r="AW93" s="177">
        <v>0</v>
      </c>
      <c r="AX93" s="177">
        <v>0</v>
      </c>
      <c r="AY93" s="177">
        <v>0</v>
      </c>
      <c r="AZ93" s="177">
        <v>0</v>
      </c>
      <c r="BA93" s="177">
        <v>0</v>
      </c>
      <c r="BB93" s="177">
        <v>0</v>
      </c>
      <c r="BC93" s="177">
        <v>0</v>
      </c>
      <c r="BD93" s="177">
        <v>0</v>
      </c>
      <c r="BE93" s="177">
        <v>0</v>
      </c>
      <c r="BF93" s="177">
        <v>0</v>
      </c>
      <c r="BG93" s="176">
        <f t="shared" si="33"/>
        <v>673213799.05999994</v>
      </c>
      <c r="BH93" s="176">
        <f t="shared" si="33"/>
        <v>639832377.52799988</v>
      </c>
      <c r="BI93" s="176">
        <f t="shared" si="33"/>
        <v>438441868.01000005</v>
      </c>
      <c r="BJ93" s="176">
        <f t="shared" si="33"/>
        <v>214457133.24600002</v>
      </c>
      <c r="BK93" s="192">
        <f>+SUM(BG84:BG93)-B84</f>
        <v>0</v>
      </c>
    </row>
    <row r="94" spans="1:64" ht="45.75" customHeight="1" x14ac:dyDescent="0.25">
      <c r="A94" s="164" t="s">
        <v>822</v>
      </c>
      <c r="B94" s="174">
        <f>SUM(B95:B98)</f>
        <v>4832677125.6000004</v>
      </c>
      <c r="C94" s="174">
        <f t="shared" ref="C94:BF94" si="47">SUM(C95:C98)</f>
        <v>2550798954.3099999</v>
      </c>
      <c r="D94" s="174">
        <f t="shared" si="47"/>
        <v>2416075446.71</v>
      </c>
      <c r="E94" s="174">
        <f t="shared" si="47"/>
        <v>2375387007.71</v>
      </c>
      <c r="F94" s="174">
        <f t="shared" si="47"/>
        <v>2352011823.71</v>
      </c>
      <c r="G94" s="174">
        <f t="shared" si="47"/>
        <v>268363440</v>
      </c>
      <c r="H94" s="174">
        <f t="shared" si="47"/>
        <v>117313702</v>
      </c>
      <c r="I94" s="174">
        <f t="shared" si="47"/>
        <v>117313702</v>
      </c>
      <c r="J94" s="174">
        <f t="shared" si="47"/>
        <v>117313702</v>
      </c>
      <c r="K94" s="174">
        <f t="shared" si="47"/>
        <v>126034934.56</v>
      </c>
      <c r="L94" s="174">
        <f t="shared" si="47"/>
        <v>80400616</v>
      </c>
      <c r="M94" s="174">
        <f t="shared" si="47"/>
        <v>80400616</v>
      </c>
      <c r="N94" s="174">
        <f t="shared" si="47"/>
        <v>78262648</v>
      </c>
      <c r="O94" s="174">
        <f t="shared" si="47"/>
        <v>0</v>
      </c>
      <c r="P94" s="174">
        <f t="shared" si="47"/>
        <v>0</v>
      </c>
      <c r="Q94" s="174">
        <f t="shared" si="47"/>
        <v>0</v>
      </c>
      <c r="R94" s="174">
        <f t="shared" si="47"/>
        <v>0</v>
      </c>
      <c r="S94" s="174">
        <f t="shared" si="47"/>
        <v>10000000</v>
      </c>
      <c r="T94" s="174">
        <f t="shared" si="47"/>
        <v>9858992</v>
      </c>
      <c r="U94" s="174">
        <f t="shared" si="47"/>
        <v>9858992</v>
      </c>
      <c r="V94" s="174">
        <f t="shared" si="47"/>
        <v>9858992</v>
      </c>
      <c r="W94" s="174">
        <f>SUM(W95:W98)</f>
        <v>1347479796.73</v>
      </c>
      <c r="X94" s="174">
        <f t="shared" si="47"/>
        <v>1347470320</v>
      </c>
      <c r="Y94" s="174">
        <f t="shared" si="47"/>
        <v>404241096</v>
      </c>
      <c r="Z94" s="174">
        <f t="shared" si="47"/>
        <v>404241096</v>
      </c>
      <c r="AA94" s="174">
        <f t="shared" si="47"/>
        <v>100000000</v>
      </c>
      <c r="AB94" s="174">
        <f t="shared" si="47"/>
        <v>98793036</v>
      </c>
      <c r="AC94" s="174">
        <f t="shared" si="47"/>
        <v>98793036</v>
      </c>
      <c r="AD94" s="174">
        <f t="shared" si="47"/>
        <v>98793036</v>
      </c>
      <c r="AE94" s="174">
        <f t="shared" si="47"/>
        <v>0</v>
      </c>
      <c r="AF94" s="174">
        <f t="shared" si="47"/>
        <v>0</v>
      </c>
      <c r="AG94" s="174">
        <f t="shared" si="47"/>
        <v>0</v>
      </c>
      <c r="AH94" s="174">
        <f t="shared" si="47"/>
        <v>0</v>
      </c>
      <c r="AI94" s="174">
        <f t="shared" si="47"/>
        <v>0</v>
      </c>
      <c r="AJ94" s="174">
        <f t="shared" si="47"/>
        <v>0</v>
      </c>
      <c r="AK94" s="174">
        <f t="shared" si="47"/>
        <v>0</v>
      </c>
      <c r="AL94" s="174">
        <f t="shared" si="47"/>
        <v>0</v>
      </c>
      <c r="AM94" s="174">
        <f t="shared" si="47"/>
        <v>0</v>
      </c>
      <c r="AN94" s="174">
        <f t="shared" si="47"/>
        <v>0</v>
      </c>
      <c r="AO94" s="174">
        <f t="shared" si="47"/>
        <v>0</v>
      </c>
      <c r="AP94" s="174">
        <f t="shared" si="47"/>
        <v>0</v>
      </c>
      <c r="AQ94" s="174">
        <f t="shared" si="47"/>
        <v>0</v>
      </c>
      <c r="AR94" s="174">
        <f t="shared" si="47"/>
        <v>0</v>
      </c>
      <c r="AS94" s="174">
        <f t="shared" si="47"/>
        <v>0</v>
      </c>
      <c r="AT94" s="174">
        <f t="shared" si="47"/>
        <v>0</v>
      </c>
      <c r="AU94" s="174">
        <f t="shared" si="47"/>
        <v>0</v>
      </c>
      <c r="AV94" s="174">
        <f t="shared" si="47"/>
        <v>0</v>
      </c>
      <c r="AW94" s="174">
        <f t="shared" si="47"/>
        <v>0</v>
      </c>
      <c r="AX94" s="174">
        <f t="shared" si="47"/>
        <v>0</v>
      </c>
      <c r="AY94" s="174">
        <f t="shared" si="47"/>
        <v>250000000</v>
      </c>
      <c r="AZ94" s="174">
        <f t="shared" si="47"/>
        <v>249193180</v>
      </c>
      <c r="BA94" s="174">
        <f t="shared" si="47"/>
        <v>249193180</v>
      </c>
      <c r="BB94" s="174">
        <f t="shared" si="47"/>
        <v>249193180</v>
      </c>
      <c r="BC94" s="174">
        <f t="shared" si="47"/>
        <v>180000000</v>
      </c>
      <c r="BD94" s="174">
        <f t="shared" si="47"/>
        <v>180000000</v>
      </c>
      <c r="BE94" s="174">
        <f t="shared" si="47"/>
        <v>180000000</v>
      </c>
      <c r="BF94" s="174">
        <f t="shared" si="47"/>
        <v>177948611</v>
      </c>
      <c r="BG94" s="174">
        <f t="shared" si="33"/>
        <v>4832677125.6000004</v>
      </c>
      <c r="BH94" s="174">
        <f t="shared" si="33"/>
        <v>4499105292.71</v>
      </c>
      <c r="BI94" s="174">
        <f t="shared" si="33"/>
        <v>3515187629.71</v>
      </c>
      <c r="BJ94" s="174">
        <f t="shared" si="33"/>
        <v>3487623088.71</v>
      </c>
      <c r="BK94" s="195">
        <f>+SUM(BG95:BG98)-B94</f>
        <v>0</v>
      </c>
      <c r="BL94" s="196">
        <f>+BG94-B94</f>
        <v>0</v>
      </c>
    </row>
    <row r="95" spans="1:64" ht="45.75" customHeight="1" x14ac:dyDescent="0.25">
      <c r="A95" s="167" t="s">
        <v>823</v>
      </c>
      <c r="B95" s="300">
        <f>3485197328.87+1347479796.73</f>
        <v>4832677125.6000004</v>
      </c>
      <c r="C95" s="176">
        <f>2550798954.31/3</f>
        <v>850266318.10333335</v>
      </c>
      <c r="D95" s="176">
        <f>2416075446.71/3</f>
        <v>805358482.23666668</v>
      </c>
      <c r="E95" s="176">
        <f>2375387007.71/3</f>
        <v>791795669.23666668</v>
      </c>
      <c r="F95" s="176">
        <f>2352011823.71/3</f>
        <v>784003941.23666668</v>
      </c>
      <c r="G95" s="176">
        <f>268363440/3</f>
        <v>89454480</v>
      </c>
      <c r="H95" s="176">
        <f t="shared" ref="H95:J96" si="48">117313702/3</f>
        <v>39104567.333333336</v>
      </c>
      <c r="I95" s="176">
        <f t="shared" si="48"/>
        <v>39104567.333333336</v>
      </c>
      <c r="J95" s="176">
        <f t="shared" si="48"/>
        <v>39104567.333333336</v>
      </c>
      <c r="K95" s="176">
        <f>126034934.56/2</f>
        <v>63017467.280000001</v>
      </c>
      <c r="L95" s="176">
        <f>80400616/2</f>
        <v>40200308</v>
      </c>
      <c r="M95" s="176">
        <f>80400616/2</f>
        <v>40200308</v>
      </c>
      <c r="N95" s="176">
        <f>78262648/2</f>
        <v>39131324</v>
      </c>
      <c r="O95" s="177">
        <v>0</v>
      </c>
      <c r="P95" s="177">
        <v>0</v>
      </c>
      <c r="Q95" s="177">
        <v>0</v>
      </c>
      <c r="R95" s="177">
        <v>0</v>
      </c>
      <c r="S95" s="176">
        <f>10000000/2</f>
        <v>5000000</v>
      </c>
      <c r="T95" s="176">
        <f>9858992/2</f>
        <v>4929496</v>
      </c>
      <c r="U95" s="176">
        <f>9858992/2</f>
        <v>4929496</v>
      </c>
      <c r="V95" s="176">
        <f>9858992/2</f>
        <v>4929496</v>
      </c>
      <c r="W95" s="177">
        <v>0</v>
      </c>
      <c r="X95" s="177">
        <v>0</v>
      </c>
      <c r="Y95" s="177">
        <v>0</v>
      </c>
      <c r="Z95" s="177">
        <v>0</v>
      </c>
      <c r="AA95" s="176">
        <f>100000000/2</f>
        <v>50000000</v>
      </c>
      <c r="AB95" s="176">
        <f>98793036/2</f>
        <v>49396518</v>
      </c>
      <c r="AC95" s="176">
        <f>98793036/2</f>
        <v>49396518</v>
      </c>
      <c r="AD95" s="176">
        <f>98793036/2</f>
        <v>49396518</v>
      </c>
      <c r="AE95" s="177">
        <v>0</v>
      </c>
      <c r="AF95" s="177">
        <v>0</v>
      </c>
      <c r="AG95" s="177">
        <v>0</v>
      </c>
      <c r="AH95" s="177">
        <v>0</v>
      </c>
      <c r="AI95" s="177">
        <v>0</v>
      </c>
      <c r="AJ95" s="177">
        <v>0</v>
      </c>
      <c r="AK95" s="177">
        <v>0</v>
      </c>
      <c r="AL95" s="177">
        <v>0</v>
      </c>
      <c r="AM95" s="177">
        <v>0</v>
      </c>
      <c r="AN95" s="177">
        <v>0</v>
      </c>
      <c r="AO95" s="177">
        <v>0</v>
      </c>
      <c r="AP95" s="177">
        <v>0</v>
      </c>
      <c r="AQ95" s="177">
        <v>0</v>
      </c>
      <c r="AR95" s="177">
        <v>0</v>
      </c>
      <c r="AS95" s="177">
        <v>0</v>
      </c>
      <c r="AT95" s="177">
        <v>0</v>
      </c>
      <c r="AU95" s="177">
        <v>0</v>
      </c>
      <c r="AV95" s="177">
        <v>0</v>
      </c>
      <c r="AW95" s="177">
        <v>0</v>
      </c>
      <c r="AX95" s="177">
        <v>0</v>
      </c>
      <c r="AY95" s="176">
        <f>+[10]InfMesPptoCDP.rpt!$P$576</f>
        <v>250000000</v>
      </c>
      <c r="AZ95" s="176">
        <f>+[10]InfMesPptoCDP.rpt!$Q$576</f>
        <v>249193180</v>
      </c>
      <c r="BA95" s="176">
        <f>+[10]InfMesPptoCDP.rpt!$R$576</f>
        <v>249193180</v>
      </c>
      <c r="BB95" s="176">
        <f>+[10]InfMesPptoCDP.rpt!$S$576</f>
        <v>249193180</v>
      </c>
      <c r="BC95" s="177">
        <v>0</v>
      </c>
      <c r="BD95" s="177">
        <v>0</v>
      </c>
      <c r="BE95" s="177">
        <v>0</v>
      </c>
      <c r="BF95" s="177">
        <v>0</v>
      </c>
      <c r="BG95" s="176">
        <f t="shared" si="33"/>
        <v>1307738265.3833332</v>
      </c>
      <c r="BH95" s="176">
        <f t="shared" si="33"/>
        <v>1188182551.5700002</v>
      </c>
      <c r="BI95" s="176">
        <f t="shared" si="33"/>
        <v>1174619738.5700002</v>
      </c>
      <c r="BJ95" s="176">
        <f t="shared" si="33"/>
        <v>1165759026.5700002</v>
      </c>
      <c r="BK95" s="190"/>
    </row>
    <row r="96" spans="1:64" ht="45.75" customHeight="1" x14ac:dyDescent="0.25">
      <c r="A96" s="167" t="s">
        <v>824</v>
      </c>
      <c r="B96" s="300"/>
      <c r="C96" s="176">
        <f>2550798954.31/3</f>
        <v>850266318.10333335</v>
      </c>
      <c r="D96" s="176">
        <f>2416075446.71/3</f>
        <v>805358482.23666668</v>
      </c>
      <c r="E96" s="176">
        <f>2375387007.71/3</f>
        <v>791795669.23666668</v>
      </c>
      <c r="F96" s="176">
        <f>2352011823.71/3</f>
        <v>784003941.23666668</v>
      </c>
      <c r="G96" s="176">
        <f>268363440/3</f>
        <v>89454480</v>
      </c>
      <c r="H96" s="176">
        <f t="shared" si="48"/>
        <v>39104567.333333336</v>
      </c>
      <c r="I96" s="176">
        <f t="shared" si="48"/>
        <v>39104567.333333336</v>
      </c>
      <c r="J96" s="176">
        <f t="shared" si="48"/>
        <v>39104567.333333336</v>
      </c>
      <c r="K96" s="177">
        <v>0</v>
      </c>
      <c r="L96" s="177">
        <v>0</v>
      </c>
      <c r="M96" s="177">
        <v>0</v>
      </c>
      <c r="N96" s="177">
        <v>0</v>
      </c>
      <c r="O96" s="177">
        <v>0</v>
      </c>
      <c r="P96" s="177">
        <v>0</v>
      </c>
      <c r="Q96" s="177">
        <v>0</v>
      </c>
      <c r="R96" s="177">
        <v>0</v>
      </c>
      <c r="S96" s="177">
        <v>0</v>
      </c>
      <c r="T96" s="177">
        <v>0</v>
      </c>
      <c r="U96" s="177">
        <v>0</v>
      </c>
      <c r="V96" s="177">
        <v>0</v>
      </c>
      <c r="W96" s="177">
        <v>0</v>
      </c>
      <c r="X96" s="177">
        <v>0</v>
      </c>
      <c r="Y96" s="177">
        <v>0</v>
      </c>
      <c r="Z96" s="177">
        <v>0</v>
      </c>
      <c r="AA96" s="177">
        <v>0</v>
      </c>
      <c r="AB96" s="177">
        <v>0</v>
      </c>
      <c r="AC96" s="177">
        <v>0</v>
      </c>
      <c r="AD96" s="177">
        <v>0</v>
      </c>
      <c r="AE96" s="177">
        <v>0</v>
      </c>
      <c r="AF96" s="177">
        <v>0</v>
      </c>
      <c r="AG96" s="177">
        <v>0</v>
      </c>
      <c r="AH96" s="177">
        <v>0</v>
      </c>
      <c r="AI96" s="177">
        <v>0</v>
      </c>
      <c r="AJ96" s="177">
        <v>0</v>
      </c>
      <c r="AK96" s="177">
        <v>0</v>
      </c>
      <c r="AL96" s="177">
        <v>0</v>
      </c>
      <c r="AM96" s="177">
        <v>0</v>
      </c>
      <c r="AN96" s="177">
        <v>0</v>
      </c>
      <c r="AO96" s="177">
        <v>0</v>
      </c>
      <c r="AP96" s="177">
        <v>0</v>
      </c>
      <c r="AQ96" s="177">
        <v>0</v>
      </c>
      <c r="AR96" s="177">
        <v>0</v>
      </c>
      <c r="AS96" s="177">
        <v>0</v>
      </c>
      <c r="AT96" s="177">
        <v>0</v>
      </c>
      <c r="AU96" s="177">
        <v>0</v>
      </c>
      <c r="AV96" s="177">
        <v>0</v>
      </c>
      <c r="AW96" s="177">
        <v>0</v>
      </c>
      <c r="AX96" s="177">
        <v>0</v>
      </c>
      <c r="AY96" s="177">
        <v>0</v>
      </c>
      <c r="AZ96" s="177">
        <v>0</v>
      </c>
      <c r="BA96" s="177">
        <v>0</v>
      </c>
      <c r="BB96" s="177">
        <v>0</v>
      </c>
      <c r="BC96" s="176">
        <f>+[10]InfMesPptoCDP.rpt!$P$577</f>
        <v>180000000</v>
      </c>
      <c r="BD96" s="176">
        <f>+[10]InfMesPptoCDP.rpt!$Q$577</f>
        <v>180000000</v>
      </c>
      <c r="BE96" s="176">
        <f>+[10]InfMesPptoCDP.rpt!$R$577</f>
        <v>180000000</v>
      </c>
      <c r="BF96" s="176">
        <f>+[10]InfMesPptoCDP.rpt!$S$577</f>
        <v>177948611</v>
      </c>
      <c r="BG96" s="176">
        <f t="shared" si="33"/>
        <v>1119720798.1033335</v>
      </c>
      <c r="BH96" s="176">
        <f t="shared" si="33"/>
        <v>1024463049.5700001</v>
      </c>
      <c r="BI96" s="176">
        <f t="shared" si="33"/>
        <v>1010900236.5700001</v>
      </c>
      <c r="BJ96" s="176">
        <f t="shared" si="33"/>
        <v>1001057119.5700001</v>
      </c>
      <c r="BK96" s="190"/>
    </row>
    <row r="97" spans="1:64" ht="45.75" customHeight="1" x14ac:dyDescent="0.25">
      <c r="A97" s="170" t="s">
        <v>825</v>
      </c>
      <c r="B97" s="300"/>
      <c r="C97" s="179">
        <v>0</v>
      </c>
      <c r="D97" s="179">
        <v>0</v>
      </c>
      <c r="E97" s="179">
        <v>0</v>
      </c>
      <c r="F97" s="179">
        <v>0</v>
      </c>
      <c r="G97" s="179">
        <v>0</v>
      </c>
      <c r="H97" s="179">
        <v>0</v>
      </c>
      <c r="I97" s="179">
        <v>0</v>
      </c>
      <c r="J97" s="179">
        <v>0</v>
      </c>
      <c r="K97" s="179">
        <v>0</v>
      </c>
      <c r="L97" s="179">
        <v>0</v>
      </c>
      <c r="M97" s="179">
        <v>0</v>
      </c>
      <c r="N97" s="179">
        <v>0</v>
      </c>
      <c r="O97" s="179">
        <v>0</v>
      </c>
      <c r="P97" s="179">
        <v>0</v>
      </c>
      <c r="Q97" s="179">
        <v>0</v>
      </c>
      <c r="R97" s="179">
        <v>0</v>
      </c>
      <c r="S97" s="179">
        <v>0</v>
      </c>
      <c r="T97" s="179">
        <v>0</v>
      </c>
      <c r="U97" s="179">
        <v>0</v>
      </c>
      <c r="V97" s="179">
        <v>0</v>
      </c>
      <c r="W97" s="179">
        <v>1347479796.73</v>
      </c>
      <c r="X97" s="179">
        <v>1347470320</v>
      </c>
      <c r="Y97" s="179">
        <v>404241096</v>
      </c>
      <c r="Z97" s="179">
        <v>404241096</v>
      </c>
      <c r="AA97" s="179">
        <v>0</v>
      </c>
      <c r="AB97" s="179">
        <v>0</v>
      </c>
      <c r="AC97" s="179">
        <v>0</v>
      </c>
      <c r="AD97" s="179">
        <v>0</v>
      </c>
      <c r="AE97" s="179">
        <v>0</v>
      </c>
      <c r="AF97" s="179">
        <v>0</v>
      </c>
      <c r="AG97" s="179">
        <v>0</v>
      </c>
      <c r="AH97" s="179">
        <v>0</v>
      </c>
      <c r="AI97" s="179">
        <v>0</v>
      </c>
      <c r="AJ97" s="179">
        <v>0</v>
      </c>
      <c r="AK97" s="179">
        <v>0</v>
      </c>
      <c r="AL97" s="179">
        <v>0</v>
      </c>
      <c r="AM97" s="179">
        <v>0</v>
      </c>
      <c r="AN97" s="179">
        <v>0</v>
      </c>
      <c r="AO97" s="179">
        <v>0</v>
      </c>
      <c r="AP97" s="179">
        <v>0</v>
      </c>
      <c r="AQ97" s="179">
        <v>0</v>
      </c>
      <c r="AR97" s="179">
        <v>0</v>
      </c>
      <c r="AS97" s="179">
        <v>0</v>
      </c>
      <c r="AT97" s="179">
        <v>0</v>
      </c>
      <c r="AU97" s="179">
        <v>0</v>
      </c>
      <c r="AV97" s="179">
        <v>0</v>
      </c>
      <c r="AW97" s="179">
        <v>0</v>
      </c>
      <c r="AX97" s="179">
        <v>0</v>
      </c>
      <c r="AY97" s="179">
        <v>0</v>
      </c>
      <c r="AZ97" s="179">
        <v>0</v>
      </c>
      <c r="BA97" s="179">
        <v>0</v>
      </c>
      <c r="BB97" s="179">
        <v>0</v>
      </c>
      <c r="BC97" s="179">
        <v>0</v>
      </c>
      <c r="BD97" s="179">
        <v>0</v>
      </c>
      <c r="BE97" s="179">
        <v>0</v>
      </c>
      <c r="BF97" s="179">
        <v>0</v>
      </c>
      <c r="BG97" s="179">
        <f t="shared" si="33"/>
        <v>1347479796.73</v>
      </c>
      <c r="BH97" s="179">
        <f t="shared" si="33"/>
        <v>1347470320</v>
      </c>
      <c r="BI97" s="179">
        <f t="shared" si="33"/>
        <v>404241096</v>
      </c>
      <c r="BJ97" s="179">
        <f t="shared" si="33"/>
        <v>404241096</v>
      </c>
      <c r="BK97" s="194"/>
    </row>
    <row r="98" spans="1:64" ht="45.75" customHeight="1" x14ac:dyDescent="0.25">
      <c r="A98" s="167" t="s">
        <v>826</v>
      </c>
      <c r="B98" s="300"/>
      <c r="C98" s="176">
        <f>2550798954.31/3</f>
        <v>850266318.10333335</v>
      </c>
      <c r="D98" s="176">
        <f>2416075446.71/3</f>
        <v>805358482.23666668</v>
      </c>
      <c r="E98" s="176">
        <f>2375387007.71/3</f>
        <v>791795669.23666668</v>
      </c>
      <c r="F98" s="176">
        <f>2352011823.71/3</f>
        <v>784003941.23666668</v>
      </c>
      <c r="G98" s="176">
        <f>268363440/3</f>
        <v>89454480</v>
      </c>
      <c r="H98" s="176">
        <f>117313702/3</f>
        <v>39104567.333333336</v>
      </c>
      <c r="I98" s="176">
        <f>117313702/3</f>
        <v>39104567.333333336</v>
      </c>
      <c r="J98" s="176">
        <f>117313702/3</f>
        <v>39104567.333333336</v>
      </c>
      <c r="K98" s="176">
        <f>126034934.56/2</f>
        <v>63017467.280000001</v>
      </c>
      <c r="L98" s="176">
        <f>80400616/2</f>
        <v>40200308</v>
      </c>
      <c r="M98" s="176">
        <f>80400616/2</f>
        <v>40200308</v>
      </c>
      <c r="N98" s="176">
        <f>78262648/2</f>
        <v>39131324</v>
      </c>
      <c r="O98" s="177">
        <v>0</v>
      </c>
      <c r="P98" s="177">
        <v>0</v>
      </c>
      <c r="Q98" s="177">
        <v>0</v>
      </c>
      <c r="R98" s="177">
        <v>0</v>
      </c>
      <c r="S98" s="176">
        <f>10000000/2</f>
        <v>5000000</v>
      </c>
      <c r="T98" s="176">
        <f>9858992/2</f>
        <v>4929496</v>
      </c>
      <c r="U98" s="176">
        <f>9858992/2</f>
        <v>4929496</v>
      </c>
      <c r="V98" s="176">
        <f>9858992/2</f>
        <v>4929496</v>
      </c>
      <c r="W98" s="177">
        <v>0</v>
      </c>
      <c r="X98" s="177">
        <v>0</v>
      </c>
      <c r="Y98" s="177">
        <v>0</v>
      </c>
      <c r="Z98" s="177">
        <v>0</v>
      </c>
      <c r="AA98" s="176">
        <f>100000000/2</f>
        <v>50000000</v>
      </c>
      <c r="AB98" s="176">
        <f>98793036/2</f>
        <v>49396518</v>
      </c>
      <c r="AC98" s="176">
        <f>98793036/2</f>
        <v>49396518</v>
      </c>
      <c r="AD98" s="176">
        <f>98793036/2</f>
        <v>49396518</v>
      </c>
      <c r="AE98" s="177">
        <v>0</v>
      </c>
      <c r="AF98" s="177">
        <v>0</v>
      </c>
      <c r="AG98" s="177">
        <v>0</v>
      </c>
      <c r="AH98" s="177">
        <v>0</v>
      </c>
      <c r="AI98" s="177">
        <v>0</v>
      </c>
      <c r="AJ98" s="177">
        <v>0</v>
      </c>
      <c r="AK98" s="177">
        <v>0</v>
      </c>
      <c r="AL98" s="177">
        <v>0</v>
      </c>
      <c r="AM98" s="177">
        <v>0</v>
      </c>
      <c r="AN98" s="177">
        <v>0</v>
      </c>
      <c r="AO98" s="177">
        <v>0</v>
      </c>
      <c r="AP98" s="177">
        <v>0</v>
      </c>
      <c r="AQ98" s="177">
        <v>0</v>
      </c>
      <c r="AR98" s="177">
        <v>0</v>
      </c>
      <c r="AS98" s="177">
        <v>0</v>
      </c>
      <c r="AT98" s="177">
        <v>0</v>
      </c>
      <c r="AU98" s="177">
        <v>0</v>
      </c>
      <c r="AV98" s="177">
        <v>0</v>
      </c>
      <c r="AW98" s="177">
        <v>0</v>
      </c>
      <c r="AX98" s="177">
        <v>0</v>
      </c>
      <c r="AY98" s="177">
        <v>0</v>
      </c>
      <c r="AZ98" s="177">
        <v>0</v>
      </c>
      <c r="BA98" s="177">
        <v>0</v>
      </c>
      <c r="BB98" s="177">
        <v>0</v>
      </c>
      <c r="BC98" s="177">
        <v>0</v>
      </c>
      <c r="BD98" s="177">
        <v>0</v>
      </c>
      <c r="BE98" s="177">
        <v>0</v>
      </c>
      <c r="BF98" s="177">
        <v>0</v>
      </c>
      <c r="BG98" s="176">
        <f t="shared" si="33"/>
        <v>1057738265.3833333</v>
      </c>
      <c r="BH98" s="176">
        <f t="shared" si="33"/>
        <v>938989371.57000005</v>
      </c>
      <c r="BI98" s="176">
        <f t="shared" si="33"/>
        <v>925426558.57000005</v>
      </c>
      <c r="BJ98" s="176">
        <f t="shared" si="33"/>
        <v>916565846.57000005</v>
      </c>
      <c r="BK98" s="192">
        <f>+SUM(BG95:BG98)-B95</f>
        <v>0</v>
      </c>
    </row>
    <row r="99" spans="1:64" ht="45.75" customHeight="1" x14ac:dyDescent="0.25">
      <c r="A99" s="164" t="s">
        <v>827</v>
      </c>
      <c r="B99" s="174">
        <f>SUM(B100:B102)</f>
        <v>822307786</v>
      </c>
      <c r="C99" s="174">
        <f t="shared" ref="C99:BF99" si="49">SUM(C100:C102)</f>
        <v>822307786</v>
      </c>
      <c r="D99" s="174">
        <f t="shared" si="49"/>
        <v>598245559</v>
      </c>
      <c r="E99" s="174">
        <f t="shared" si="49"/>
        <v>598245559</v>
      </c>
      <c r="F99" s="174">
        <f t="shared" si="49"/>
        <v>589073639</v>
      </c>
      <c r="G99" s="174">
        <f t="shared" si="49"/>
        <v>0</v>
      </c>
      <c r="H99" s="174">
        <f t="shared" si="49"/>
        <v>0</v>
      </c>
      <c r="I99" s="174">
        <f t="shared" si="49"/>
        <v>0</v>
      </c>
      <c r="J99" s="174">
        <f t="shared" si="49"/>
        <v>0</v>
      </c>
      <c r="K99" s="174">
        <f t="shared" si="49"/>
        <v>0</v>
      </c>
      <c r="L99" s="174">
        <f t="shared" si="49"/>
        <v>0</v>
      </c>
      <c r="M99" s="174">
        <f t="shared" si="49"/>
        <v>0</v>
      </c>
      <c r="N99" s="174">
        <f t="shared" si="49"/>
        <v>0</v>
      </c>
      <c r="O99" s="174">
        <f t="shared" si="49"/>
        <v>0</v>
      </c>
      <c r="P99" s="174">
        <f t="shared" si="49"/>
        <v>0</v>
      </c>
      <c r="Q99" s="174">
        <f t="shared" si="49"/>
        <v>0</v>
      </c>
      <c r="R99" s="174">
        <f t="shared" si="49"/>
        <v>0</v>
      </c>
      <c r="S99" s="174">
        <f t="shared" si="49"/>
        <v>0</v>
      </c>
      <c r="T99" s="174">
        <f t="shared" si="49"/>
        <v>0</v>
      </c>
      <c r="U99" s="174">
        <f t="shared" si="49"/>
        <v>0</v>
      </c>
      <c r="V99" s="174">
        <f t="shared" si="49"/>
        <v>0</v>
      </c>
      <c r="W99" s="174">
        <f t="shared" si="49"/>
        <v>0</v>
      </c>
      <c r="X99" s="174">
        <f t="shared" si="49"/>
        <v>0</v>
      </c>
      <c r="Y99" s="174">
        <f t="shared" si="49"/>
        <v>0</v>
      </c>
      <c r="Z99" s="174">
        <f t="shared" si="49"/>
        <v>0</v>
      </c>
      <c r="AA99" s="174">
        <f t="shared" si="49"/>
        <v>0</v>
      </c>
      <c r="AB99" s="174">
        <f t="shared" si="49"/>
        <v>0</v>
      </c>
      <c r="AC99" s="174">
        <f t="shared" si="49"/>
        <v>0</v>
      </c>
      <c r="AD99" s="174">
        <f t="shared" si="49"/>
        <v>0</v>
      </c>
      <c r="AE99" s="174">
        <f t="shared" si="49"/>
        <v>0</v>
      </c>
      <c r="AF99" s="174">
        <f t="shared" si="49"/>
        <v>0</v>
      </c>
      <c r="AG99" s="174">
        <f t="shared" si="49"/>
        <v>0</v>
      </c>
      <c r="AH99" s="174">
        <f t="shared" si="49"/>
        <v>0</v>
      </c>
      <c r="AI99" s="174">
        <f t="shared" si="49"/>
        <v>0</v>
      </c>
      <c r="AJ99" s="174">
        <f t="shared" si="49"/>
        <v>0</v>
      </c>
      <c r="AK99" s="174">
        <f t="shared" si="49"/>
        <v>0</v>
      </c>
      <c r="AL99" s="174">
        <f t="shared" si="49"/>
        <v>0</v>
      </c>
      <c r="AM99" s="174">
        <f t="shared" si="49"/>
        <v>0</v>
      </c>
      <c r="AN99" s="174">
        <f t="shared" si="49"/>
        <v>0</v>
      </c>
      <c r="AO99" s="174">
        <f t="shared" si="49"/>
        <v>0</v>
      </c>
      <c r="AP99" s="174">
        <f t="shared" si="49"/>
        <v>0</v>
      </c>
      <c r="AQ99" s="174">
        <f t="shared" si="49"/>
        <v>0</v>
      </c>
      <c r="AR99" s="174">
        <f t="shared" si="49"/>
        <v>0</v>
      </c>
      <c r="AS99" s="174">
        <f t="shared" si="49"/>
        <v>0</v>
      </c>
      <c r="AT99" s="174">
        <f t="shared" si="49"/>
        <v>0</v>
      </c>
      <c r="AU99" s="174">
        <f t="shared" si="49"/>
        <v>0</v>
      </c>
      <c r="AV99" s="174">
        <f t="shared" si="49"/>
        <v>0</v>
      </c>
      <c r="AW99" s="174">
        <f t="shared" si="49"/>
        <v>0</v>
      </c>
      <c r="AX99" s="174">
        <f t="shared" si="49"/>
        <v>0</v>
      </c>
      <c r="AY99" s="174">
        <f t="shared" si="49"/>
        <v>0</v>
      </c>
      <c r="AZ99" s="174">
        <f t="shared" si="49"/>
        <v>0</v>
      </c>
      <c r="BA99" s="174">
        <f t="shared" si="49"/>
        <v>0</v>
      </c>
      <c r="BB99" s="174">
        <f t="shared" si="49"/>
        <v>0</v>
      </c>
      <c r="BC99" s="174">
        <f t="shared" si="49"/>
        <v>0</v>
      </c>
      <c r="BD99" s="174">
        <f t="shared" si="49"/>
        <v>0</v>
      </c>
      <c r="BE99" s="174">
        <f t="shared" si="49"/>
        <v>0</v>
      </c>
      <c r="BF99" s="174">
        <f t="shared" si="49"/>
        <v>0</v>
      </c>
      <c r="BG99" s="174">
        <f t="shared" si="33"/>
        <v>822307786</v>
      </c>
      <c r="BH99" s="174">
        <f t="shared" si="33"/>
        <v>598245559</v>
      </c>
      <c r="BI99" s="174">
        <f t="shared" si="33"/>
        <v>598245559</v>
      </c>
      <c r="BJ99" s="174">
        <f t="shared" si="33"/>
        <v>589073639</v>
      </c>
      <c r="BK99" s="195">
        <f>+SUM(BG100:BG102)-BG99</f>
        <v>0</v>
      </c>
      <c r="BL99" s="196">
        <f>+BG99-B99</f>
        <v>0</v>
      </c>
    </row>
    <row r="100" spans="1:64" ht="45.75" customHeight="1" x14ac:dyDescent="0.25">
      <c r="A100" s="167" t="s">
        <v>828</v>
      </c>
      <c r="B100" s="297">
        <f>+[10]InfMesPptoCDP.rpt!$P$586</f>
        <v>822307786</v>
      </c>
      <c r="C100" s="176">
        <f>822307786/3</f>
        <v>274102595.33333331</v>
      </c>
      <c r="D100" s="176">
        <f t="shared" ref="D100:E102" si="50">598245559/3</f>
        <v>199415186.33333334</v>
      </c>
      <c r="E100" s="176">
        <f t="shared" si="50"/>
        <v>199415186.33333334</v>
      </c>
      <c r="F100" s="176">
        <f>589073639/3</f>
        <v>196357879.66666666</v>
      </c>
      <c r="G100" s="177">
        <v>0</v>
      </c>
      <c r="H100" s="177">
        <v>0</v>
      </c>
      <c r="I100" s="177">
        <v>0</v>
      </c>
      <c r="J100" s="177">
        <v>0</v>
      </c>
      <c r="K100" s="177">
        <v>0</v>
      </c>
      <c r="L100" s="177">
        <v>0</v>
      </c>
      <c r="M100" s="177">
        <v>0</v>
      </c>
      <c r="N100" s="177">
        <v>0</v>
      </c>
      <c r="O100" s="177">
        <v>0</v>
      </c>
      <c r="P100" s="177">
        <v>0</v>
      </c>
      <c r="Q100" s="177">
        <v>0</v>
      </c>
      <c r="R100" s="177">
        <v>0</v>
      </c>
      <c r="S100" s="177">
        <v>0</v>
      </c>
      <c r="T100" s="177">
        <v>0</v>
      </c>
      <c r="U100" s="177">
        <v>0</v>
      </c>
      <c r="V100" s="177">
        <v>0</v>
      </c>
      <c r="W100" s="177">
        <v>0</v>
      </c>
      <c r="X100" s="177">
        <v>0</v>
      </c>
      <c r="Y100" s="177">
        <v>0</v>
      </c>
      <c r="Z100" s="177">
        <v>0</v>
      </c>
      <c r="AA100" s="177">
        <v>0</v>
      </c>
      <c r="AB100" s="177">
        <v>0</v>
      </c>
      <c r="AC100" s="177">
        <v>0</v>
      </c>
      <c r="AD100" s="177">
        <v>0</v>
      </c>
      <c r="AE100" s="177">
        <v>0</v>
      </c>
      <c r="AF100" s="177">
        <v>0</v>
      </c>
      <c r="AG100" s="177">
        <v>0</v>
      </c>
      <c r="AH100" s="177">
        <v>0</v>
      </c>
      <c r="AI100" s="177">
        <v>0</v>
      </c>
      <c r="AJ100" s="177">
        <v>0</v>
      </c>
      <c r="AK100" s="177">
        <v>0</v>
      </c>
      <c r="AL100" s="177">
        <v>0</v>
      </c>
      <c r="AM100" s="177">
        <v>0</v>
      </c>
      <c r="AN100" s="177">
        <v>0</v>
      </c>
      <c r="AO100" s="177">
        <v>0</v>
      </c>
      <c r="AP100" s="177">
        <v>0</v>
      </c>
      <c r="AQ100" s="177">
        <v>0</v>
      </c>
      <c r="AR100" s="177">
        <v>0</v>
      </c>
      <c r="AS100" s="177">
        <v>0</v>
      </c>
      <c r="AT100" s="177">
        <v>0</v>
      </c>
      <c r="AU100" s="177">
        <v>0</v>
      </c>
      <c r="AV100" s="177">
        <v>0</v>
      </c>
      <c r="AW100" s="177">
        <v>0</v>
      </c>
      <c r="AX100" s="177">
        <v>0</v>
      </c>
      <c r="AY100" s="177">
        <v>0</v>
      </c>
      <c r="AZ100" s="177">
        <v>0</v>
      </c>
      <c r="BA100" s="177">
        <v>0</v>
      </c>
      <c r="BB100" s="177">
        <v>0</v>
      </c>
      <c r="BC100" s="177">
        <v>0</v>
      </c>
      <c r="BD100" s="177">
        <v>0</v>
      </c>
      <c r="BE100" s="177">
        <v>0</v>
      </c>
      <c r="BF100" s="177">
        <v>0</v>
      </c>
      <c r="BG100" s="176">
        <f t="shared" si="33"/>
        <v>274102595.33333331</v>
      </c>
      <c r="BH100" s="176">
        <f t="shared" si="33"/>
        <v>199415186.33333334</v>
      </c>
      <c r="BI100" s="176">
        <f t="shared" si="33"/>
        <v>199415186.33333334</v>
      </c>
      <c r="BJ100" s="176">
        <f t="shared" si="33"/>
        <v>196357879.66666666</v>
      </c>
      <c r="BK100" s="190"/>
    </row>
    <row r="101" spans="1:64" ht="45.75" customHeight="1" x14ac:dyDescent="0.25">
      <c r="A101" s="167" t="s">
        <v>829</v>
      </c>
      <c r="B101" s="298"/>
      <c r="C101" s="176">
        <f>822307786/3</f>
        <v>274102595.33333331</v>
      </c>
      <c r="D101" s="176">
        <f t="shared" si="50"/>
        <v>199415186.33333334</v>
      </c>
      <c r="E101" s="176">
        <f t="shared" si="50"/>
        <v>199415186.33333334</v>
      </c>
      <c r="F101" s="176">
        <f>589073639/3</f>
        <v>196357879.66666666</v>
      </c>
      <c r="G101" s="177">
        <v>0</v>
      </c>
      <c r="H101" s="177">
        <v>0</v>
      </c>
      <c r="I101" s="177">
        <v>0</v>
      </c>
      <c r="J101" s="177">
        <v>0</v>
      </c>
      <c r="K101" s="177">
        <v>0</v>
      </c>
      <c r="L101" s="177">
        <v>0</v>
      </c>
      <c r="M101" s="177">
        <v>0</v>
      </c>
      <c r="N101" s="177">
        <v>0</v>
      </c>
      <c r="O101" s="177">
        <v>0</v>
      </c>
      <c r="P101" s="177">
        <v>0</v>
      </c>
      <c r="Q101" s="177">
        <v>0</v>
      </c>
      <c r="R101" s="177">
        <v>0</v>
      </c>
      <c r="S101" s="177">
        <v>0</v>
      </c>
      <c r="T101" s="177">
        <v>0</v>
      </c>
      <c r="U101" s="177">
        <v>0</v>
      </c>
      <c r="V101" s="177">
        <v>0</v>
      </c>
      <c r="W101" s="177">
        <v>0</v>
      </c>
      <c r="X101" s="177">
        <v>0</v>
      </c>
      <c r="Y101" s="177">
        <v>0</v>
      </c>
      <c r="Z101" s="177">
        <v>0</v>
      </c>
      <c r="AA101" s="177">
        <v>0</v>
      </c>
      <c r="AB101" s="177">
        <v>0</v>
      </c>
      <c r="AC101" s="177">
        <v>0</v>
      </c>
      <c r="AD101" s="177">
        <v>0</v>
      </c>
      <c r="AE101" s="177">
        <v>0</v>
      </c>
      <c r="AF101" s="177">
        <v>0</v>
      </c>
      <c r="AG101" s="177">
        <v>0</v>
      </c>
      <c r="AH101" s="177">
        <v>0</v>
      </c>
      <c r="AI101" s="177">
        <v>0</v>
      </c>
      <c r="AJ101" s="177">
        <v>0</v>
      </c>
      <c r="AK101" s="177">
        <v>0</v>
      </c>
      <c r="AL101" s="177">
        <v>0</v>
      </c>
      <c r="AM101" s="177">
        <v>0</v>
      </c>
      <c r="AN101" s="177">
        <v>0</v>
      </c>
      <c r="AO101" s="177">
        <v>0</v>
      </c>
      <c r="AP101" s="177">
        <v>0</v>
      </c>
      <c r="AQ101" s="177">
        <v>0</v>
      </c>
      <c r="AR101" s="177">
        <v>0</v>
      </c>
      <c r="AS101" s="177">
        <v>0</v>
      </c>
      <c r="AT101" s="177">
        <v>0</v>
      </c>
      <c r="AU101" s="177">
        <v>0</v>
      </c>
      <c r="AV101" s="177">
        <v>0</v>
      </c>
      <c r="AW101" s="177">
        <v>0</v>
      </c>
      <c r="AX101" s="177">
        <v>0</v>
      </c>
      <c r="AY101" s="177">
        <v>0</v>
      </c>
      <c r="AZ101" s="177">
        <v>0</v>
      </c>
      <c r="BA101" s="177">
        <v>0</v>
      </c>
      <c r="BB101" s="177">
        <v>0</v>
      </c>
      <c r="BC101" s="177">
        <v>0</v>
      </c>
      <c r="BD101" s="177">
        <v>0</v>
      </c>
      <c r="BE101" s="177">
        <v>0</v>
      </c>
      <c r="BF101" s="177">
        <v>0</v>
      </c>
      <c r="BG101" s="176">
        <f t="shared" si="33"/>
        <v>274102595.33333331</v>
      </c>
      <c r="BH101" s="176">
        <f t="shared" si="33"/>
        <v>199415186.33333334</v>
      </c>
      <c r="BI101" s="176">
        <f t="shared" si="33"/>
        <v>199415186.33333334</v>
      </c>
      <c r="BJ101" s="176">
        <f t="shared" si="33"/>
        <v>196357879.66666666</v>
      </c>
      <c r="BK101" s="190"/>
    </row>
    <row r="102" spans="1:64" ht="45.75" customHeight="1" x14ac:dyDescent="0.25">
      <c r="A102" s="167" t="s">
        <v>830</v>
      </c>
      <c r="B102" s="299"/>
      <c r="C102" s="176">
        <f>822307786/3</f>
        <v>274102595.33333331</v>
      </c>
      <c r="D102" s="176">
        <f t="shared" si="50"/>
        <v>199415186.33333334</v>
      </c>
      <c r="E102" s="176">
        <f t="shared" si="50"/>
        <v>199415186.33333334</v>
      </c>
      <c r="F102" s="176">
        <f>589073639/3</f>
        <v>196357879.66666666</v>
      </c>
      <c r="G102" s="177">
        <v>0</v>
      </c>
      <c r="H102" s="177">
        <v>0</v>
      </c>
      <c r="I102" s="177">
        <v>0</v>
      </c>
      <c r="J102" s="177">
        <v>0</v>
      </c>
      <c r="K102" s="177">
        <v>0</v>
      </c>
      <c r="L102" s="177">
        <v>0</v>
      </c>
      <c r="M102" s="177">
        <v>0</v>
      </c>
      <c r="N102" s="177">
        <v>0</v>
      </c>
      <c r="O102" s="177">
        <v>0</v>
      </c>
      <c r="P102" s="177">
        <v>0</v>
      </c>
      <c r="Q102" s="177">
        <v>0</v>
      </c>
      <c r="R102" s="177">
        <v>0</v>
      </c>
      <c r="S102" s="177">
        <v>0</v>
      </c>
      <c r="T102" s="177">
        <v>0</v>
      </c>
      <c r="U102" s="177">
        <v>0</v>
      </c>
      <c r="V102" s="177">
        <v>0</v>
      </c>
      <c r="W102" s="177">
        <v>0</v>
      </c>
      <c r="X102" s="177">
        <v>0</v>
      </c>
      <c r="Y102" s="177">
        <v>0</v>
      </c>
      <c r="Z102" s="177">
        <v>0</v>
      </c>
      <c r="AA102" s="177">
        <v>0</v>
      </c>
      <c r="AB102" s="177">
        <v>0</v>
      </c>
      <c r="AC102" s="177">
        <v>0</v>
      </c>
      <c r="AD102" s="177">
        <v>0</v>
      </c>
      <c r="AE102" s="177">
        <v>0</v>
      </c>
      <c r="AF102" s="177">
        <v>0</v>
      </c>
      <c r="AG102" s="177">
        <v>0</v>
      </c>
      <c r="AH102" s="177">
        <v>0</v>
      </c>
      <c r="AI102" s="177">
        <v>0</v>
      </c>
      <c r="AJ102" s="177">
        <v>0</v>
      </c>
      <c r="AK102" s="177">
        <v>0</v>
      </c>
      <c r="AL102" s="177">
        <v>0</v>
      </c>
      <c r="AM102" s="177">
        <v>0</v>
      </c>
      <c r="AN102" s="177">
        <v>0</v>
      </c>
      <c r="AO102" s="177">
        <v>0</v>
      </c>
      <c r="AP102" s="177">
        <v>0</v>
      </c>
      <c r="AQ102" s="177">
        <v>0</v>
      </c>
      <c r="AR102" s="177">
        <v>0</v>
      </c>
      <c r="AS102" s="177">
        <v>0</v>
      </c>
      <c r="AT102" s="177">
        <v>0</v>
      </c>
      <c r="AU102" s="177">
        <v>0</v>
      </c>
      <c r="AV102" s="177">
        <v>0</v>
      </c>
      <c r="AW102" s="177">
        <v>0</v>
      </c>
      <c r="AX102" s="177">
        <v>0</v>
      </c>
      <c r="AY102" s="177">
        <v>0</v>
      </c>
      <c r="AZ102" s="177">
        <v>0</v>
      </c>
      <c r="BA102" s="177">
        <v>0</v>
      </c>
      <c r="BB102" s="177">
        <v>0</v>
      </c>
      <c r="BC102" s="177">
        <v>0</v>
      </c>
      <c r="BD102" s="177">
        <v>0</v>
      </c>
      <c r="BE102" s="177">
        <v>0</v>
      </c>
      <c r="BF102" s="177">
        <v>0</v>
      </c>
      <c r="BG102" s="176">
        <f t="shared" si="33"/>
        <v>274102595.33333331</v>
      </c>
      <c r="BH102" s="176">
        <f t="shared" si="33"/>
        <v>199415186.33333334</v>
      </c>
      <c r="BI102" s="176">
        <f t="shared" si="33"/>
        <v>199415186.33333334</v>
      </c>
      <c r="BJ102" s="176">
        <f t="shared" si="33"/>
        <v>196357879.66666666</v>
      </c>
      <c r="BK102" s="192">
        <f>+SUM(BG100:BG102)-B100</f>
        <v>0</v>
      </c>
    </row>
    <row r="103" spans="1:64" ht="45.75" customHeight="1" x14ac:dyDescent="0.25">
      <c r="A103" s="183" t="s">
        <v>831</v>
      </c>
      <c r="B103" s="181">
        <f>+B3+B22+B51+B66</f>
        <v>100248800161.62</v>
      </c>
      <c r="C103" s="181">
        <f t="shared" ref="C103:BF103" si="51">+C3+C22+C51+C66</f>
        <v>13398171153</v>
      </c>
      <c r="D103" s="181">
        <f t="shared" si="51"/>
        <v>12503885787.869999</v>
      </c>
      <c r="E103" s="181">
        <f t="shared" si="51"/>
        <v>12250260282.59</v>
      </c>
      <c r="F103" s="181">
        <f t="shared" si="51"/>
        <v>10620176582.769999</v>
      </c>
      <c r="G103" s="173">
        <f t="shared" si="51"/>
        <v>800000000</v>
      </c>
      <c r="H103" s="173">
        <f t="shared" si="51"/>
        <v>624652678</v>
      </c>
      <c r="I103" s="173">
        <f t="shared" si="51"/>
        <v>624652678</v>
      </c>
      <c r="J103" s="173">
        <f t="shared" si="51"/>
        <v>622591390</v>
      </c>
      <c r="K103" s="181">
        <f t="shared" si="51"/>
        <v>166034934.56</v>
      </c>
      <c r="L103" s="181">
        <f t="shared" si="51"/>
        <v>116785881</v>
      </c>
      <c r="M103" s="181">
        <f t="shared" si="51"/>
        <v>116785881</v>
      </c>
      <c r="N103" s="181">
        <f t="shared" si="51"/>
        <v>114647913</v>
      </c>
      <c r="O103" s="173">
        <f t="shared" si="51"/>
        <v>960701165.9000001</v>
      </c>
      <c r="P103" s="173">
        <f t="shared" si="51"/>
        <v>960701165.9000001</v>
      </c>
      <c r="Q103" s="173">
        <f t="shared" si="51"/>
        <v>110701165.90000001</v>
      </c>
      <c r="R103" s="173">
        <f t="shared" si="51"/>
        <v>110701165.90000001</v>
      </c>
      <c r="S103" s="173">
        <f t="shared" si="51"/>
        <v>567855028.44000018</v>
      </c>
      <c r="T103" s="173">
        <f t="shared" si="51"/>
        <v>538903437.43999982</v>
      </c>
      <c r="U103" s="173">
        <f t="shared" si="51"/>
        <v>538903437.43999982</v>
      </c>
      <c r="V103" s="173">
        <f t="shared" si="51"/>
        <v>538903437.43999982</v>
      </c>
      <c r="W103" s="173">
        <f t="shared" si="51"/>
        <v>79481523474.099991</v>
      </c>
      <c r="X103" s="173">
        <f t="shared" si="51"/>
        <v>79420471655.019989</v>
      </c>
      <c r="Y103" s="173">
        <f t="shared" si="51"/>
        <v>49425935422.029999</v>
      </c>
      <c r="Z103" s="173">
        <f t="shared" si="51"/>
        <v>49425935422.029999</v>
      </c>
      <c r="AA103" s="173">
        <f t="shared" si="51"/>
        <v>1039999999.9999994</v>
      </c>
      <c r="AB103" s="173">
        <f t="shared" si="51"/>
        <v>284870146</v>
      </c>
      <c r="AC103" s="173">
        <f t="shared" si="51"/>
        <v>284870146</v>
      </c>
      <c r="AD103" s="173">
        <f t="shared" si="51"/>
        <v>284870146</v>
      </c>
      <c r="AE103" s="181">
        <f t="shared" si="51"/>
        <v>450731033.30000001</v>
      </c>
      <c r="AF103" s="181">
        <f t="shared" si="51"/>
        <v>374519253</v>
      </c>
      <c r="AG103" s="181">
        <f t="shared" si="51"/>
        <v>97468249</v>
      </c>
      <c r="AH103" s="181">
        <f t="shared" si="51"/>
        <v>82468249</v>
      </c>
      <c r="AI103" s="173">
        <f t="shared" si="51"/>
        <v>0</v>
      </c>
      <c r="AJ103" s="173">
        <f t="shared" si="51"/>
        <v>0</v>
      </c>
      <c r="AK103" s="173">
        <f t="shared" si="51"/>
        <v>0</v>
      </c>
      <c r="AL103" s="173">
        <f t="shared" si="51"/>
        <v>0</v>
      </c>
      <c r="AM103" s="173">
        <f t="shared" si="51"/>
        <v>2793648556</v>
      </c>
      <c r="AN103" s="173">
        <f t="shared" si="51"/>
        <v>2793076754</v>
      </c>
      <c r="AO103" s="173">
        <f t="shared" si="51"/>
        <v>0</v>
      </c>
      <c r="AP103" s="173">
        <f t="shared" si="51"/>
        <v>0</v>
      </c>
      <c r="AQ103" s="173">
        <f t="shared" si="51"/>
        <v>0</v>
      </c>
      <c r="AR103" s="173">
        <f t="shared" si="51"/>
        <v>0</v>
      </c>
      <c r="AS103" s="173">
        <f t="shared" si="51"/>
        <v>0</v>
      </c>
      <c r="AT103" s="173">
        <f t="shared" si="51"/>
        <v>0</v>
      </c>
      <c r="AU103" s="173">
        <f t="shared" si="51"/>
        <v>0</v>
      </c>
      <c r="AV103" s="173">
        <f t="shared" si="51"/>
        <v>0</v>
      </c>
      <c r="AW103" s="173">
        <f t="shared" si="51"/>
        <v>0</v>
      </c>
      <c r="AX103" s="173">
        <f t="shared" si="51"/>
        <v>0</v>
      </c>
      <c r="AY103" s="173">
        <f t="shared" si="51"/>
        <v>410134816.31999999</v>
      </c>
      <c r="AZ103" s="173">
        <f t="shared" si="51"/>
        <v>409193180</v>
      </c>
      <c r="BA103" s="173">
        <f t="shared" si="51"/>
        <v>409193180</v>
      </c>
      <c r="BB103" s="173">
        <f t="shared" si="51"/>
        <v>409193180</v>
      </c>
      <c r="BC103" s="173">
        <f t="shared" si="51"/>
        <v>180000000</v>
      </c>
      <c r="BD103" s="173">
        <f t="shared" si="51"/>
        <v>180000000</v>
      </c>
      <c r="BE103" s="173">
        <f t="shared" si="51"/>
        <v>180000000</v>
      </c>
      <c r="BF103" s="173">
        <f t="shared" si="51"/>
        <v>177948611</v>
      </c>
      <c r="BG103" s="173">
        <f t="shared" ref="BG103:BJ103" si="52">+C103+G103+K103+O103+S103+W103+AA103+AE103+AI103+AM103+AQ103+AU103+AY103+BC103</f>
        <v>100248800161.62</v>
      </c>
      <c r="BH103" s="173">
        <f t="shared" si="52"/>
        <v>98207059938.22998</v>
      </c>
      <c r="BI103" s="173">
        <f t="shared" si="52"/>
        <v>64038770441.959999</v>
      </c>
      <c r="BJ103" s="173">
        <f t="shared" si="52"/>
        <v>62387436097.139999</v>
      </c>
      <c r="BK103" s="197">
        <f>+SUM(BG103-B103)</f>
        <v>0</v>
      </c>
    </row>
    <row r="104" spans="1:64" ht="45.75" customHeight="1" x14ac:dyDescent="0.25">
      <c r="A104" s="258"/>
      <c r="B104" s="259"/>
      <c r="C104" s="259"/>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59"/>
      <c r="AR104" s="259"/>
      <c r="AS104" s="259"/>
      <c r="AT104" s="259"/>
      <c r="AU104" s="259"/>
      <c r="AV104" s="259"/>
      <c r="AW104" s="259"/>
      <c r="AX104" s="259"/>
      <c r="AY104" s="259"/>
      <c r="AZ104" s="259"/>
      <c r="BA104" s="259"/>
      <c r="BB104" s="259"/>
      <c r="BC104" s="259"/>
      <c r="BD104" s="259"/>
      <c r="BE104" s="259"/>
      <c r="BF104" s="259"/>
      <c r="BG104" s="259"/>
      <c r="BH104" s="259"/>
      <c r="BI104" s="259"/>
      <c r="BJ104" s="259"/>
      <c r="BK104" s="260"/>
    </row>
    <row r="105" spans="1:64" ht="46.5" customHeight="1" x14ac:dyDescent="0.25">
      <c r="A105" s="261"/>
      <c r="B105" s="261"/>
      <c r="C105" s="262"/>
      <c r="D105" s="262"/>
      <c r="E105" s="262"/>
      <c r="F105" s="262"/>
      <c r="G105" s="262"/>
      <c r="H105" s="262"/>
      <c r="I105" s="262"/>
      <c r="J105" s="262"/>
      <c r="K105" s="262"/>
      <c r="L105" s="262"/>
      <c r="M105" s="262"/>
      <c r="N105" s="262"/>
      <c r="O105" s="263"/>
      <c r="P105" s="263"/>
      <c r="Q105" s="262"/>
      <c r="R105" s="263"/>
      <c r="S105" s="263"/>
      <c r="T105" s="263"/>
      <c r="U105" s="262"/>
      <c r="V105" s="262"/>
      <c r="W105" s="262"/>
      <c r="X105" s="264"/>
      <c r="Y105" s="264"/>
      <c r="Z105" s="264"/>
      <c r="AA105" s="262"/>
      <c r="AB105" s="262"/>
      <c r="AC105" s="262"/>
      <c r="AD105" s="262"/>
      <c r="AE105" s="262"/>
      <c r="AF105" s="262"/>
      <c r="AG105" s="262"/>
      <c r="AH105" s="262"/>
      <c r="AI105" s="262"/>
      <c r="AJ105" s="262"/>
      <c r="AK105" s="262"/>
      <c r="AL105" s="262"/>
      <c r="AM105" s="262"/>
      <c r="AN105" s="262"/>
      <c r="AO105" s="262"/>
      <c r="AP105" s="262"/>
      <c r="AQ105" s="262"/>
      <c r="AR105" s="262"/>
      <c r="AS105" s="262"/>
      <c r="AT105" s="262"/>
      <c r="AU105" s="261"/>
      <c r="AV105" s="261"/>
      <c r="AW105" s="261"/>
      <c r="AX105" s="261"/>
      <c r="AY105" s="262"/>
      <c r="AZ105" s="262"/>
      <c r="BA105" s="262"/>
      <c r="BB105" s="262"/>
      <c r="BC105" s="262"/>
      <c r="BD105" s="262"/>
      <c r="BE105" s="262"/>
      <c r="BF105" s="262"/>
      <c r="BG105" s="265"/>
      <c r="BH105" s="265"/>
      <c r="BI105" s="265"/>
      <c r="BJ105" s="265"/>
      <c r="BK105" s="266"/>
    </row>
    <row r="106" spans="1:64" ht="46.5" customHeight="1" x14ac:dyDescent="0.25">
      <c r="A106" s="266"/>
      <c r="B106" s="261"/>
      <c r="C106" s="262"/>
      <c r="D106" s="262"/>
      <c r="E106" s="262"/>
      <c r="F106" s="262"/>
      <c r="G106" s="262"/>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262"/>
      <c r="AP106" s="262"/>
      <c r="AQ106" s="262"/>
      <c r="AR106" s="262"/>
      <c r="AS106" s="262"/>
      <c r="AT106" s="262"/>
      <c r="AU106" s="262"/>
      <c r="AV106" s="262"/>
      <c r="AW106" s="262"/>
      <c r="AX106" s="262"/>
      <c r="AY106" s="262"/>
      <c r="AZ106" s="262"/>
      <c r="BA106" s="262"/>
      <c r="BB106" s="262"/>
      <c r="BC106" s="262"/>
      <c r="BD106" s="262"/>
      <c r="BE106" s="262"/>
      <c r="BF106" s="262"/>
      <c r="BG106" s="266"/>
      <c r="BH106" s="266"/>
      <c r="BI106" s="266"/>
      <c r="BJ106" s="266"/>
      <c r="BK106" s="266"/>
    </row>
    <row r="107" spans="1:64" ht="46.5" customHeight="1" x14ac:dyDescent="0.25">
      <c r="A107" s="266"/>
      <c r="B107" s="262"/>
      <c r="C107" s="262"/>
      <c r="D107" s="262"/>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62"/>
      <c r="AL107" s="262"/>
      <c r="AM107" s="262"/>
      <c r="AN107" s="262"/>
      <c r="AO107" s="262"/>
      <c r="AP107" s="262"/>
      <c r="AQ107" s="262"/>
      <c r="AR107" s="262"/>
      <c r="AS107" s="262"/>
      <c r="AT107" s="262"/>
      <c r="AU107" s="262"/>
      <c r="AV107" s="262"/>
      <c r="AW107" s="262"/>
      <c r="AX107" s="262"/>
      <c r="AY107" s="262"/>
      <c r="AZ107" s="262"/>
      <c r="BA107" s="262"/>
      <c r="BB107" s="262"/>
      <c r="BC107" s="262"/>
      <c r="BD107" s="262"/>
      <c r="BE107" s="262"/>
      <c r="BF107" s="262"/>
      <c r="BG107" s="267"/>
      <c r="BH107" s="267"/>
      <c r="BI107" s="267"/>
      <c r="BJ107" s="267"/>
      <c r="BK107" s="266"/>
    </row>
    <row r="108" spans="1:64" ht="46.5" customHeight="1" x14ac:dyDescent="0.25">
      <c r="A108" s="266"/>
      <c r="B108" s="262"/>
      <c r="C108" s="262"/>
      <c r="D108" s="262"/>
      <c r="E108" s="262"/>
      <c r="F108" s="262"/>
      <c r="G108" s="262"/>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262"/>
      <c r="AT108" s="262"/>
      <c r="AU108" s="262"/>
      <c r="AV108" s="262"/>
      <c r="AW108" s="262"/>
      <c r="AX108" s="262"/>
      <c r="AY108" s="262"/>
      <c r="AZ108" s="262"/>
      <c r="BA108" s="262"/>
      <c r="BB108" s="262"/>
      <c r="BC108" s="262"/>
      <c r="BD108" s="262"/>
      <c r="BE108" s="262"/>
      <c r="BF108" s="262"/>
      <c r="BG108" s="267"/>
      <c r="BH108" s="267"/>
      <c r="BI108" s="267"/>
      <c r="BJ108" s="267"/>
      <c r="BK108" s="266"/>
    </row>
    <row r="109" spans="1:64" ht="46.5" customHeight="1" x14ac:dyDescent="0.25">
      <c r="A109" s="266"/>
      <c r="B109" s="262"/>
      <c r="C109" s="262"/>
      <c r="D109" s="262"/>
      <c r="E109" s="262"/>
      <c r="F109" s="262"/>
      <c r="G109" s="262"/>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2"/>
      <c r="AI109" s="262"/>
      <c r="AJ109" s="262"/>
      <c r="AK109" s="262"/>
      <c r="AL109" s="262"/>
      <c r="AM109" s="262"/>
      <c r="AN109" s="262"/>
      <c r="AO109" s="262"/>
      <c r="AP109" s="262"/>
      <c r="AQ109" s="262"/>
      <c r="AR109" s="262"/>
      <c r="AS109" s="262"/>
      <c r="AT109" s="262"/>
      <c r="AU109" s="262"/>
      <c r="AV109" s="262"/>
      <c r="AW109" s="262"/>
      <c r="AX109" s="262"/>
      <c r="AY109" s="262"/>
      <c r="AZ109" s="262"/>
      <c r="BA109" s="262"/>
      <c r="BB109" s="262"/>
      <c r="BC109" s="262"/>
      <c r="BD109" s="262"/>
      <c r="BE109" s="262"/>
      <c r="BF109" s="262"/>
      <c r="BG109" s="267"/>
      <c r="BH109" s="267"/>
      <c r="BI109" s="267"/>
      <c r="BJ109" s="267"/>
      <c r="BK109" s="266"/>
    </row>
    <row r="110" spans="1:64" ht="46.5" customHeight="1" x14ac:dyDescent="0.25">
      <c r="A110" s="266"/>
      <c r="B110" s="268"/>
      <c r="C110" s="266"/>
      <c r="D110" s="266"/>
      <c r="E110" s="266"/>
      <c r="F110" s="266"/>
      <c r="G110" s="266"/>
      <c r="H110" s="266"/>
      <c r="I110" s="266"/>
      <c r="J110" s="266"/>
      <c r="K110" s="266"/>
      <c r="L110" s="266"/>
      <c r="M110" s="266"/>
      <c r="N110" s="266"/>
      <c r="O110" s="269"/>
      <c r="P110" s="269"/>
      <c r="Q110" s="266"/>
      <c r="R110" s="269"/>
      <c r="S110" s="270"/>
      <c r="T110" s="269"/>
      <c r="U110" s="266"/>
      <c r="V110" s="266"/>
      <c r="W110" s="266"/>
      <c r="X110" s="266"/>
      <c r="Y110" s="266"/>
      <c r="Z110" s="266"/>
      <c r="AA110" s="266"/>
      <c r="AB110" s="266"/>
      <c r="AC110" s="266"/>
      <c r="AD110" s="266"/>
      <c r="AE110" s="266"/>
      <c r="AF110" s="266"/>
      <c r="AG110" s="266"/>
      <c r="AH110" s="266"/>
      <c r="AI110" s="271"/>
      <c r="AJ110" s="266"/>
      <c r="AK110" s="266"/>
      <c r="AL110" s="266"/>
      <c r="AM110" s="266"/>
      <c r="AN110" s="266"/>
      <c r="AO110" s="266"/>
      <c r="AP110" s="266"/>
      <c r="AQ110" s="266"/>
      <c r="AR110" s="266"/>
      <c r="AS110" s="266"/>
      <c r="AT110" s="266"/>
      <c r="AU110" s="266"/>
      <c r="AV110" s="266"/>
      <c r="AW110" s="266"/>
      <c r="AX110" s="266"/>
      <c r="AY110" s="266"/>
      <c r="AZ110" s="266"/>
      <c r="BA110" s="266"/>
      <c r="BB110" s="266"/>
      <c r="BC110" s="266"/>
      <c r="BD110" s="266"/>
      <c r="BE110" s="266"/>
      <c r="BF110" s="266"/>
      <c r="BG110" s="262"/>
      <c r="BH110" s="262"/>
      <c r="BI110" s="262"/>
      <c r="BJ110" s="262"/>
      <c r="BK110" s="266"/>
    </row>
    <row r="111" spans="1:64" ht="46.5" customHeight="1" x14ac:dyDescent="0.25">
      <c r="A111" s="266"/>
      <c r="B111" s="266"/>
      <c r="C111" s="266"/>
      <c r="D111" s="266"/>
      <c r="E111" s="266"/>
      <c r="F111" s="266"/>
      <c r="G111" s="266"/>
      <c r="H111" s="266"/>
      <c r="I111" s="266"/>
      <c r="J111" s="266"/>
      <c r="K111" s="266"/>
      <c r="L111" s="266"/>
      <c r="M111" s="266"/>
      <c r="N111" s="266"/>
      <c r="O111" s="269"/>
      <c r="P111" s="269"/>
      <c r="Q111" s="266"/>
      <c r="R111" s="269"/>
      <c r="S111" s="269"/>
      <c r="T111" s="269"/>
      <c r="U111" s="266"/>
      <c r="V111" s="266"/>
      <c r="W111" s="266"/>
      <c r="X111" s="266"/>
      <c r="Y111" s="266"/>
      <c r="Z111" s="266"/>
      <c r="AA111" s="266"/>
      <c r="AB111" s="266"/>
      <c r="AC111" s="266"/>
      <c r="AD111" s="266"/>
      <c r="AE111" s="266"/>
      <c r="AF111" s="266"/>
      <c r="AG111" s="266"/>
      <c r="AH111" s="266"/>
      <c r="AI111" s="266"/>
      <c r="AJ111" s="266"/>
      <c r="AK111" s="266"/>
      <c r="AL111" s="266"/>
      <c r="AM111" s="266"/>
      <c r="AN111" s="266"/>
      <c r="AO111" s="266"/>
      <c r="AP111" s="266"/>
      <c r="AQ111" s="266"/>
      <c r="AR111" s="266"/>
      <c r="AS111" s="266"/>
      <c r="AT111" s="266"/>
      <c r="AU111" s="266"/>
      <c r="AV111" s="266"/>
      <c r="AW111" s="266"/>
      <c r="AX111" s="266"/>
      <c r="AY111" s="266"/>
      <c r="AZ111" s="266"/>
      <c r="BA111" s="266"/>
      <c r="BB111" s="266"/>
      <c r="BC111" s="266"/>
      <c r="BD111" s="266"/>
      <c r="BE111" s="266"/>
      <c r="BF111" s="266"/>
      <c r="BG111" s="262"/>
      <c r="BH111" s="262"/>
      <c r="BI111" s="262"/>
      <c r="BJ111" s="262"/>
      <c r="BK111" s="266"/>
    </row>
    <row r="112" spans="1:64" ht="46.5" customHeight="1" x14ac:dyDescent="0.25">
      <c r="A112" s="266"/>
      <c r="B112" s="266"/>
      <c r="C112" s="266"/>
      <c r="D112" s="266"/>
      <c r="E112" s="266"/>
      <c r="F112" s="266"/>
      <c r="G112" s="266"/>
      <c r="H112" s="266"/>
      <c r="I112" s="266"/>
      <c r="J112" s="266"/>
      <c r="K112" s="266"/>
      <c r="L112" s="266"/>
      <c r="M112" s="266"/>
      <c r="N112" s="266"/>
      <c r="O112" s="269"/>
      <c r="P112" s="269"/>
      <c r="Q112" s="266"/>
      <c r="R112" s="269"/>
      <c r="S112" s="269"/>
      <c r="T112" s="269"/>
      <c r="U112" s="266"/>
      <c r="V112" s="266"/>
      <c r="W112" s="266"/>
      <c r="X112" s="266"/>
      <c r="Y112" s="266"/>
      <c r="Z112" s="266"/>
      <c r="AA112" s="266"/>
      <c r="AB112" s="266"/>
      <c r="AC112" s="266"/>
      <c r="AD112" s="266"/>
      <c r="AE112" s="266"/>
      <c r="AF112" s="266"/>
      <c r="AG112" s="266"/>
      <c r="AH112" s="266"/>
      <c r="AI112" s="266"/>
      <c r="AJ112" s="266"/>
      <c r="AK112" s="266"/>
      <c r="AL112" s="266"/>
      <c r="AM112" s="266"/>
      <c r="AN112" s="266"/>
      <c r="AO112" s="266"/>
      <c r="AP112" s="266"/>
      <c r="AQ112" s="266"/>
      <c r="AR112" s="266"/>
      <c r="AS112" s="266"/>
      <c r="AT112" s="266"/>
      <c r="AU112" s="266"/>
      <c r="AV112" s="266"/>
      <c r="AW112" s="266"/>
      <c r="AX112" s="266"/>
      <c r="AY112" s="266"/>
      <c r="AZ112" s="266"/>
      <c r="BA112" s="266"/>
      <c r="BB112" s="266"/>
      <c r="BC112" s="266"/>
      <c r="BD112" s="266"/>
      <c r="BE112" s="266"/>
      <c r="BF112" s="266"/>
      <c r="BG112" s="262"/>
      <c r="BH112" s="266"/>
      <c r="BI112" s="266"/>
      <c r="BJ112" s="266"/>
      <c r="BK112" s="266"/>
    </row>
    <row r="113" spans="1:63" ht="46.5" customHeight="1" x14ac:dyDescent="0.25">
      <c r="A113" s="266"/>
      <c r="B113" s="266"/>
      <c r="C113" s="266"/>
      <c r="D113" s="266"/>
      <c r="E113" s="266"/>
      <c r="F113" s="266"/>
      <c r="G113" s="266"/>
      <c r="H113" s="266"/>
      <c r="I113" s="266"/>
      <c r="J113" s="266"/>
      <c r="K113" s="266"/>
      <c r="L113" s="266"/>
      <c r="M113" s="266"/>
      <c r="N113" s="266"/>
      <c r="O113" s="269"/>
      <c r="P113" s="269"/>
      <c r="Q113" s="266"/>
      <c r="R113" s="269"/>
      <c r="S113" s="269"/>
      <c r="T113" s="269"/>
      <c r="U113" s="266"/>
      <c r="V113" s="266"/>
      <c r="W113" s="266"/>
      <c r="X113" s="266"/>
      <c r="Y113" s="266"/>
      <c r="Z113" s="266"/>
      <c r="AA113" s="266"/>
      <c r="AB113" s="266"/>
      <c r="AC113" s="266"/>
      <c r="AD113" s="266"/>
      <c r="AE113" s="266"/>
      <c r="AF113" s="266"/>
      <c r="AG113" s="266"/>
      <c r="AH113" s="266"/>
      <c r="AI113" s="266"/>
      <c r="AJ113" s="266"/>
      <c r="AK113" s="266"/>
      <c r="AL113" s="266"/>
      <c r="AM113" s="266"/>
      <c r="AN113" s="266"/>
      <c r="AO113" s="266"/>
      <c r="AP113" s="266"/>
      <c r="AQ113" s="266"/>
      <c r="AR113" s="266"/>
      <c r="AS113" s="266"/>
      <c r="AT113" s="266"/>
      <c r="AU113" s="266"/>
      <c r="AV113" s="266"/>
      <c r="AW113" s="266"/>
      <c r="AX113" s="266"/>
      <c r="AY113" s="266"/>
      <c r="AZ113" s="266"/>
      <c r="BA113" s="266"/>
      <c r="BB113" s="266"/>
      <c r="BC113" s="266"/>
      <c r="BD113" s="266"/>
      <c r="BE113" s="266"/>
      <c r="BF113" s="266"/>
      <c r="BG113" s="262"/>
      <c r="BH113" s="266"/>
      <c r="BI113" s="266"/>
      <c r="BJ113" s="266"/>
      <c r="BK113" s="266"/>
    </row>
    <row r="114" spans="1:63" ht="46.5" customHeight="1" x14ac:dyDescent="0.25">
      <c r="A114" s="266"/>
      <c r="B114" s="266"/>
      <c r="C114" s="266"/>
      <c r="D114" s="266"/>
      <c r="E114" s="266"/>
      <c r="F114" s="266"/>
      <c r="G114" s="266"/>
      <c r="H114" s="266"/>
      <c r="I114" s="266"/>
      <c r="J114" s="266"/>
      <c r="K114" s="266"/>
      <c r="L114" s="266"/>
      <c r="M114" s="266"/>
      <c r="N114" s="266"/>
      <c r="O114" s="269"/>
      <c r="P114" s="269"/>
      <c r="Q114" s="266"/>
      <c r="R114" s="269"/>
      <c r="S114" s="269"/>
      <c r="T114" s="269"/>
      <c r="U114" s="266"/>
      <c r="V114" s="266"/>
      <c r="W114" s="266"/>
      <c r="X114" s="266"/>
      <c r="Y114" s="266"/>
      <c r="Z114" s="266"/>
      <c r="AA114" s="266"/>
      <c r="AB114" s="266"/>
      <c r="AC114" s="266"/>
      <c r="AD114" s="266"/>
      <c r="AE114" s="266"/>
      <c r="AF114" s="266"/>
      <c r="AG114" s="266"/>
      <c r="AH114" s="266"/>
      <c r="AI114" s="266"/>
      <c r="AJ114" s="266"/>
      <c r="AK114" s="266"/>
      <c r="AL114" s="266"/>
      <c r="AM114" s="266"/>
      <c r="AN114" s="266"/>
      <c r="AO114" s="266"/>
      <c r="AP114" s="266"/>
      <c r="AQ114" s="266"/>
      <c r="AR114" s="266"/>
      <c r="AS114" s="266"/>
      <c r="AT114" s="266"/>
      <c r="AU114" s="266"/>
      <c r="AV114" s="266"/>
      <c r="AW114" s="266"/>
      <c r="AX114" s="266"/>
      <c r="AY114" s="266"/>
      <c r="AZ114" s="266"/>
      <c r="BA114" s="266"/>
      <c r="BB114" s="266"/>
      <c r="BC114" s="266"/>
      <c r="BD114" s="266"/>
      <c r="BE114" s="266"/>
      <c r="BF114" s="266"/>
      <c r="BG114" s="266"/>
      <c r="BH114" s="266"/>
      <c r="BI114" s="266"/>
      <c r="BJ114" s="266"/>
      <c r="BK114" s="266"/>
    </row>
    <row r="115" spans="1:63" ht="46.5" customHeight="1" x14ac:dyDescent="0.25">
      <c r="A115" s="266"/>
      <c r="B115" s="266"/>
      <c r="C115" s="266"/>
      <c r="D115" s="266"/>
      <c r="E115" s="266"/>
      <c r="F115" s="266"/>
      <c r="G115" s="266"/>
      <c r="H115" s="266"/>
      <c r="I115" s="266"/>
      <c r="J115" s="266"/>
      <c r="K115" s="266"/>
      <c r="L115" s="266"/>
      <c r="M115" s="266"/>
      <c r="N115" s="266"/>
      <c r="O115" s="269"/>
      <c r="P115" s="269"/>
      <c r="Q115" s="266"/>
      <c r="R115" s="269"/>
      <c r="S115" s="269"/>
      <c r="T115" s="269"/>
      <c r="U115" s="266"/>
      <c r="V115" s="266"/>
      <c r="W115" s="266"/>
      <c r="X115" s="266"/>
      <c r="Y115" s="266"/>
      <c r="Z115" s="266"/>
      <c r="AA115" s="266"/>
      <c r="AB115" s="266"/>
      <c r="AC115" s="266"/>
      <c r="AD115" s="266"/>
      <c r="AE115" s="266"/>
      <c r="AF115" s="266"/>
      <c r="AG115" s="266"/>
      <c r="AH115" s="266"/>
      <c r="AI115" s="266"/>
      <c r="AJ115" s="266"/>
      <c r="AK115" s="266"/>
      <c r="AL115" s="266"/>
      <c r="AM115" s="266"/>
      <c r="AN115" s="266"/>
      <c r="AO115" s="266"/>
      <c r="AP115" s="266"/>
      <c r="AQ115" s="266"/>
      <c r="AR115" s="266"/>
      <c r="AS115" s="266"/>
      <c r="AT115" s="266"/>
      <c r="AU115" s="266"/>
      <c r="AV115" s="266"/>
      <c r="AW115" s="266"/>
      <c r="AX115" s="266"/>
      <c r="AY115" s="266"/>
      <c r="AZ115" s="266"/>
      <c r="BA115" s="266"/>
      <c r="BB115" s="266"/>
      <c r="BC115" s="266"/>
      <c r="BD115" s="266"/>
      <c r="BE115" s="266"/>
      <c r="BF115" s="266"/>
      <c r="BG115" s="266"/>
      <c r="BH115" s="266"/>
      <c r="BI115" s="266"/>
      <c r="BJ115" s="266"/>
      <c r="BK115" s="266"/>
    </row>
  </sheetData>
  <mergeCells count="33">
    <mergeCell ref="A1:A2"/>
    <mergeCell ref="C1:F1"/>
    <mergeCell ref="G1:J1"/>
    <mergeCell ref="K1:N1"/>
    <mergeCell ref="O1:R1"/>
    <mergeCell ref="BK1:BK2"/>
    <mergeCell ref="B6:B8"/>
    <mergeCell ref="W1:Z1"/>
    <mergeCell ref="AA1:AD1"/>
    <mergeCell ref="AE1:AH1"/>
    <mergeCell ref="AI1:AL1"/>
    <mergeCell ref="AM1:AP1"/>
    <mergeCell ref="AQ1:AT1"/>
    <mergeCell ref="S1:V1"/>
    <mergeCell ref="B48:B50"/>
    <mergeCell ref="AU1:AX1"/>
    <mergeCell ref="AY1:BB1"/>
    <mergeCell ref="BC1:BF1"/>
    <mergeCell ref="BG1:BJ1"/>
    <mergeCell ref="B10:B12"/>
    <mergeCell ref="B15:B16"/>
    <mergeCell ref="B18:B21"/>
    <mergeCell ref="B25:B38"/>
    <mergeCell ref="B43:B46"/>
    <mergeCell ref="B84:B93"/>
    <mergeCell ref="B95:B98"/>
    <mergeCell ref="B100:B102"/>
    <mergeCell ref="B54:B56"/>
    <mergeCell ref="B58:B62"/>
    <mergeCell ref="B64:B65"/>
    <mergeCell ref="B69:B70"/>
    <mergeCell ref="B72:B74"/>
    <mergeCell ref="B76:B82"/>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pageSetUpPr fitToPage="1"/>
  </sheetPr>
  <dimension ref="A1:BS364"/>
  <sheetViews>
    <sheetView topLeftCell="I1" zoomScale="68" zoomScaleNormal="68" zoomScaleSheetLayoutView="100" workbookViewId="0">
      <selection activeCell="U3" sqref="U3"/>
    </sheetView>
  </sheetViews>
  <sheetFormatPr baseColWidth="10" defaultColWidth="14.42578125" defaultRowHeight="15" x14ac:dyDescent="0.25"/>
  <cols>
    <col min="1" max="1" width="16" hidden="1" customWidth="1"/>
    <col min="2" max="2" width="14.140625" hidden="1" customWidth="1"/>
    <col min="3" max="4" width="14.42578125" hidden="1" customWidth="1"/>
    <col min="5" max="7" width="10.7109375" hidden="1" customWidth="1"/>
    <col min="8" max="8" width="125.140625" customWidth="1"/>
    <col min="9" max="9" width="22.140625" style="240" bestFit="1" customWidth="1"/>
    <col min="10" max="10" width="21.42578125" style="106" bestFit="1" customWidth="1"/>
    <col min="11" max="12" width="21.7109375" style="106" bestFit="1" customWidth="1"/>
    <col min="13" max="16" width="21.42578125" style="106" bestFit="1" customWidth="1"/>
    <col min="17" max="17" width="16.28515625" style="106" bestFit="1" customWidth="1"/>
    <col min="18" max="18" width="17.42578125" style="106" bestFit="1" customWidth="1"/>
    <col min="19" max="19" width="17" style="106" bestFit="1" customWidth="1"/>
    <col min="20" max="20" width="8.7109375" style="106" bestFit="1" customWidth="1"/>
    <col min="21" max="22" width="22.140625" style="106" bestFit="1" customWidth="1"/>
    <col min="23" max="25" width="22.5703125" style="106" bestFit="1" customWidth="1"/>
    <col min="26" max="28" width="22.140625" style="106" bestFit="1" customWidth="1"/>
    <col min="29" max="29" width="51.42578125" style="106" customWidth="1"/>
  </cols>
  <sheetData>
    <row r="1" spans="1:29" ht="78" customHeight="1" thickBot="1" x14ac:dyDescent="0.3">
      <c r="A1" s="311"/>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row>
    <row r="2" spans="1:29" s="106" customFormat="1" ht="30.75" customHeight="1" thickTop="1" thickBot="1" x14ac:dyDescent="0.3">
      <c r="A2" s="314" t="s">
        <v>77</v>
      </c>
      <c r="B2" s="314" t="s">
        <v>78</v>
      </c>
      <c r="C2" s="312" t="s">
        <v>79</v>
      </c>
      <c r="D2" s="314" t="s">
        <v>80</v>
      </c>
      <c r="E2" s="314" t="s">
        <v>81</v>
      </c>
      <c r="F2" s="314" t="s">
        <v>82</v>
      </c>
      <c r="G2" s="314" t="s">
        <v>83</v>
      </c>
      <c r="H2" s="312" t="s">
        <v>624</v>
      </c>
      <c r="I2" s="308" t="s">
        <v>625</v>
      </c>
      <c r="J2" s="309"/>
      <c r="K2" s="309"/>
      <c r="L2" s="310"/>
      <c r="M2" s="308" t="s">
        <v>626</v>
      </c>
      <c r="N2" s="309"/>
      <c r="O2" s="309"/>
      <c r="P2" s="310"/>
      <c r="Q2" s="308" t="s">
        <v>627</v>
      </c>
      <c r="R2" s="309"/>
      <c r="S2" s="309"/>
      <c r="T2" s="310"/>
      <c r="U2" s="308" t="s">
        <v>926</v>
      </c>
      <c r="V2" s="309"/>
      <c r="W2" s="309"/>
      <c r="X2" s="310"/>
      <c r="Y2" s="308" t="s">
        <v>628</v>
      </c>
      <c r="Z2" s="309"/>
      <c r="AA2" s="309"/>
      <c r="AB2" s="310"/>
      <c r="AC2" s="219" t="s">
        <v>629</v>
      </c>
    </row>
    <row r="3" spans="1:29" s="106" customFormat="1" ht="16.5" thickTop="1" thickBot="1" x14ac:dyDescent="0.3">
      <c r="A3" s="315"/>
      <c r="B3" s="315"/>
      <c r="C3" s="313"/>
      <c r="D3" s="315"/>
      <c r="E3" s="315"/>
      <c r="F3" s="315"/>
      <c r="G3" s="315"/>
      <c r="H3" s="313"/>
      <c r="I3" s="107" t="s">
        <v>630</v>
      </c>
      <c r="J3" s="105" t="s">
        <v>631</v>
      </c>
      <c r="K3" s="105" t="s">
        <v>632</v>
      </c>
      <c r="L3" s="105" t="s">
        <v>633</v>
      </c>
      <c r="M3" s="107" t="s">
        <v>630</v>
      </c>
      <c r="N3" s="105" t="s">
        <v>631</v>
      </c>
      <c r="O3" s="105" t="s">
        <v>632</v>
      </c>
      <c r="P3" s="105" t="s">
        <v>633</v>
      </c>
      <c r="Q3" s="107" t="s">
        <v>630</v>
      </c>
      <c r="R3" s="105" t="s">
        <v>631</v>
      </c>
      <c r="S3" s="105" t="s">
        <v>632</v>
      </c>
      <c r="T3" s="105" t="s">
        <v>633</v>
      </c>
      <c r="U3" s="107" t="s">
        <v>630</v>
      </c>
      <c r="V3" s="105" t="s">
        <v>631</v>
      </c>
      <c r="W3" s="105" t="s">
        <v>632</v>
      </c>
      <c r="X3" s="105" t="s">
        <v>633</v>
      </c>
      <c r="Y3" s="107" t="s">
        <v>630</v>
      </c>
      <c r="Z3" s="105" t="s">
        <v>631</v>
      </c>
      <c r="AA3" s="105" t="s">
        <v>632</v>
      </c>
      <c r="AB3" s="105" t="s">
        <v>633</v>
      </c>
      <c r="AC3" s="220"/>
    </row>
    <row r="4" spans="1:29" ht="16.5" thickTop="1" thickBot="1" x14ac:dyDescent="0.3">
      <c r="A4" s="17" t="s">
        <v>103</v>
      </c>
      <c r="B4" s="17" t="s">
        <v>96</v>
      </c>
      <c r="C4" s="17"/>
      <c r="D4" s="17"/>
      <c r="E4" s="17"/>
      <c r="F4" s="17"/>
      <c r="G4" s="17"/>
      <c r="H4" s="18" t="s">
        <v>635</v>
      </c>
      <c r="I4" s="19">
        <v>10043667400</v>
      </c>
      <c r="J4" s="19">
        <v>6666325414</v>
      </c>
      <c r="K4" s="19">
        <v>6457416751</v>
      </c>
      <c r="L4" s="19">
        <v>5920773450</v>
      </c>
      <c r="M4" s="19">
        <v>4366906553</v>
      </c>
      <c r="N4" s="19">
        <v>4366906553</v>
      </c>
      <c r="O4" s="19">
        <v>4366906553</v>
      </c>
      <c r="P4" s="19">
        <v>4366906553</v>
      </c>
      <c r="Q4" s="19">
        <f t="shared" ref="Q4:X4" si="0">+Q5+Q6+Q9+Q23+Q28+Q31+Q34+Q37</f>
        <v>0</v>
      </c>
      <c r="R4" s="19">
        <f t="shared" si="0"/>
        <v>0</v>
      </c>
      <c r="S4" s="19">
        <f t="shared" si="0"/>
        <v>0</v>
      </c>
      <c r="T4" s="19">
        <f t="shared" si="0"/>
        <v>0</v>
      </c>
      <c r="U4" s="19">
        <f t="shared" si="0"/>
        <v>0</v>
      </c>
      <c r="V4" s="19">
        <f t="shared" si="0"/>
        <v>0</v>
      </c>
      <c r="W4" s="19">
        <f t="shared" si="0"/>
        <v>0</v>
      </c>
      <c r="X4" s="19">
        <f t="shared" si="0"/>
        <v>0</v>
      </c>
      <c r="Y4" s="19">
        <v>14410573953</v>
      </c>
      <c r="Z4" s="19">
        <v>11033231967</v>
      </c>
      <c r="AA4" s="19">
        <v>10824323304</v>
      </c>
      <c r="AB4" s="19">
        <v>10287680003</v>
      </c>
      <c r="AC4" s="221"/>
    </row>
    <row r="5" spans="1:29" ht="16.5" thickTop="1" thickBot="1" x14ac:dyDescent="0.3">
      <c r="A5" s="21" t="s">
        <v>103</v>
      </c>
      <c r="B5" s="21" t="s">
        <v>96</v>
      </c>
      <c r="C5" s="21" t="s">
        <v>96</v>
      </c>
      <c r="D5" s="21"/>
      <c r="E5" s="21"/>
      <c r="F5" s="21"/>
      <c r="G5" s="21"/>
      <c r="H5" s="22" t="s">
        <v>636</v>
      </c>
      <c r="I5" s="23">
        <v>5113593737</v>
      </c>
      <c r="J5" s="23">
        <v>2444324876</v>
      </c>
      <c r="K5" s="23">
        <v>2444245376</v>
      </c>
      <c r="L5" s="23">
        <v>2444245376</v>
      </c>
      <c r="M5" s="23">
        <v>4302980763</v>
      </c>
      <c r="N5" s="23">
        <v>4302980763</v>
      </c>
      <c r="O5" s="23">
        <v>4302980763</v>
      </c>
      <c r="P5" s="23">
        <v>4302980763</v>
      </c>
      <c r="Q5" s="23"/>
      <c r="R5" s="23"/>
      <c r="S5" s="23"/>
      <c r="T5" s="23"/>
      <c r="U5" s="23"/>
      <c r="V5" s="23"/>
      <c r="W5" s="23"/>
      <c r="X5" s="23"/>
      <c r="Y5" s="23">
        <v>9416574500</v>
      </c>
      <c r="Z5" s="23">
        <v>6747305639</v>
      </c>
      <c r="AA5" s="23">
        <v>6747226139</v>
      </c>
      <c r="AB5" s="23">
        <v>6747226139</v>
      </c>
      <c r="AC5" s="221"/>
    </row>
    <row r="6" spans="1:29" ht="16.5" thickTop="1" thickBot="1" x14ac:dyDescent="0.3">
      <c r="A6" s="25">
        <v>2</v>
      </c>
      <c r="B6" s="21" t="s">
        <v>96</v>
      </c>
      <c r="C6" s="21" t="s">
        <v>105</v>
      </c>
      <c r="D6" s="21"/>
      <c r="E6" s="21"/>
      <c r="F6" s="21"/>
      <c r="G6" s="21"/>
      <c r="H6" s="22" t="s">
        <v>637</v>
      </c>
      <c r="I6" s="23">
        <v>3985651972</v>
      </c>
      <c r="J6" s="23">
        <v>3317623075</v>
      </c>
      <c r="K6" s="23">
        <v>3108793912</v>
      </c>
      <c r="L6" s="23">
        <v>2629822515</v>
      </c>
      <c r="M6" s="23">
        <v>56280790</v>
      </c>
      <c r="N6" s="23">
        <v>56280790</v>
      </c>
      <c r="O6" s="23">
        <v>56280790</v>
      </c>
      <c r="P6" s="23">
        <v>56280790</v>
      </c>
      <c r="Q6" s="23">
        <f t="shared" ref="Q6:X6" si="1">+Q7+Q8</f>
        <v>0</v>
      </c>
      <c r="R6" s="23">
        <f t="shared" si="1"/>
        <v>0</v>
      </c>
      <c r="S6" s="23">
        <f t="shared" si="1"/>
        <v>0</v>
      </c>
      <c r="T6" s="23">
        <f t="shared" si="1"/>
        <v>0</v>
      </c>
      <c r="U6" s="23">
        <f t="shared" si="1"/>
        <v>0</v>
      </c>
      <c r="V6" s="23">
        <f t="shared" si="1"/>
        <v>0</v>
      </c>
      <c r="W6" s="23">
        <f t="shared" si="1"/>
        <v>0</v>
      </c>
      <c r="X6" s="23">
        <f t="shared" si="1"/>
        <v>0</v>
      </c>
      <c r="Y6" s="23">
        <v>4041932762</v>
      </c>
      <c r="Z6" s="23">
        <v>3373903865</v>
      </c>
      <c r="AA6" s="23">
        <v>3165074702</v>
      </c>
      <c r="AB6" s="23">
        <v>2686103305</v>
      </c>
      <c r="AC6" s="221"/>
    </row>
    <row r="7" spans="1:29" ht="16.5" thickTop="1" thickBot="1" x14ac:dyDescent="0.3">
      <c r="A7" s="26">
        <v>2</v>
      </c>
      <c r="B7" s="27" t="s">
        <v>96</v>
      </c>
      <c r="C7" s="27" t="s">
        <v>105</v>
      </c>
      <c r="D7" s="27" t="s">
        <v>96</v>
      </c>
      <c r="E7" s="28"/>
      <c r="F7" s="28"/>
      <c r="G7" s="28"/>
      <c r="H7" s="29" t="s">
        <v>638</v>
      </c>
      <c r="I7" s="30">
        <v>40000000</v>
      </c>
      <c r="J7" s="30">
        <v>3223915</v>
      </c>
      <c r="K7" s="30">
        <v>3223915</v>
      </c>
      <c r="L7" s="30">
        <v>3223915</v>
      </c>
      <c r="M7" s="30"/>
      <c r="N7" s="30"/>
      <c r="O7" s="30"/>
      <c r="P7" s="30"/>
      <c r="Q7" s="30"/>
      <c r="R7" s="30"/>
      <c r="S7" s="30"/>
      <c r="T7" s="30"/>
      <c r="U7" s="30"/>
      <c r="V7" s="30"/>
      <c r="W7" s="30"/>
      <c r="X7" s="30"/>
      <c r="Y7" s="30">
        <v>40000000</v>
      </c>
      <c r="Z7" s="30">
        <v>3223915</v>
      </c>
      <c r="AA7" s="30">
        <v>3223915</v>
      </c>
      <c r="AB7" s="30">
        <v>3223915</v>
      </c>
      <c r="AC7" s="221"/>
    </row>
    <row r="8" spans="1:29" ht="16.5" thickTop="1" thickBot="1" x14ac:dyDescent="0.3">
      <c r="A8" s="26">
        <v>2</v>
      </c>
      <c r="B8" s="27" t="s">
        <v>96</v>
      </c>
      <c r="C8" s="27" t="s">
        <v>105</v>
      </c>
      <c r="D8" s="27" t="s">
        <v>96</v>
      </c>
      <c r="E8" s="28"/>
      <c r="F8" s="28"/>
      <c r="G8" s="28"/>
      <c r="H8" s="29" t="s">
        <v>639</v>
      </c>
      <c r="I8" s="30">
        <v>3945651972</v>
      </c>
      <c r="J8" s="30">
        <v>3314399160</v>
      </c>
      <c r="K8" s="30">
        <v>3105569997</v>
      </c>
      <c r="L8" s="30">
        <v>2626598600</v>
      </c>
      <c r="M8" s="30">
        <v>56280790</v>
      </c>
      <c r="N8" s="30">
        <v>56280790</v>
      </c>
      <c r="O8" s="30">
        <v>56280790</v>
      </c>
      <c r="P8" s="30">
        <v>56280790</v>
      </c>
      <c r="Q8" s="30"/>
      <c r="R8" s="30"/>
      <c r="S8" s="30"/>
      <c r="T8" s="30"/>
      <c r="U8" s="30"/>
      <c r="V8" s="30"/>
      <c r="W8" s="30"/>
      <c r="X8" s="30"/>
      <c r="Y8" s="30">
        <v>4001932762</v>
      </c>
      <c r="Z8" s="30">
        <v>3370679950</v>
      </c>
      <c r="AA8" s="30">
        <v>3161850787</v>
      </c>
      <c r="AB8" s="30">
        <v>2682879390</v>
      </c>
      <c r="AC8" s="221"/>
    </row>
    <row r="9" spans="1:29" s="32" customFormat="1" ht="16.5" thickTop="1" thickBot="1" x14ac:dyDescent="0.3">
      <c r="A9" s="25">
        <v>2</v>
      </c>
      <c r="B9" s="21" t="s">
        <v>96</v>
      </c>
      <c r="C9" s="21" t="s">
        <v>165</v>
      </c>
      <c r="D9" s="21"/>
      <c r="E9" s="21"/>
      <c r="F9" s="21"/>
      <c r="G9" s="21"/>
      <c r="H9" s="22" t="s">
        <v>640</v>
      </c>
      <c r="I9" s="23">
        <v>770866691</v>
      </c>
      <c r="J9" s="23">
        <v>744957280</v>
      </c>
      <c r="K9" s="23">
        <v>744957280</v>
      </c>
      <c r="L9" s="23">
        <v>687285376</v>
      </c>
      <c r="M9" s="23">
        <f t="shared" ref="M9:X9" si="2">+M10+M11+M15</f>
        <v>0</v>
      </c>
      <c r="N9" s="23">
        <f t="shared" si="2"/>
        <v>0</v>
      </c>
      <c r="O9" s="23">
        <f t="shared" si="2"/>
        <v>0</v>
      </c>
      <c r="P9" s="23">
        <f t="shared" si="2"/>
        <v>0</v>
      </c>
      <c r="Q9" s="23">
        <f t="shared" si="2"/>
        <v>0</v>
      </c>
      <c r="R9" s="23">
        <f t="shared" si="2"/>
        <v>0</v>
      </c>
      <c r="S9" s="23">
        <f t="shared" si="2"/>
        <v>0</v>
      </c>
      <c r="T9" s="23">
        <f t="shared" si="2"/>
        <v>0</v>
      </c>
      <c r="U9" s="23">
        <f t="shared" si="2"/>
        <v>0</v>
      </c>
      <c r="V9" s="23">
        <f t="shared" si="2"/>
        <v>0</v>
      </c>
      <c r="W9" s="23">
        <f t="shared" si="2"/>
        <v>0</v>
      </c>
      <c r="X9" s="23">
        <f t="shared" si="2"/>
        <v>0</v>
      </c>
      <c r="Y9" s="23">
        <v>770866691</v>
      </c>
      <c r="Z9" s="23">
        <v>744957280</v>
      </c>
      <c r="AA9" s="23">
        <v>744957280</v>
      </c>
      <c r="AB9" s="23">
        <v>687285376</v>
      </c>
      <c r="AC9" s="221"/>
    </row>
    <row r="10" spans="1:29" s="32" customFormat="1" ht="16.5" thickTop="1" thickBot="1" x14ac:dyDescent="0.3">
      <c r="A10" s="92">
        <v>2</v>
      </c>
      <c r="B10" s="28" t="s">
        <v>92</v>
      </c>
      <c r="C10" s="28" t="s">
        <v>557</v>
      </c>
      <c r="D10" s="28" t="s">
        <v>165</v>
      </c>
      <c r="E10" s="28"/>
      <c r="F10" s="28"/>
      <c r="G10" s="28"/>
      <c r="H10" s="93" t="s">
        <v>641</v>
      </c>
      <c r="I10" s="40"/>
      <c r="J10" s="40"/>
      <c r="K10" s="40"/>
      <c r="L10" s="40"/>
      <c r="M10" s="40"/>
      <c r="N10" s="40"/>
      <c r="O10" s="40"/>
      <c r="P10" s="40"/>
      <c r="Q10" s="40"/>
      <c r="R10" s="40"/>
      <c r="S10" s="40"/>
      <c r="T10" s="40"/>
      <c r="U10" s="40"/>
      <c r="V10" s="40"/>
      <c r="W10" s="40"/>
      <c r="X10" s="40"/>
      <c r="Y10" s="40"/>
      <c r="Z10" s="40"/>
      <c r="AA10" s="40"/>
      <c r="AB10" s="40"/>
      <c r="AC10" s="221"/>
    </row>
    <row r="11" spans="1:29" s="32" customFormat="1" ht="16.5" thickTop="1" thickBot="1" x14ac:dyDescent="0.3">
      <c r="A11" s="92">
        <v>2</v>
      </c>
      <c r="B11" s="28" t="s">
        <v>92</v>
      </c>
      <c r="C11" s="28" t="s">
        <v>557</v>
      </c>
      <c r="D11" s="28" t="s">
        <v>172</v>
      </c>
      <c r="E11" s="28"/>
      <c r="F11" s="28"/>
      <c r="G11" s="28"/>
      <c r="H11" s="93" t="s">
        <v>642</v>
      </c>
      <c r="I11" s="40">
        <v>15000000</v>
      </c>
      <c r="J11" s="40">
        <v>15000000</v>
      </c>
      <c r="K11" s="40">
        <v>15000000</v>
      </c>
      <c r="L11" s="40">
        <v>15000000</v>
      </c>
      <c r="M11" s="40">
        <f t="shared" ref="M11:X11" si="3">+M12</f>
        <v>0</v>
      </c>
      <c r="N11" s="40">
        <f t="shared" si="3"/>
        <v>0</v>
      </c>
      <c r="O11" s="40">
        <f t="shared" si="3"/>
        <v>0</v>
      </c>
      <c r="P11" s="40">
        <f t="shared" si="3"/>
        <v>0</v>
      </c>
      <c r="Q11" s="40">
        <f t="shared" si="3"/>
        <v>0</v>
      </c>
      <c r="R11" s="40">
        <f t="shared" si="3"/>
        <v>0</v>
      </c>
      <c r="S11" s="40">
        <f t="shared" si="3"/>
        <v>0</v>
      </c>
      <c r="T11" s="40">
        <f t="shared" si="3"/>
        <v>0</v>
      </c>
      <c r="U11" s="40">
        <f t="shared" si="3"/>
        <v>0</v>
      </c>
      <c r="V11" s="40">
        <f t="shared" si="3"/>
        <v>0</v>
      </c>
      <c r="W11" s="40">
        <f t="shared" si="3"/>
        <v>0</v>
      </c>
      <c r="X11" s="40">
        <f t="shared" si="3"/>
        <v>0</v>
      </c>
      <c r="Y11" s="40">
        <v>15000000</v>
      </c>
      <c r="Z11" s="40">
        <v>15000000</v>
      </c>
      <c r="AA11" s="40">
        <v>15000000</v>
      </c>
      <c r="AB11" s="40">
        <v>15000000</v>
      </c>
      <c r="AC11" s="221"/>
    </row>
    <row r="12" spans="1:29" ht="16.5" thickTop="1" thickBot="1" x14ac:dyDescent="0.3">
      <c r="A12" s="26">
        <v>2</v>
      </c>
      <c r="B12" s="27" t="s">
        <v>92</v>
      </c>
      <c r="C12" s="27" t="s">
        <v>557</v>
      </c>
      <c r="D12" s="27" t="s">
        <v>172</v>
      </c>
      <c r="E12" s="27" t="s">
        <v>165</v>
      </c>
      <c r="F12" s="28"/>
      <c r="G12" s="28"/>
      <c r="H12" s="29" t="s">
        <v>643</v>
      </c>
      <c r="I12" s="30">
        <v>15000000</v>
      </c>
      <c r="J12" s="30">
        <v>15000000</v>
      </c>
      <c r="K12" s="30">
        <v>15000000</v>
      </c>
      <c r="L12" s="30">
        <v>15000000</v>
      </c>
      <c r="M12" s="30">
        <f t="shared" ref="M12:X12" si="4">SUM(M13:M14)</f>
        <v>0</v>
      </c>
      <c r="N12" s="30">
        <f t="shared" si="4"/>
        <v>0</v>
      </c>
      <c r="O12" s="30">
        <f t="shared" si="4"/>
        <v>0</v>
      </c>
      <c r="P12" s="30">
        <f t="shared" si="4"/>
        <v>0</v>
      </c>
      <c r="Q12" s="30">
        <f t="shared" si="4"/>
        <v>0</v>
      </c>
      <c r="R12" s="30">
        <f t="shared" si="4"/>
        <v>0</v>
      </c>
      <c r="S12" s="30">
        <f t="shared" si="4"/>
        <v>0</v>
      </c>
      <c r="T12" s="30">
        <f t="shared" si="4"/>
        <v>0</v>
      </c>
      <c r="U12" s="30">
        <f t="shared" si="4"/>
        <v>0</v>
      </c>
      <c r="V12" s="30">
        <f t="shared" si="4"/>
        <v>0</v>
      </c>
      <c r="W12" s="30">
        <f t="shared" si="4"/>
        <v>0</v>
      </c>
      <c r="X12" s="30">
        <f t="shared" si="4"/>
        <v>0</v>
      </c>
      <c r="Y12" s="30">
        <v>15000000</v>
      </c>
      <c r="Z12" s="30">
        <v>15000000</v>
      </c>
      <c r="AA12" s="30">
        <v>15000000</v>
      </c>
      <c r="AB12" s="30">
        <v>15000000</v>
      </c>
      <c r="AC12" s="221"/>
    </row>
    <row r="13" spans="1:29" ht="16.5" thickTop="1" thickBot="1" x14ac:dyDescent="0.3">
      <c r="A13" s="26">
        <v>2</v>
      </c>
      <c r="B13" s="27" t="s">
        <v>92</v>
      </c>
      <c r="C13" s="27" t="s">
        <v>557</v>
      </c>
      <c r="D13" s="27" t="s">
        <v>172</v>
      </c>
      <c r="E13" s="27" t="s">
        <v>165</v>
      </c>
      <c r="F13" s="27" t="s">
        <v>167</v>
      </c>
      <c r="G13" s="27"/>
      <c r="H13" s="29" t="s">
        <v>644</v>
      </c>
      <c r="I13" s="30"/>
      <c r="J13" s="30"/>
      <c r="K13" s="30"/>
      <c r="L13" s="30"/>
      <c r="M13" s="30"/>
      <c r="N13" s="30"/>
      <c r="O13" s="30"/>
      <c r="P13" s="30"/>
      <c r="Q13" s="30"/>
      <c r="R13" s="30"/>
      <c r="S13" s="30"/>
      <c r="T13" s="30"/>
      <c r="U13" s="30"/>
      <c r="V13" s="30"/>
      <c r="W13" s="30"/>
      <c r="X13" s="30"/>
      <c r="Y13" s="30"/>
      <c r="Z13" s="30"/>
      <c r="AA13" s="30"/>
      <c r="AB13" s="30"/>
      <c r="AC13" s="221"/>
    </row>
    <row r="14" spans="1:29" ht="16.5" thickTop="1" thickBot="1" x14ac:dyDescent="0.3">
      <c r="A14" s="26">
        <v>2</v>
      </c>
      <c r="B14" s="27" t="s">
        <v>92</v>
      </c>
      <c r="C14" s="27" t="s">
        <v>557</v>
      </c>
      <c r="D14" s="27" t="s">
        <v>172</v>
      </c>
      <c r="E14" s="27" t="s">
        <v>165</v>
      </c>
      <c r="F14" s="27" t="s">
        <v>187</v>
      </c>
      <c r="G14" s="27"/>
      <c r="H14" s="29" t="s">
        <v>645</v>
      </c>
      <c r="I14" s="30"/>
      <c r="J14" s="30"/>
      <c r="K14" s="30"/>
      <c r="L14" s="30"/>
      <c r="M14" s="30"/>
      <c r="N14" s="30"/>
      <c r="O14" s="30"/>
      <c r="P14" s="30"/>
      <c r="Q14" s="30"/>
      <c r="R14" s="30"/>
      <c r="S14" s="30"/>
      <c r="T14" s="30"/>
      <c r="U14" s="30"/>
      <c r="V14" s="30"/>
      <c r="W14" s="30"/>
      <c r="X14" s="30"/>
      <c r="Y14" s="30"/>
      <c r="Z14" s="30"/>
      <c r="AA14" s="30"/>
      <c r="AB14" s="30"/>
      <c r="AC14" s="221"/>
    </row>
    <row r="15" spans="1:29" ht="16.5" thickTop="1" thickBot="1" x14ac:dyDescent="0.3">
      <c r="A15" s="26">
        <v>2</v>
      </c>
      <c r="B15" s="27" t="s">
        <v>92</v>
      </c>
      <c r="C15" s="27" t="s">
        <v>557</v>
      </c>
      <c r="D15" s="27" t="s">
        <v>115</v>
      </c>
      <c r="E15" s="27"/>
      <c r="F15" s="27"/>
      <c r="G15" s="27"/>
      <c r="H15" s="29" t="s">
        <v>646</v>
      </c>
      <c r="I15" s="30">
        <v>755866691</v>
      </c>
      <c r="J15" s="30">
        <v>729957280</v>
      </c>
      <c r="K15" s="30">
        <v>729957280</v>
      </c>
      <c r="L15" s="30">
        <v>672285376</v>
      </c>
      <c r="M15" s="30">
        <f t="shared" ref="M15:X15" si="5">SUM(M16)</f>
        <v>0</v>
      </c>
      <c r="N15" s="30">
        <f t="shared" si="5"/>
        <v>0</v>
      </c>
      <c r="O15" s="30">
        <f t="shared" si="5"/>
        <v>0</v>
      </c>
      <c r="P15" s="30">
        <f t="shared" si="5"/>
        <v>0</v>
      </c>
      <c r="Q15" s="30">
        <f t="shared" si="5"/>
        <v>0</v>
      </c>
      <c r="R15" s="30">
        <f t="shared" si="5"/>
        <v>0</v>
      </c>
      <c r="S15" s="30">
        <f t="shared" si="5"/>
        <v>0</v>
      </c>
      <c r="T15" s="30">
        <f t="shared" si="5"/>
        <v>0</v>
      </c>
      <c r="U15" s="30">
        <f t="shared" si="5"/>
        <v>0</v>
      </c>
      <c r="V15" s="30">
        <f t="shared" si="5"/>
        <v>0</v>
      </c>
      <c r="W15" s="30">
        <f t="shared" si="5"/>
        <v>0</v>
      </c>
      <c r="X15" s="30">
        <f t="shared" si="5"/>
        <v>0</v>
      </c>
      <c r="Y15" s="30">
        <v>755866691</v>
      </c>
      <c r="Z15" s="30">
        <v>729957280</v>
      </c>
      <c r="AA15" s="30">
        <v>729957280</v>
      </c>
      <c r="AB15" s="30">
        <v>672285376</v>
      </c>
      <c r="AC15" s="221"/>
    </row>
    <row r="16" spans="1:29" s="39" customFormat="1" ht="16.5" thickTop="1" thickBot="1" x14ac:dyDescent="0.3">
      <c r="A16" s="26">
        <v>2</v>
      </c>
      <c r="B16" s="27" t="s">
        <v>92</v>
      </c>
      <c r="C16" s="27" t="s">
        <v>557</v>
      </c>
      <c r="D16" s="27" t="s">
        <v>115</v>
      </c>
      <c r="E16" s="27" t="s">
        <v>96</v>
      </c>
      <c r="F16" s="27"/>
      <c r="G16" s="27"/>
      <c r="H16" s="29" t="s">
        <v>647</v>
      </c>
      <c r="I16" s="37">
        <v>755866691</v>
      </c>
      <c r="J16" s="37">
        <v>729957280</v>
      </c>
      <c r="K16" s="37">
        <v>729957280</v>
      </c>
      <c r="L16" s="37">
        <v>672285376</v>
      </c>
      <c r="M16" s="37">
        <f t="shared" ref="M16:X16" si="6">+M17</f>
        <v>0</v>
      </c>
      <c r="N16" s="37">
        <f t="shared" si="6"/>
        <v>0</v>
      </c>
      <c r="O16" s="37">
        <f t="shared" si="6"/>
        <v>0</v>
      </c>
      <c r="P16" s="37">
        <f t="shared" si="6"/>
        <v>0</v>
      </c>
      <c r="Q16" s="37">
        <f t="shared" si="6"/>
        <v>0</v>
      </c>
      <c r="R16" s="37">
        <f t="shared" si="6"/>
        <v>0</v>
      </c>
      <c r="S16" s="37">
        <f t="shared" si="6"/>
        <v>0</v>
      </c>
      <c r="T16" s="37">
        <f t="shared" si="6"/>
        <v>0</v>
      </c>
      <c r="U16" s="37">
        <f t="shared" si="6"/>
        <v>0</v>
      </c>
      <c r="V16" s="37">
        <f t="shared" si="6"/>
        <v>0</v>
      </c>
      <c r="W16" s="37">
        <f t="shared" si="6"/>
        <v>0</v>
      </c>
      <c r="X16" s="37">
        <f t="shared" si="6"/>
        <v>0</v>
      </c>
      <c r="Y16" s="37">
        <v>755866691</v>
      </c>
      <c r="Z16" s="37">
        <v>729957280</v>
      </c>
      <c r="AA16" s="37">
        <v>729957280</v>
      </c>
      <c r="AB16" s="37">
        <v>672285376</v>
      </c>
      <c r="AC16" s="221"/>
    </row>
    <row r="17" spans="1:29" ht="16.5" thickTop="1" thickBot="1" x14ac:dyDescent="0.3">
      <c r="A17" s="26">
        <v>2</v>
      </c>
      <c r="B17" s="27" t="s">
        <v>92</v>
      </c>
      <c r="C17" s="27" t="s">
        <v>557</v>
      </c>
      <c r="D17" s="27" t="s">
        <v>115</v>
      </c>
      <c r="E17" s="27" t="s">
        <v>96</v>
      </c>
      <c r="F17" s="27" t="s">
        <v>358</v>
      </c>
      <c r="G17" s="28"/>
      <c r="H17" s="29" t="s">
        <v>648</v>
      </c>
      <c r="I17" s="30">
        <f>'[11]Anexo 5.2 Informe Gastos'!$B$15+'[11]Anexo 5.2 Informe Gastos'!$B$16</f>
        <v>755866691</v>
      </c>
      <c r="J17" s="30">
        <f>'[11]Anexo 5.2 Informe Gastos'!$C$15+'[11]Anexo 5.2 Informe Gastos'!$C$16</f>
        <v>729957280</v>
      </c>
      <c r="K17" s="37">
        <v>729957280</v>
      </c>
      <c r="L17" s="37">
        <v>672285376</v>
      </c>
      <c r="M17" s="30"/>
      <c r="N17" s="30"/>
      <c r="O17" s="30"/>
      <c r="P17" s="30"/>
      <c r="Q17" s="30"/>
      <c r="R17" s="30"/>
      <c r="S17" s="30"/>
      <c r="T17" s="30"/>
      <c r="U17" s="30"/>
      <c r="V17" s="30"/>
      <c r="W17" s="30"/>
      <c r="X17" s="30"/>
      <c r="Y17" s="30">
        <v>755866691</v>
      </c>
      <c r="Z17" s="30">
        <v>729957280</v>
      </c>
      <c r="AA17" s="30">
        <v>729957280</v>
      </c>
      <c r="AB17" s="30">
        <v>672285376</v>
      </c>
      <c r="AC17" s="221"/>
    </row>
    <row r="18" spans="1:29" s="32" customFormat="1" ht="16.5" thickTop="1" thickBot="1" x14ac:dyDescent="0.3">
      <c r="A18" s="33">
        <v>2</v>
      </c>
      <c r="B18" s="34" t="s">
        <v>92</v>
      </c>
      <c r="C18" s="34" t="s">
        <v>557</v>
      </c>
      <c r="D18" s="34" t="s">
        <v>214</v>
      </c>
      <c r="E18" s="34"/>
      <c r="F18" s="34"/>
      <c r="G18" s="34"/>
      <c r="H18" s="35" t="s">
        <v>649</v>
      </c>
      <c r="I18" s="36">
        <f>SUM(I19)</f>
        <v>0</v>
      </c>
      <c r="J18" s="36">
        <f t="shared" ref="J18:AB18" si="7">SUM(J19)</f>
        <v>0</v>
      </c>
      <c r="K18" s="36">
        <f t="shared" si="7"/>
        <v>0</v>
      </c>
      <c r="L18" s="36">
        <f t="shared" si="7"/>
        <v>0</v>
      </c>
      <c r="M18" s="36">
        <f t="shared" si="7"/>
        <v>0</v>
      </c>
      <c r="N18" s="36">
        <f t="shared" si="7"/>
        <v>0</v>
      </c>
      <c r="O18" s="36">
        <f t="shared" si="7"/>
        <v>0</v>
      </c>
      <c r="P18" s="36">
        <f t="shared" si="7"/>
        <v>0</v>
      </c>
      <c r="Q18" s="36">
        <f t="shared" si="7"/>
        <v>0</v>
      </c>
      <c r="R18" s="36">
        <f t="shared" si="7"/>
        <v>0</v>
      </c>
      <c r="S18" s="36">
        <f t="shared" si="7"/>
        <v>0</v>
      </c>
      <c r="T18" s="36">
        <f t="shared" si="7"/>
        <v>0</v>
      </c>
      <c r="U18" s="36">
        <f t="shared" si="7"/>
        <v>0</v>
      </c>
      <c r="V18" s="36">
        <f t="shared" si="7"/>
        <v>0</v>
      </c>
      <c r="W18" s="36">
        <f t="shared" si="7"/>
        <v>0</v>
      </c>
      <c r="X18" s="36">
        <f t="shared" si="7"/>
        <v>0</v>
      </c>
      <c r="Y18" s="36">
        <f t="shared" si="7"/>
        <v>0</v>
      </c>
      <c r="Z18" s="36">
        <f t="shared" si="7"/>
        <v>0</v>
      </c>
      <c r="AA18" s="36">
        <f t="shared" si="7"/>
        <v>0</v>
      </c>
      <c r="AB18" s="36">
        <f t="shared" si="7"/>
        <v>0</v>
      </c>
      <c r="AC18" s="221"/>
    </row>
    <row r="19" spans="1:29" ht="16.5" thickTop="1" thickBot="1" x14ac:dyDescent="0.3">
      <c r="A19" s="26">
        <v>2</v>
      </c>
      <c r="B19" s="27" t="s">
        <v>92</v>
      </c>
      <c r="C19" s="27" t="s">
        <v>557</v>
      </c>
      <c r="D19" s="27" t="s">
        <v>214</v>
      </c>
      <c r="E19" s="27" t="s">
        <v>105</v>
      </c>
      <c r="F19" s="27"/>
      <c r="G19" s="27"/>
      <c r="H19" s="29" t="s">
        <v>650</v>
      </c>
      <c r="I19" s="30"/>
      <c r="J19" s="30"/>
      <c r="K19" s="30"/>
      <c r="L19" s="30"/>
      <c r="M19" s="30"/>
      <c r="N19" s="30"/>
      <c r="O19" s="30"/>
      <c r="P19" s="30"/>
      <c r="Q19" s="30"/>
      <c r="R19" s="30"/>
      <c r="S19" s="30"/>
      <c r="T19" s="30"/>
      <c r="U19" s="30"/>
      <c r="V19" s="30"/>
      <c r="W19" s="30"/>
      <c r="X19" s="30"/>
      <c r="Y19" s="30"/>
      <c r="Z19" s="30"/>
      <c r="AA19" s="30"/>
      <c r="AB19" s="30"/>
      <c r="AC19" s="221"/>
    </row>
    <row r="20" spans="1:29" s="32" customFormat="1" ht="16.5" thickTop="1" thickBot="1" x14ac:dyDescent="0.3">
      <c r="A20" s="33">
        <v>2</v>
      </c>
      <c r="B20" s="34" t="s">
        <v>92</v>
      </c>
      <c r="C20" s="34" t="s">
        <v>557</v>
      </c>
      <c r="D20" s="34" t="s">
        <v>179</v>
      </c>
      <c r="E20" s="34"/>
      <c r="F20" s="34"/>
      <c r="G20" s="34"/>
      <c r="H20" s="35" t="s">
        <v>651</v>
      </c>
      <c r="I20" s="36">
        <f>SUM(I21:I22)</f>
        <v>0</v>
      </c>
      <c r="J20" s="36">
        <f t="shared" ref="J20:AB20" si="8">SUM(J21:J22)</f>
        <v>0</v>
      </c>
      <c r="K20" s="36">
        <f t="shared" si="8"/>
        <v>0</v>
      </c>
      <c r="L20" s="36">
        <f t="shared" si="8"/>
        <v>0</v>
      </c>
      <c r="M20" s="36">
        <f t="shared" si="8"/>
        <v>0</v>
      </c>
      <c r="N20" s="36">
        <f t="shared" si="8"/>
        <v>0</v>
      </c>
      <c r="O20" s="36">
        <f t="shared" si="8"/>
        <v>0</v>
      </c>
      <c r="P20" s="36">
        <f t="shared" si="8"/>
        <v>0</v>
      </c>
      <c r="Q20" s="36">
        <f t="shared" si="8"/>
        <v>0</v>
      </c>
      <c r="R20" s="36">
        <f t="shared" si="8"/>
        <v>0</v>
      </c>
      <c r="S20" s="36">
        <f t="shared" si="8"/>
        <v>0</v>
      </c>
      <c r="T20" s="36">
        <f t="shared" si="8"/>
        <v>0</v>
      </c>
      <c r="U20" s="36">
        <f t="shared" si="8"/>
        <v>0</v>
      </c>
      <c r="V20" s="36">
        <f t="shared" si="8"/>
        <v>0</v>
      </c>
      <c r="W20" s="36">
        <f t="shared" si="8"/>
        <v>0</v>
      </c>
      <c r="X20" s="36">
        <f t="shared" si="8"/>
        <v>0</v>
      </c>
      <c r="Y20" s="36">
        <f t="shared" si="8"/>
        <v>0</v>
      </c>
      <c r="Z20" s="36">
        <f t="shared" si="8"/>
        <v>0</v>
      </c>
      <c r="AA20" s="36">
        <f t="shared" si="8"/>
        <v>0</v>
      </c>
      <c r="AB20" s="36">
        <f t="shared" si="8"/>
        <v>0</v>
      </c>
      <c r="AC20" s="221"/>
    </row>
    <row r="21" spans="1:29" ht="16.5" thickTop="1" thickBot="1" x14ac:dyDescent="0.3">
      <c r="A21" s="26">
        <v>2</v>
      </c>
      <c r="B21" s="27" t="s">
        <v>92</v>
      </c>
      <c r="C21" s="27" t="s">
        <v>557</v>
      </c>
      <c r="D21" s="27" t="s">
        <v>179</v>
      </c>
      <c r="E21" s="27" t="s">
        <v>96</v>
      </c>
      <c r="F21" s="27"/>
      <c r="G21" s="27"/>
      <c r="H21" s="29" t="s">
        <v>652</v>
      </c>
      <c r="I21" s="30"/>
      <c r="J21" s="30"/>
      <c r="K21" s="30"/>
      <c r="L21" s="30"/>
      <c r="M21" s="30"/>
      <c r="N21" s="30"/>
      <c r="O21" s="30"/>
      <c r="P21" s="30"/>
      <c r="Q21" s="30"/>
      <c r="R21" s="30"/>
      <c r="S21" s="30"/>
      <c r="T21" s="30"/>
      <c r="U21" s="30"/>
      <c r="V21" s="30"/>
      <c r="W21" s="30"/>
      <c r="X21" s="30"/>
      <c r="Y21" s="30"/>
      <c r="Z21" s="30"/>
      <c r="AA21" s="30"/>
      <c r="AB21" s="30"/>
      <c r="AC21" s="221"/>
    </row>
    <row r="22" spans="1:29" ht="16.5" thickTop="1" thickBot="1" x14ac:dyDescent="0.3">
      <c r="A22" s="26">
        <v>2</v>
      </c>
      <c r="B22" s="27" t="s">
        <v>92</v>
      </c>
      <c r="C22" s="27" t="s">
        <v>557</v>
      </c>
      <c r="D22" s="27" t="s">
        <v>179</v>
      </c>
      <c r="E22" s="27" t="s">
        <v>105</v>
      </c>
      <c r="F22" s="27"/>
      <c r="G22" s="27"/>
      <c r="H22" s="29" t="s">
        <v>653</v>
      </c>
      <c r="I22" s="30"/>
      <c r="J22" s="30"/>
      <c r="K22" s="30"/>
      <c r="L22" s="30"/>
      <c r="M22" s="30"/>
      <c r="N22" s="30"/>
      <c r="O22" s="30"/>
      <c r="P22" s="30"/>
      <c r="Q22" s="30"/>
      <c r="R22" s="30"/>
      <c r="S22" s="30"/>
      <c r="T22" s="30"/>
      <c r="U22" s="30"/>
      <c r="V22" s="30"/>
      <c r="W22" s="30"/>
      <c r="X22" s="30"/>
      <c r="Y22" s="30"/>
      <c r="Z22" s="30"/>
      <c r="AA22" s="30"/>
      <c r="AB22" s="30"/>
      <c r="AC22" s="221"/>
    </row>
    <row r="23" spans="1:29" ht="16.5" thickTop="1" thickBot="1" x14ac:dyDescent="0.3">
      <c r="A23" s="25">
        <v>2</v>
      </c>
      <c r="B23" s="21" t="s">
        <v>92</v>
      </c>
      <c r="C23" s="21" t="s">
        <v>559</v>
      </c>
      <c r="D23" s="21"/>
      <c r="E23" s="21"/>
      <c r="F23" s="21"/>
      <c r="G23" s="21"/>
      <c r="H23" s="22" t="s">
        <v>654</v>
      </c>
      <c r="I23" s="23">
        <f>SUM(I24:I27)</f>
        <v>0</v>
      </c>
      <c r="J23" s="23">
        <f t="shared" ref="J23:AB23" si="9">SUM(J24:J27)</f>
        <v>0</v>
      </c>
      <c r="K23" s="23">
        <f t="shared" si="9"/>
        <v>0</v>
      </c>
      <c r="L23" s="23">
        <f t="shared" si="9"/>
        <v>0</v>
      </c>
      <c r="M23" s="23">
        <f t="shared" si="9"/>
        <v>0</v>
      </c>
      <c r="N23" s="23">
        <f t="shared" si="9"/>
        <v>0</v>
      </c>
      <c r="O23" s="23">
        <f t="shared" si="9"/>
        <v>0</v>
      </c>
      <c r="P23" s="23">
        <f t="shared" si="9"/>
        <v>0</v>
      </c>
      <c r="Q23" s="23">
        <f t="shared" si="9"/>
        <v>0</v>
      </c>
      <c r="R23" s="23">
        <f t="shared" si="9"/>
        <v>0</v>
      </c>
      <c r="S23" s="23">
        <f t="shared" si="9"/>
        <v>0</v>
      </c>
      <c r="T23" s="23">
        <f t="shared" si="9"/>
        <v>0</v>
      </c>
      <c r="U23" s="23">
        <f t="shared" si="9"/>
        <v>0</v>
      </c>
      <c r="V23" s="23">
        <f t="shared" si="9"/>
        <v>0</v>
      </c>
      <c r="W23" s="23">
        <f t="shared" si="9"/>
        <v>0</v>
      </c>
      <c r="X23" s="23">
        <f t="shared" si="9"/>
        <v>0</v>
      </c>
      <c r="Y23" s="23">
        <f t="shared" si="9"/>
        <v>0</v>
      </c>
      <c r="Z23" s="23">
        <f t="shared" si="9"/>
        <v>0</v>
      </c>
      <c r="AA23" s="23">
        <f t="shared" si="9"/>
        <v>0</v>
      </c>
      <c r="AB23" s="23">
        <f t="shared" si="9"/>
        <v>0</v>
      </c>
      <c r="AC23" s="221"/>
    </row>
    <row r="24" spans="1:29" s="32" customFormat="1" ht="16.5" thickTop="1" thickBot="1" x14ac:dyDescent="0.3">
      <c r="A24" s="92">
        <v>2</v>
      </c>
      <c r="B24" s="28" t="s">
        <v>92</v>
      </c>
      <c r="C24" s="28" t="s">
        <v>559</v>
      </c>
      <c r="D24" s="28" t="s">
        <v>96</v>
      </c>
      <c r="E24" s="28"/>
      <c r="F24" s="28"/>
      <c r="G24" s="28"/>
      <c r="H24" s="93" t="s">
        <v>655</v>
      </c>
      <c r="I24" s="40"/>
      <c r="J24" s="40"/>
      <c r="K24" s="40"/>
      <c r="L24" s="40"/>
      <c r="M24" s="40"/>
      <c r="N24" s="40"/>
      <c r="O24" s="40"/>
      <c r="P24" s="40"/>
      <c r="Q24" s="40"/>
      <c r="R24" s="40"/>
      <c r="S24" s="40"/>
      <c r="T24" s="40"/>
      <c r="U24" s="40"/>
      <c r="V24" s="40"/>
      <c r="W24" s="40"/>
      <c r="X24" s="40"/>
      <c r="Y24" s="40"/>
      <c r="Z24" s="40"/>
      <c r="AA24" s="40"/>
      <c r="AB24" s="40"/>
      <c r="AC24" s="221"/>
    </row>
    <row r="25" spans="1:29" s="32" customFormat="1" ht="16.5" thickTop="1" thickBot="1" x14ac:dyDescent="0.3">
      <c r="A25" s="92">
        <v>2</v>
      </c>
      <c r="B25" s="28" t="s">
        <v>92</v>
      </c>
      <c r="C25" s="28" t="s">
        <v>559</v>
      </c>
      <c r="D25" s="28" t="s">
        <v>105</v>
      </c>
      <c r="E25" s="28"/>
      <c r="F25" s="28"/>
      <c r="G25" s="28"/>
      <c r="H25" s="93" t="s">
        <v>656</v>
      </c>
      <c r="I25" s="40"/>
      <c r="J25" s="226"/>
      <c r="K25" s="40"/>
      <c r="L25" s="40"/>
      <c r="M25" s="40"/>
      <c r="N25" s="40"/>
      <c r="O25" s="40"/>
      <c r="P25" s="40"/>
      <c r="Q25" s="40"/>
      <c r="R25" s="40"/>
      <c r="S25" s="40"/>
      <c r="T25" s="40"/>
      <c r="U25" s="40"/>
      <c r="V25" s="40"/>
      <c r="W25" s="40"/>
      <c r="X25" s="40"/>
      <c r="Y25" s="40"/>
      <c r="Z25" s="40"/>
      <c r="AA25" s="40"/>
      <c r="AB25" s="40"/>
      <c r="AC25" s="221"/>
    </row>
    <row r="26" spans="1:29" s="32" customFormat="1" ht="16.5" thickTop="1" thickBot="1" x14ac:dyDescent="0.3">
      <c r="A26" s="92">
        <v>2</v>
      </c>
      <c r="B26" s="28" t="s">
        <v>92</v>
      </c>
      <c r="C26" s="28" t="s">
        <v>559</v>
      </c>
      <c r="D26" s="28" t="s">
        <v>165</v>
      </c>
      <c r="E26" s="28"/>
      <c r="F26" s="28"/>
      <c r="G26" s="28"/>
      <c r="H26" s="93" t="s">
        <v>657</v>
      </c>
      <c r="I26" s="40"/>
      <c r="J26" s="40"/>
      <c r="K26" s="40"/>
      <c r="L26" s="40"/>
      <c r="M26" s="40"/>
      <c r="N26" s="40"/>
      <c r="O26" s="40"/>
      <c r="P26" s="40"/>
      <c r="Q26" s="40"/>
      <c r="R26" s="40"/>
      <c r="S26" s="40"/>
      <c r="T26" s="40"/>
      <c r="U26" s="40"/>
      <c r="V26" s="40"/>
      <c r="W26" s="40"/>
      <c r="X26" s="40"/>
      <c r="Y26" s="40"/>
      <c r="Z26" s="40"/>
      <c r="AA26" s="40"/>
      <c r="AB26" s="40"/>
      <c r="AC26" s="221"/>
    </row>
    <row r="27" spans="1:29" s="32" customFormat="1" ht="16.5" thickTop="1" thickBot="1" x14ac:dyDescent="0.3">
      <c r="A27" s="92">
        <v>2</v>
      </c>
      <c r="B27" s="28" t="s">
        <v>92</v>
      </c>
      <c r="C27" s="28" t="s">
        <v>559</v>
      </c>
      <c r="D27" s="28" t="s">
        <v>172</v>
      </c>
      <c r="E27" s="28"/>
      <c r="F27" s="28"/>
      <c r="G27" s="28"/>
      <c r="H27" s="93" t="s">
        <v>658</v>
      </c>
      <c r="I27" s="40"/>
      <c r="J27" s="40"/>
      <c r="K27" s="40"/>
      <c r="L27" s="40"/>
      <c r="M27" s="40"/>
      <c r="N27" s="40"/>
      <c r="O27" s="40"/>
      <c r="P27" s="40"/>
      <c r="Q27" s="40"/>
      <c r="R27" s="40"/>
      <c r="S27" s="40"/>
      <c r="T27" s="40"/>
      <c r="U27" s="40"/>
      <c r="V27" s="40"/>
      <c r="W27" s="40"/>
      <c r="X27" s="40"/>
      <c r="Y27" s="40"/>
      <c r="Z27" s="40"/>
      <c r="AA27" s="40"/>
      <c r="AB27" s="40"/>
      <c r="AC27" s="221"/>
    </row>
    <row r="28" spans="1:29" ht="16.5" thickTop="1" thickBot="1" x14ac:dyDescent="0.3">
      <c r="A28" s="25">
        <v>2</v>
      </c>
      <c r="B28" s="21" t="s">
        <v>92</v>
      </c>
      <c r="C28" s="21" t="s">
        <v>659</v>
      </c>
      <c r="D28" s="21"/>
      <c r="E28" s="21"/>
      <c r="F28" s="21"/>
      <c r="G28" s="21"/>
      <c r="H28" s="22" t="s">
        <v>660</v>
      </c>
      <c r="I28" s="23">
        <f>SUM(I29:I30)</f>
        <v>0</v>
      </c>
      <c r="J28" s="23">
        <f t="shared" ref="J28:AB28" si="10">SUM(J29:J30)</f>
        <v>0</v>
      </c>
      <c r="K28" s="23">
        <f t="shared" si="10"/>
        <v>0</v>
      </c>
      <c r="L28" s="23">
        <f t="shared" si="10"/>
        <v>0</v>
      </c>
      <c r="M28" s="23">
        <f t="shared" si="10"/>
        <v>0</v>
      </c>
      <c r="N28" s="23">
        <f t="shared" si="10"/>
        <v>0</v>
      </c>
      <c r="O28" s="23">
        <f t="shared" si="10"/>
        <v>0</v>
      </c>
      <c r="P28" s="23">
        <f t="shared" si="10"/>
        <v>0</v>
      </c>
      <c r="Q28" s="23">
        <f t="shared" si="10"/>
        <v>0</v>
      </c>
      <c r="R28" s="23">
        <f t="shared" si="10"/>
        <v>0</v>
      </c>
      <c r="S28" s="23">
        <f t="shared" si="10"/>
        <v>0</v>
      </c>
      <c r="T28" s="23">
        <f t="shared" si="10"/>
        <v>0</v>
      </c>
      <c r="U28" s="23">
        <f t="shared" si="10"/>
        <v>0</v>
      </c>
      <c r="V28" s="23">
        <f t="shared" si="10"/>
        <v>0</v>
      </c>
      <c r="W28" s="23">
        <f t="shared" si="10"/>
        <v>0</v>
      </c>
      <c r="X28" s="23">
        <f t="shared" si="10"/>
        <v>0</v>
      </c>
      <c r="Y28" s="23">
        <f t="shared" si="10"/>
        <v>0</v>
      </c>
      <c r="Z28" s="23">
        <f t="shared" si="10"/>
        <v>0</v>
      </c>
      <c r="AA28" s="23">
        <f t="shared" si="10"/>
        <v>0</v>
      </c>
      <c r="AB28" s="23">
        <f t="shared" si="10"/>
        <v>0</v>
      </c>
      <c r="AC28" s="221"/>
    </row>
    <row r="29" spans="1:29" s="32" customFormat="1" ht="16.5" thickTop="1" thickBot="1" x14ac:dyDescent="0.3">
      <c r="A29" s="92">
        <v>2</v>
      </c>
      <c r="B29" s="28" t="s">
        <v>92</v>
      </c>
      <c r="C29" s="28" t="s">
        <v>659</v>
      </c>
      <c r="D29" s="28" t="s">
        <v>96</v>
      </c>
      <c r="E29" s="28"/>
      <c r="F29" s="28"/>
      <c r="G29" s="28"/>
      <c r="H29" s="93" t="s">
        <v>661</v>
      </c>
      <c r="I29" s="40"/>
      <c r="J29" s="40"/>
      <c r="K29" s="40"/>
      <c r="L29" s="40"/>
      <c r="M29" s="40"/>
      <c r="N29" s="40"/>
      <c r="O29" s="40"/>
      <c r="P29" s="40"/>
      <c r="Q29" s="40"/>
      <c r="R29" s="40"/>
      <c r="S29" s="40"/>
      <c r="T29" s="40"/>
      <c r="U29" s="40"/>
      <c r="V29" s="40"/>
      <c r="W29" s="40"/>
      <c r="X29" s="40"/>
      <c r="Y29" s="40"/>
      <c r="Z29" s="40"/>
      <c r="AA29" s="40"/>
      <c r="AB29" s="40"/>
      <c r="AC29" s="221"/>
    </row>
    <row r="30" spans="1:29" s="32" customFormat="1" ht="16.5" thickTop="1" thickBot="1" x14ac:dyDescent="0.3">
      <c r="A30" s="92">
        <v>2</v>
      </c>
      <c r="B30" s="28" t="s">
        <v>92</v>
      </c>
      <c r="C30" s="28" t="s">
        <v>659</v>
      </c>
      <c r="D30" s="28" t="s">
        <v>105</v>
      </c>
      <c r="E30" s="28"/>
      <c r="F30" s="28"/>
      <c r="G30" s="28"/>
      <c r="H30" s="93" t="s">
        <v>662</v>
      </c>
      <c r="I30" s="40"/>
      <c r="J30" s="40"/>
      <c r="K30" s="40"/>
      <c r="L30" s="40"/>
      <c r="M30" s="40"/>
      <c r="N30" s="40"/>
      <c r="O30" s="40"/>
      <c r="P30" s="40"/>
      <c r="Q30" s="40"/>
      <c r="R30" s="40"/>
      <c r="S30" s="40"/>
      <c r="T30" s="40"/>
      <c r="U30" s="40"/>
      <c r="V30" s="40"/>
      <c r="W30" s="40"/>
      <c r="X30" s="40"/>
      <c r="Y30" s="40"/>
      <c r="Z30" s="40"/>
      <c r="AA30" s="40"/>
      <c r="AB30" s="40"/>
      <c r="AC30" s="221"/>
    </row>
    <row r="31" spans="1:29" ht="16.5" thickTop="1" thickBot="1" x14ac:dyDescent="0.3">
      <c r="A31" s="25">
        <v>2</v>
      </c>
      <c r="B31" s="21" t="s">
        <v>92</v>
      </c>
      <c r="C31" s="21" t="s">
        <v>663</v>
      </c>
      <c r="D31" s="21"/>
      <c r="E31" s="21"/>
      <c r="F31" s="21"/>
      <c r="G31" s="21"/>
      <c r="H31" s="22" t="s">
        <v>664</v>
      </c>
      <c r="I31" s="23">
        <f>SUM(I32:I33)</f>
        <v>0</v>
      </c>
      <c r="J31" s="23">
        <f t="shared" ref="J31:AB31" si="11">SUM(J32:J33)</f>
        <v>0</v>
      </c>
      <c r="K31" s="23">
        <f t="shared" si="11"/>
        <v>0</v>
      </c>
      <c r="L31" s="23">
        <f t="shared" si="11"/>
        <v>0</v>
      </c>
      <c r="M31" s="23">
        <f t="shared" si="11"/>
        <v>0</v>
      </c>
      <c r="N31" s="23">
        <f t="shared" si="11"/>
        <v>0</v>
      </c>
      <c r="O31" s="23">
        <f t="shared" si="11"/>
        <v>0</v>
      </c>
      <c r="P31" s="23">
        <f t="shared" si="11"/>
        <v>0</v>
      </c>
      <c r="Q31" s="23">
        <f t="shared" si="11"/>
        <v>0</v>
      </c>
      <c r="R31" s="23">
        <f t="shared" si="11"/>
        <v>0</v>
      </c>
      <c r="S31" s="23">
        <f t="shared" si="11"/>
        <v>0</v>
      </c>
      <c r="T31" s="23">
        <f t="shared" si="11"/>
        <v>0</v>
      </c>
      <c r="U31" s="23">
        <f t="shared" si="11"/>
        <v>0</v>
      </c>
      <c r="V31" s="23">
        <f t="shared" si="11"/>
        <v>0</v>
      </c>
      <c r="W31" s="23">
        <f t="shared" si="11"/>
        <v>0</v>
      </c>
      <c r="X31" s="23">
        <f t="shared" si="11"/>
        <v>0</v>
      </c>
      <c r="Y31" s="23">
        <f t="shared" si="11"/>
        <v>0</v>
      </c>
      <c r="Z31" s="23">
        <f t="shared" si="11"/>
        <v>0</v>
      </c>
      <c r="AA31" s="23">
        <f t="shared" si="11"/>
        <v>0</v>
      </c>
      <c r="AB31" s="23">
        <f t="shared" si="11"/>
        <v>0</v>
      </c>
      <c r="AC31" s="221"/>
    </row>
    <row r="32" spans="1:29" s="32" customFormat="1" ht="16.5" thickTop="1" thickBot="1" x14ac:dyDescent="0.3">
      <c r="A32" s="92">
        <v>2</v>
      </c>
      <c r="B32" s="28" t="s">
        <v>92</v>
      </c>
      <c r="C32" s="28" t="s">
        <v>663</v>
      </c>
      <c r="D32" s="28" t="s">
        <v>96</v>
      </c>
      <c r="E32" s="28"/>
      <c r="F32" s="28"/>
      <c r="G32" s="28"/>
      <c r="H32" s="93" t="s">
        <v>665</v>
      </c>
      <c r="I32" s="40"/>
      <c r="J32" s="40"/>
      <c r="K32" s="40"/>
      <c r="L32" s="40"/>
      <c r="M32" s="40"/>
      <c r="N32" s="40"/>
      <c r="O32" s="40"/>
      <c r="P32" s="40"/>
      <c r="Q32" s="40"/>
      <c r="R32" s="40"/>
      <c r="S32" s="40"/>
      <c r="T32" s="40"/>
      <c r="U32" s="40"/>
      <c r="V32" s="40"/>
      <c r="W32" s="40"/>
      <c r="X32" s="40"/>
      <c r="Y32" s="40"/>
      <c r="Z32" s="40"/>
      <c r="AA32" s="40"/>
      <c r="AB32" s="40"/>
      <c r="AC32" s="221"/>
    </row>
    <row r="33" spans="1:29" s="32" customFormat="1" ht="16.5" thickTop="1" thickBot="1" x14ac:dyDescent="0.3">
      <c r="A33" s="92">
        <v>2</v>
      </c>
      <c r="B33" s="28" t="s">
        <v>92</v>
      </c>
      <c r="C33" s="28" t="s">
        <v>663</v>
      </c>
      <c r="D33" s="28" t="s">
        <v>105</v>
      </c>
      <c r="E33" s="28"/>
      <c r="F33" s="28"/>
      <c r="G33" s="28"/>
      <c r="H33" s="93" t="s">
        <v>666</v>
      </c>
      <c r="I33" s="40"/>
      <c r="J33" s="40"/>
      <c r="K33" s="40"/>
      <c r="L33" s="40"/>
      <c r="M33" s="40"/>
      <c r="N33" s="40"/>
      <c r="O33" s="40"/>
      <c r="P33" s="40"/>
      <c r="Q33" s="40"/>
      <c r="R33" s="40"/>
      <c r="S33" s="40"/>
      <c r="T33" s="40"/>
      <c r="U33" s="40"/>
      <c r="V33" s="40"/>
      <c r="W33" s="40"/>
      <c r="X33" s="40"/>
      <c r="Y33" s="40"/>
      <c r="Z33" s="40"/>
      <c r="AA33" s="40"/>
      <c r="AB33" s="40"/>
      <c r="AC33" s="221"/>
    </row>
    <row r="34" spans="1:29" ht="16.5" thickTop="1" thickBot="1" x14ac:dyDescent="0.3">
      <c r="A34" s="25">
        <v>2</v>
      </c>
      <c r="B34" s="21" t="s">
        <v>92</v>
      </c>
      <c r="C34" s="21" t="s">
        <v>667</v>
      </c>
      <c r="D34" s="21"/>
      <c r="E34" s="21"/>
      <c r="F34" s="21"/>
      <c r="G34" s="21"/>
      <c r="H34" s="22" t="s">
        <v>668</v>
      </c>
      <c r="I34" s="23">
        <f>SUM(I35:I36)</f>
        <v>0</v>
      </c>
      <c r="J34" s="23">
        <f t="shared" ref="J34:AB34" si="12">SUM(J35:J36)</f>
        <v>0</v>
      </c>
      <c r="K34" s="23">
        <f t="shared" si="12"/>
        <v>0</v>
      </c>
      <c r="L34" s="23">
        <f t="shared" si="12"/>
        <v>0</v>
      </c>
      <c r="M34" s="23">
        <f t="shared" si="12"/>
        <v>0</v>
      </c>
      <c r="N34" s="23">
        <f t="shared" si="12"/>
        <v>0</v>
      </c>
      <c r="O34" s="23">
        <f t="shared" si="12"/>
        <v>0</v>
      </c>
      <c r="P34" s="23">
        <f t="shared" si="12"/>
        <v>0</v>
      </c>
      <c r="Q34" s="23">
        <f t="shared" si="12"/>
        <v>0</v>
      </c>
      <c r="R34" s="23">
        <f t="shared" si="12"/>
        <v>0</v>
      </c>
      <c r="S34" s="23">
        <f t="shared" si="12"/>
        <v>0</v>
      </c>
      <c r="T34" s="23">
        <f t="shared" si="12"/>
        <v>0</v>
      </c>
      <c r="U34" s="23">
        <f t="shared" si="12"/>
        <v>0</v>
      </c>
      <c r="V34" s="23">
        <f t="shared" si="12"/>
        <v>0</v>
      </c>
      <c r="W34" s="23">
        <f t="shared" si="12"/>
        <v>0</v>
      </c>
      <c r="X34" s="23">
        <f t="shared" si="12"/>
        <v>0</v>
      </c>
      <c r="Y34" s="23">
        <f t="shared" si="12"/>
        <v>0</v>
      </c>
      <c r="Z34" s="23">
        <f t="shared" si="12"/>
        <v>0</v>
      </c>
      <c r="AA34" s="23">
        <f t="shared" si="12"/>
        <v>0</v>
      </c>
      <c r="AB34" s="23">
        <f t="shared" si="12"/>
        <v>0</v>
      </c>
      <c r="AC34" s="221"/>
    </row>
    <row r="35" spans="1:29" s="32" customFormat="1" ht="16.5" thickTop="1" thickBot="1" x14ac:dyDescent="0.3">
      <c r="A35" s="92">
        <v>2</v>
      </c>
      <c r="B35" s="28" t="s">
        <v>92</v>
      </c>
      <c r="C35" s="28" t="s">
        <v>667</v>
      </c>
      <c r="D35" s="28" t="s">
        <v>96</v>
      </c>
      <c r="E35" s="28"/>
      <c r="F35" s="28"/>
      <c r="G35" s="28"/>
      <c r="H35" s="93" t="s">
        <v>669</v>
      </c>
      <c r="I35" s="40"/>
      <c r="J35" s="40"/>
      <c r="K35" s="40"/>
      <c r="L35" s="40"/>
      <c r="M35" s="40"/>
      <c r="N35" s="40"/>
      <c r="O35" s="40"/>
      <c r="P35" s="40"/>
      <c r="Q35" s="40"/>
      <c r="R35" s="40"/>
      <c r="S35" s="40"/>
      <c r="T35" s="40"/>
      <c r="U35" s="40"/>
      <c r="V35" s="40"/>
      <c r="W35" s="40"/>
      <c r="X35" s="40"/>
      <c r="Y35" s="40"/>
      <c r="Z35" s="40"/>
      <c r="AA35" s="40"/>
      <c r="AB35" s="40"/>
      <c r="AC35" s="221"/>
    </row>
    <row r="36" spans="1:29" s="32" customFormat="1" ht="16.5" thickTop="1" thickBot="1" x14ac:dyDescent="0.3">
      <c r="A36" s="92">
        <v>2</v>
      </c>
      <c r="B36" s="28" t="s">
        <v>92</v>
      </c>
      <c r="C36" s="28" t="s">
        <v>667</v>
      </c>
      <c r="D36" s="28" t="s">
        <v>105</v>
      </c>
      <c r="E36" s="28"/>
      <c r="F36" s="28"/>
      <c r="G36" s="28"/>
      <c r="H36" s="93" t="s">
        <v>670</v>
      </c>
      <c r="I36" s="40"/>
      <c r="J36" s="40"/>
      <c r="K36" s="40"/>
      <c r="L36" s="40"/>
      <c r="M36" s="40"/>
      <c r="N36" s="40"/>
      <c r="O36" s="40"/>
      <c r="P36" s="40"/>
      <c r="Q36" s="40"/>
      <c r="R36" s="40"/>
      <c r="S36" s="40"/>
      <c r="T36" s="40"/>
      <c r="U36" s="40"/>
      <c r="V36" s="40"/>
      <c r="W36" s="40"/>
      <c r="X36" s="40"/>
      <c r="Y36" s="40"/>
      <c r="Z36" s="40"/>
      <c r="AA36" s="40"/>
      <c r="AB36" s="40"/>
      <c r="AC36" s="221"/>
    </row>
    <row r="37" spans="1:29" ht="16.5" thickTop="1" thickBot="1" x14ac:dyDescent="0.3">
      <c r="A37" s="25">
        <v>2</v>
      </c>
      <c r="B37" s="21" t="s">
        <v>92</v>
      </c>
      <c r="C37" s="21" t="s">
        <v>671</v>
      </c>
      <c r="D37" s="21"/>
      <c r="E37" s="21"/>
      <c r="F37" s="21"/>
      <c r="G37" s="21"/>
      <c r="H37" s="22" t="s">
        <v>672</v>
      </c>
      <c r="I37" s="23">
        <v>173555000</v>
      </c>
      <c r="J37" s="23">
        <v>159420183</v>
      </c>
      <c r="K37" s="23">
        <v>159420183</v>
      </c>
      <c r="L37" s="23">
        <v>159420183</v>
      </c>
      <c r="M37" s="23">
        <v>7645000</v>
      </c>
      <c r="N37" s="23">
        <v>7645000</v>
      </c>
      <c r="O37" s="23">
        <v>7645000</v>
      </c>
      <c r="P37" s="23">
        <v>7645000</v>
      </c>
      <c r="Q37" s="23">
        <f t="shared" ref="Q37:X37" si="13">SUM(Q38:Q42)</f>
        <v>0</v>
      </c>
      <c r="R37" s="23">
        <f t="shared" si="13"/>
        <v>0</v>
      </c>
      <c r="S37" s="23">
        <f t="shared" si="13"/>
        <v>0</v>
      </c>
      <c r="T37" s="23">
        <f t="shared" si="13"/>
        <v>0</v>
      </c>
      <c r="U37" s="23">
        <f t="shared" si="13"/>
        <v>0</v>
      </c>
      <c r="V37" s="23">
        <f t="shared" si="13"/>
        <v>0</v>
      </c>
      <c r="W37" s="23">
        <f t="shared" si="13"/>
        <v>0</v>
      </c>
      <c r="X37" s="23">
        <f t="shared" si="13"/>
        <v>0</v>
      </c>
      <c r="Y37" s="23">
        <v>181200000</v>
      </c>
      <c r="Z37" s="23">
        <v>167065183</v>
      </c>
      <c r="AA37" s="23">
        <v>167065183</v>
      </c>
      <c r="AB37" s="23">
        <v>167065183</v>
      </c>
      <c r="AC37" s="221"/>
    </row>
    <row r="38" spans="1:29" s="32" customFormat="1" ht="16.5" thickTop="1" thickBot="1" x14ac:dyDescent="0.3">
      <c r="A38" s="92">
        <v>2</v>
      </c>
      <c r="B38" s="28" t="s">
        <v>92</v>
      </c>
      <c r="C38" s="28" t="s">
        <v>671</v>
      </c>
      <c r="D38" s="28" t="s">
        <v>96</v>
      </c>
      <c r="E38" s="28"/>
      <c r="F38" s="28"/>
      <c r="G38" s="28"/>
      <c r="H38" s="93" t="s">
        <v>673</v>
      </c>
      <c r="I38" s="40">
        <v>125300000</v>
      </c>
      <c r="J38" s="40">
        <v>111200667</v>
      </c>
      <c r="K38" s="40">
        <v>111200667</v>
      </c>
      <c r="L38" s="40">
        <v>111200667</v>
      </c>
      <c r="M38" s="40"/>
      <c r="N38" s="40"/>
      <c r="O38" s="40"/>
      <c r="P38" s="40"/>
      <c r="Q38" s="40"/>
      <c r="R38" s="40"/>
      <c r="S38" s="40"/>
      <c r="T38" s="40"/>
      <c r="U38" s="40"/>
      <c r="V38" s="40"/>
      <c r="W38" s="40"/>
      <c r="X38" s="40"/>
      <c r="Y38" s="40">
        <v>125300000</v>
      </c>
      <c r="Z38" s="40">
        <v>111200667</v>
      </c>
      <c r="AA38" s="40">
        <v>111200667</v>
      </c>
      <c r="AB38" s="40">
        <v>111200667</v>
      </c>
      <c r="AC38" s="221"/>
    </row>
    <row r="39" spans="1:29" s="32" customFormat="1" ht="16.5" thickTop="1" thickBot="1" x14ac:dyDescent="0.3">
      <c r="A39" s="92">
        <v>2</v>
      </c>
      <c r="B39" s="28" t="s">
        <v>92</v>
      </c>
      <c r="C39" s="28" t="s">
        <v>671</v>
      </c>
      <c r="D39" s="28" t="s">
        <v>105</v>
      </c>
      <c r="E39" s="28"/>
      <c r="F39" s="28"/>
      <c r="G39" s="28"/>
      <c r="H39" s="93" t="s">
        <v>674</v>
      </c>
      <c r="I39" s="40"/>
      <c r="J39" s="40"/>
      <c r="K39" s="40"/>
      <c r="L39" s="40"/>
      <c r="M39" s="40"/>
      <c r="N39" s="40"/>
      <c r="O39" s="40"/>
      <c r="P39" s="40"/>
      <c r="Q39" s="40"/>
      <c r="R39" s="40"/>
      <c r="S39" s="40"/>
      <c r="T39" s="40"/>
      <c r="U39" s="40"/>
      <c r="V39" s="40"/>
      <c r="W39" s="40"/>
      <c r="X39" s="40"/>
      <c r="Y39" s="40"/>
      <c r="Z39" s="40"/>
      <c r="AA39" s="40"/>
      <c r="AB39" s="40"/>
      <c r="AC39" s="221"/>
    </row>
    <row r="40" spans="1:29" s="32" customFormat="1" ht="16.5" thickTop="1" thickBot="1" x14ac:dyDescent="0.3">
      <c r="A40" s="92">
        <v>2</v>
      </c>
      <c r="B40" s="28" t="s">
        <v>92</v>
      </c>
      <c r="C40" s="28" t="s">
        <v>671</v>
      </c>
      <c r="D40" s="28" t="s">
        <v>165</v>
      </c>
      <c r="E40" s="28"/>
      <c r="F40" s="28"/>
      <c r="G40" s="28"/>
      <c r="H40" s="93" t="s">
        <v>675</v>
      </c>
      <c r="I40" s="40"/>
      <c r="J40" s="40"/>
      <c r="K40" s="40"/>
      <c r="L40" s="40"/>
      <c r="M40" s="40"/>
      <c r="N40" s="40"/>
      <c r="O40" s="40"/>
      <c r="P40" s="40"/>
      <c r="Q40" s="40"/>
      <c r="R40" s="40"/>
      <c r="S40" s="40"/>
      <c r="T40" s="40"/>
      <c r="U40" s="40"/>
      <c r="V40" s="40"/>
      <c r="W40" s="40"/>
      <c r="X40" s="40"/>
      <c r="Y40" s="40"/>
      <c r="Z40" s="40"/>
      <c r="AA40" s="40"/>
      <c r="AB40" s="40"/>
      <c r="AC40" s="221"/>
    </row>
    <row r="41" spans="1:29" s="32" customFormat="1" ht="16.5" thickTop="1" thickBot="1" x14ac:dyDescent="0.3">
      <c r="A41" s="92">
        <v>2</v>
      </c>
      <c r="B41" s="28" t="s">
        <v>92</v>
      </c>
      <c r="C41" s="28" t="s">
        <v>671</v>
      </c>
      <c r="D41" s="28" t="s">
        <v>172</v>
      </c>
      <c r="E41" s="28"/>
      <c r="F41" s="28"/>
      <c r="G41" s="28"/>
      <c r="H41" s="93" t="s">
        <v>676</v>
      </c>
      <c r="I41" s="40">
        <v>48255000</v>
      </c>
      <c r="J41" s="40">
        <v>48219516</v>
      </c>
      <c r="K41" s="40">
        <v>48219516</v>
      </c>
      <c r="L41" s="40">
        <v>48219516</v>
      </c>
      <c r="M41" s="40">
        <v>7645000</v>
      </c>
      <c r="N41" s="40">
        <v>7645000</v>
      </c>
      <c r="O41" s="40">
        <v>7645000</v>
      </c>
      <c r="P41" s="40">
        <v>7645000</v>
      </c>
      <c r="Q41" s="40"/>
      <c r="R41" s="40"/>
      <c r="S41" s="40"/>
      <c r="T41" s="40"/>
      <c r="U41" s="40"/>
      <c r="V41" s="40"/>
      <c r="W41" s="40"/>
      <c r="X41" s="40"/>
      <c r="Y41" s="40">
        <v>55900000</v>
      </c>
      <c r="Z41" s="40">
        <v>55864516</v>
      </c>
      <c r="AA41" s="40">
        <v>55864516</v>
      </c>
      <c r="AB41" s="40">
        <v>55864516</v>
      </c>
      <c r="AC41" s="221"/>
    </row>
    <row r="42" spans="1:29" s="32" customFormat="1" ht="16.5" thickTop="1" thickBot="1" x14ac:dyDescent="0.3">
      <c r="A42" s="92">
        <v>2</v>
      </c>
      <c r="B42" s="28" t="s">
        <v>92</v>
      </c>
      <c r="C42" s="28" t="s">
        <v>671</v>
      </c>
      <c r="D42" s="28" t="s">
        <v>115</v>
      </c>
      <c r="E42" s="28"/>
      <c r="F42" s="28"/>
      <c r="G42" s="28"/>
      <c r="H42" s="93" t="s">
        <v>677</v>
      </c>
      <c r="I42" s="40"/>
      <c r="J42" s="40"/>
      <c r="K42" s="40"/>
      <c r="L42" s="40"/>
      <c r="M42" s="40"/>
      <c r="N42" s="40"/>
      <c r="O42" s="40"/>
      <c r="P42" s="40"/>
      <c r="Q42" s="40"/>
      <c r="R42" s="40"/>
      <c r="S42" s="40"/>
      <c r="T42" s="40"/>
      <c r="U42" s="40"/>
      <c r="V42" s="40"/>
      <c r="W42" s="40"/>
      <c r="X42" s="40"/>
      <c r="Y42" s="40"/>
      <c r="Z42" s="40"/>
      <c r="AA42" s="40"/>
      <c r="AB42" s="40"/>
      <c r="AC42" s="221"/>
    </row>
    <row r="43" spans="1:29" ht="16.5" thickTop="1" thickBot="1" x14ac:dyDescent="0.3">
      <c r="A43" s="17">
        <v>2</v>
      </c>
      <c r="B43" s="17" t="s">
        <v>105</v>
      </c>
      <c r="C43" s="17"/>
      <c r="D43" s="17"/>
      <c r="E43" s="17"/>
      <c r="F43" s="17"/>
      <c r="G43" s="17"/>
      <c r="H43" s="18" t="s">
        <v>678</v>
      </c>
      <c r="I43" s="19">
        <f>+I44+I48</f>
        <v>278053476</v>
      </c>
      <c r="J43" s="20">
        <f t="shared" ref="J43:T43" si="14">+J44+J48</f>
        <v>0</v>
      </c>
      <c r="K43" s="20">
        <f t="shared" si="14"/>
        <v>0</v>
      </c>
      <c r="L43" s="20">
        <f t="shared" si="14"/>
        <v>0</v>
      </c>
      <c r="M43" s="20">
        <f t="shared" si="14"/>
        <v>0</v>
      </c>
      <c r="N43" s="20">
        <f t="shared" si="14"/>
        <v>0</v>
      </c>
      <c r="O43" s="20">
        <f t="shared" si="14"/>
        <v>0</v>
      </c>
      <c r="P43" s="20">
        <f t="shared" si="14"/>
        <v>0</v>
      </c>
      <c r="Q43" s="20">
        <f t="shared" si="14"/>
        <v>0</v>
      </c>
      <c r="R43" s="20">
        <f t="shared" si="14"/>
        <v>0</v>
      </c>
      <c r="S43" s="20">
        <f t="shared" si="14"/>
        <v>0</v>
      </c>
      <c r="T43" s="20">
        <f t="shared" si="14"/>
        <v>0</v>
      </c>
      <c r="U43" s="20"/>
      <c r="V43" s="20"/>
      <c r="W43" s="20"/>
      <c r="X43" s="20"/>
      <c r="Y43" s="20"/>
      <c r="Z43" s="20"/>
      <c r="AA43" s="20"/>
      <c r="AB43" s="20"/>
      <c r="AC43" s="221"/>
    </row>
    <row r="44" spans="1:29" ht="16.5" thickTop="1" thickBot="1" x14ac:dyDescent="0.3">
      <c r="A44" s="21">
        <v>2</v>
      </c>
      <c r="B44" s="21" t="s">
        <v>105</v>
      </c>
      <c r="C44" s="21" t="s">
        <v>96</v>
      </c>
      <c r="D44" s="21"/>
      <c r="E44" s="21"/>
      <c r="F44" s="21"/>
      <c r="G44" s="21"/>
      <c r="H44" s="22" t="s">
        <v>679</v>
      </c>
      <c r="I44" s="23">
        <f>+I45+I46+I47</f>
        <v>0</v>
      </c>
      <c r="J44" s="24">
        <f t="shared" ref="J44:T44" si="15">+J45+J46+J47</f>
        <v>0</v>
      </c>
      <c r="K44" s="24">
        <f t="shared" si="15"/>
        <v>0</v>
      </c>
      <c r="L44" s="24">
        <f t="shared" si="15"/>
        <v>0</v>
      </c>
      <c r="M44" s="24">
        <f t="shared" si="15"/>
        <v>0</v>
      </c>
      <c r="N44" s="24">
        <f t="shared" si="15"/>
        <v>0</v>
      </c>
      <c r="O44" s="24">
        <f t="shared" si="15"/>
        <v>0</v>
      </c>
      <c r="P44" s="24">
        <f t="shared" si="15"/>
        <v>0</v>
      </c>
      <c r="Q44" s="24">
        <f t="shared" si="15"/>
        <v>0</v>
      </c>
      <c r="R44" s="24">
        <f t="shared" si="15"/>
        <v>0</v>
      </c>
      <c r="S44" s="24">
        <f t="shared" si="15"/>
        <v>0</v>
      </c>
      <c r="T44" s="24">
        <f t="shared" si="15"/>
        <v>0</v>
      </c>
      <c r="U44" s="24"/>
      <c r="V44" s="24"/>
      <c r="W44" s="24"/>
      <c r="X44" s="24"/>
      <c r="Y44" s="24"/>
      <c r="Z44" s="24"/>
      <c r="AA44" s="24"/>
      <c r="AB44" s="24"/>
      <c r="AC44" s="221"/>
    </row>
    <row r="45" spans="1:29" ht="16.5" thickTop="1" thickBot="1" x14ac:dyDescent="0.3">
      <c r="A45" s="26">
        <v>2</v>
      </c>
      <c r="B45" s="27" t="s">
        <v>105</v>
      </c>
      <c r="C45" s="27" t="s">
        <v>96</v>
      </c>
      <c r="D45" s="28" t="s">
        <v>96</v>
      </c>
      <c r="E45" s="26"/>
      <c r="F45" s="26"/>
      <c r="G45" s="26"/>
      <c r="H45" s="29" t="s">
        <v>679</v>
      </c>
      <c r="I45" s="44"/>
      <c r="J45" s="45"/>
      <c r="K45" s="45"/>
      <c r="L45" s="45"/>
      <c r="M45" s="45"/>
      <c r="N45" s="45"/>
      <c r="O45" s="45"/>
      <c r="P45" s="45"/>
      <c r="Q45" s="45"/>
      <c r="R45" s="45"/>
      <c r="S45" s="45"/>
      <c r="T45" s="45"/>
      <c r="U45" s="45"/>
      <c r="V45" s="45"/>
      <c r="W45" s="45"/>
      <c r="X45" s="45"/>
      <c r="Y45" s="45"/>
      <c r="Z45" s="45"/>
      <c r="AA45" s="45"/>
      <c r="AB45" s="45"/>
      <c r="AC45" s="221"/>
    </row>
    <row r="46" spans="1:29" ht="16.5" thickTop="1" thickBot="1" x14ac:dyDescent="0.3">
      <c r="A46" s="26">
        <v>2</v>
      </c>
      <c r="B46" s="27" t="s">
        <v>105</v>
      </c>
      <c r="C46" s="27" t="s">
        <v>96</v>
      </c>
      <c r="D46" s="28" t="s">
        <v>105</v>
      </c>
      <c r="E46" s="26"/>
      <c r="F46" s="26"/>
      <c r="G46" s="26"/>
      <c r="H46" s="29" t="s">
        <v>680</v>
      </c>
      <c r="I46" s="44"/>
      <c r="J46" s="45"/>
      <c r="K46" s="45"/>
      <c r="L46" s="45"/>
      <c r="M46" s="45"/>
      <c r="N46" s="45"/>
      <c r="O46" s="45"/>
      <c r="P46" s="45"/>
      <c r="Q46" s="45"/>
      <c r="R46" s="45"/>
      <c r="S46" s="45"/>
      <c r="T46" s="45"/>
      <c r="U46" s="45"/>
      <c r="V46" s="45"/>
      <c r="W46" s="45"/>
      <c r="X46" s="45"/>
      <c r="Y46" s="45"/>
      <c r="Z46" s="45"/>
      <c r="AA46" s="45"/>
      <c r="AB46" s="45"/>
      <c r="AC46" s="221"/>
    </row>
    <row r="47" spans="1:29" ht="16.5" thickTop="1" thickBot="1" x14ac:dyDescent="0.3">
      <c r="A47" s="26">
        <v>2</v>
      </c>
      <c r="B47" s="27" t="s">
        <v>105</v>
      </c>
      <c r="C47" s="27" t="s">
        <v>96</v>
      </c>
      <c r="D47" s="28" t="s">
        <v>165</v>
      </c>
      <c r="E47" s="26"/>
      <c r="F47" s="26"/>
      <c r="G47" s="26"/>
      <c r="H47" s="29" t="s">
        <v>681</v>
      </c>
      <c r="I47" s="44"/>
      <c r="J47" s="45"/>
      <c r="K47" s="45"/>
      <c r="L47" s="45"/>
      <c r="M47" s="45"/>
      <c r="N47" s="45"/>
      <c r="O47" s="45"/>
      <c r="P47" s="45"/>
      <c r="Q47" s="45"/>
      <c r="R47" s="45"/>
      <c r="S47" s="45"/>
      <c r="T47" s="45"/>
      <c r="U47" s="45"/>
      <c r="V47" s="45"/>
      <c r="W47" s="45"/>
      <c r="X47" s="45"/>
      <c r="Y47" s="45"/>
      <c r="Z47" s="45"/>
      <c r="AA47" s="45"/>
      <c r="AB47" s="45"/>
      <c r="AC47" s="221"/>
    </row>
    <row r="48" spans="1:29" ht="16.5" thickTop="1" thickBot="1" x14ac:dyDescent="0.3">
      <c r="A48" s="21">
        <v>2</v>
      </c>
      <c r="B48" s="21" t="s">
        <v>105</v>
      </c>
      <c r="C48" s="21" t="s">
        <v>105</v>
      </c>
      <c r="D48" s="21"/>
      <c r="E48" s="21"/>
      <c r="F48" s="21"/>
      <c r="G48" s="21"/>
      <c r="H48" s="22" t="s">
        <v>682</v>
      </c>
      <c r="I48" s="227">
        <f>+I49</f>
        <v>278053476</v>
      </c>
      <c r="J48" s="24">
        <f t="shared" ref="J48:T48" si="16">+J49+J50+J51+J52</f>
        <v>0</v>
      </c>
      <c r="K48" s="24">
        <f t="shared" si="16"/>
        <v>0</v>
      </c>
      <c r="L48" s="24">
        <f t="shared" si="16"/>
        <v>0</v>
      </c>
      <c r="M48" s="24">
        <f t="shared" si="16"/>
        <v>0</v>
      </c>
      <c r="N48" s="24">
        <f t="shared" si="16"/>
        <v>0</v>
      </c>
      <c r="O48" s="24">
        <f t="shared" si="16"/>
        <v>0</v>
      </c>
      <c r="P48" s="24">
        <f t="shared" si="16"/>
        <v>0</v>
      </c>
      <c r="Q48" s="24">
        <f t="shared" si="16"/>
        <v>0</v>
      </c>
      <c r="R48" s="24">
        <f t="shared" si="16"/>
        <v>0</v>
      </c>
      <c r="S48" s="24">
        <f t="shared" si="16"/>
        <v>0</v>
      </c>
      <c r="T48" s="24">
        <f t="shared" si="16"/>
        <v>0</v>
      </c>
      <c r="U48" s="24"/>
      <c r="V48" s="24"/>
      <c r="W48" s="24"/>
      <c r="X48" s="24"/>
      <c r="Y48" s="24">
        <v>278053476</v>
      </c>
      <c r="Z48" s="24"/>
      <c r="AA48" s="24"/>
      <c r="AB48" s="24"/>
      <c r="AC48" s="221"/>
    </row>
    <row r="49" spans="1:71" ht="16.5" thickTop="1" thickBot="1" x14ac:dyDescent="0.3">
      <c r="A49" s="26">
        <v>2</v>
      </c>
      <c r="B49" s="27" t="s">
        <v>105</v>
      </c>
      <c r="C49" s="27" t="s">
        <v>105</v>
      </c>
      <c r="D49" s="27" t="s">
        <v>96</v>
      </c>
      <c r="E49" s="26"/>
      <c r="F49" s="26"/>
      <c r="G49" s="26"/>
      <c r="H49" s="29" t="s">
        <v>682</v>
      </c>
      <c r="I49" s="227">
        <v>278053476</v>
      </c>
      <c r="J49" s="31"/>
      <c r="K49" s="31"/>
      <c r="L49" s="31"/>
      <c r="M49" s="31"/>
      <c r="N49" s="31"/>
      <c r="O49" s="31"/>
      <c r="P49" s="31"/>
      <c r="Q49" s="31"/>
      <c r="R49" s="31"/>
      <c r="S49" s="31"/>
      <c r="T49" s="31"/>
      <c r="U49" s="31"/>
      <c r="V49" s="31"/>
      <c r="W49" s="31"/>
      <c r="X49" s="31"/>
      <c r="Y49" s="31">
        <v>278053476</v>
      </c>
      <c r="Z49" s="31"/>
      <c r="AA49" s="31"/>
      <c r="AB49" s="31"/>
      <c r="AC49" s="221"/>
    </row>
    <row r="50" spans="1:71" ht="16.5" thickTop="1" thickBot="1" x14ac:dyDescent="0.3">
      <c r="A50" s="26">
        <v>2</v>
      </c>
      <c r="B50" s="27" t="s">
        <v>105</v>
      </c>
      <c r="C50" s="27" t="s">
        <v>105</v>
      </c>
      <c r="D50" s="27" t="s">
        <v>105</v>
      </c>
      <c r="E50" s="26"/>
      <c r="F50" s="26"/>
      <c r="G50" s="26"/>
      <c r="H50" s="29" t="s">
        <v>683</v>
      </c>
      <c r="I50" s="30"/>
      <c r="J50" s="31"/>
      <c r="K50" s="31"/>
      <c r="L50" s="31"/>
      <c r="M50" s="31"/>
      <c r="N50" s="31"/>
      <c r="O50" s="31"/>
      <c r="P50" s="31"/>
      <c r="Q50" s="31"/>
      <c r="R50" s="31"/>
      <c r="S50" s="31"/>
      <c r="T50" s="31"/>
      <c r="U50" s="31"/>
      <c r="V50" s="31"/>
      <c r="W50" s="31"/>
      <c r="X50" s="31"/>
      <c r="Y50" s="31"/>
      <c r="Z50" s="31"/>
      <c r="AA50" s="31"/>
      <c r="AB50" s="31"/>
      <c r="AC50" s="221"/>
    </row>
    <row r="51" spans="1:71" ht="16.5" thickTop="1" thickBot="1" x14ac:dyDescent="0.3">
      <c r="A51" s="26">
        <v>2</v>
      </c>
      <c r="B51" s="27" t="s">
        <v>105</v>
      </c>
      <c r="C51" s="27" t="s">
        <v>105</v>
      </c>
      <c r="D51" s="27" t="s">
        <v>165</v>
      </c>
      <c r="E51" s="26"/>
      <c r="F51" s="26"/>
      <c r="G51" s="26"/>
      <c r="H51" s="29" t="s">
        <v>681</v>
      </c>
      <c r="I51" s="30"/>
      <c r="J51" s="31"/>
      <c r="K51" s="31"/>
      <c r="L51" s="31"/>
      <c r="M51" s="31"/>
      <c r="N51" s="31"/>
      <c r="O51" s="31"/>
      <c r="P51" s="31"/>
      <c r="Q51" s="31"/>
      <c r="R51" s="31"/>
      <c r="S51" s="31"/>
      <c r="T51" s="31"/>
      <c r="U51" s="31"/>
      <c r="V51" s="31"/>
      <c r="W51" s="31"/>
      <c r="X51" s="31"/>
      <c r="Y51" s="31"/>
      <c r="Z51" s="31"/>
      <c r="AA51" s="31"/>
      <c r="AB51" s="31"/>
      <c r="AC51" s="221"/>
    </row>
    <row r="52" spans="1:71" ht="16.5" thickTop="1" thickBot="1" x14ac:dyDescent="0.3">
      <c r="A52" s="26">
        <v>2</v>
      </c>
      <c r="B52" s="27" t="s">
        <v>105</v>
      </c>
      <c r="C52" s="27" t="s">
        <v>105</v>
      </c>
      <c r="D52" s="27" t="s">
        <v>172</v>
      </c>
      <c r="E52" s="26"/>
      <c r="F52" s="26"/>
      <c r="G52" s="26"/>
      <c r="H52" s="29" t="s">
        <v>684</v>
      </c>
      <c r="I52" s="37"/>
      <c r="J52" s="38"/>
      <c r="K52" s="38"/>
      <c r="L52" s="38"/>
      <c r="M52" s="38"/>
      <c r="N52" s="38"/>
      <c r="O52" s="38"/>
      <c r="P52" s="38"/>
      <c r="Q52" s="38"/>
      <c r="R52" s="38"/>
      <c r="S52" s="38"/>
      <c r="T52" s="38"/>
      <c r="U52" s="38"/>
      <c r="V52" s="38"/>
      <c r="W52" s="38"/>
      <c r="X52" s="38"/>
      <c r="Y52" s="38">
        <v>278053476</v>
      </c>
      <c r="Z52" s="38"/>
      <c r="AA52" s="38"/>
      <c r="AB52" s="38"/>
      <c r="AC52" s="221"/>
    </row>
    <row r="53" spans="1:71" ht="16.5" thickTop="1" thickBot="1" x14ac:dyDescent="0.3">
      <c r="A53" s="17">
        <v>2</v>
      </c>
      <c r="B53" s="17" t="s">
        <v>165</v>
      </c>
      <c r="C53" s="17"/>
      <c r="D53" s="17"/>
      <c r="E53" s="17"/>
      <c r="F53" s="17"/>
      <c r="G53" s="17"/>
      <c r="H53" s="18" t="s">
        <v>837</v>
      </c>
      <c r="I53" s="19">
        <v>17973628132</v>
      </c>
      <c r="J53" s="19">
        <v>15993511529</v>
      </c>
      <c r="K53" s="19">
        <v>14612835020</v>
      </c>
      <c r="L53" s="19">
        <v>12961500675</v>
      </c>
      <c r="M53" s="40">
        <f t="shared" ref="M53:X53" si="17">M55+M100+M130+M215+M241+M259+M281+M318</f>
        <v>2793648556</v>
      </c>
      <c r="N53" s="40">
        <f t="shared" si="17"/>
        <v>2793076754</v>
      </c>
      <c r="O53" s="40">
        <f t="shared" si="17"/>
        <v>0</v>
      </c>
      <c r="P53" s="40">
        <f t="shared" si="17"/>
        <v>0</v>
      </c>
      <c r="Q53" s="40">
        <f t="shared" si="17"/>
        <v>0</v>
      </c>
      <c r="R53" s="40">
        <f t="shared" si="17"/>
        <v>0</v>
      </c>
      <c r="S53" s="40">
        <f t="shared" si="17"/>
        <v>0</v>
      </c>
      <c r="T53" s="40">
        <f t="shared" si="17"/>
        <v>0</v>
      </c>
      <c r="U53" s="40">
        <f t="shared" si="17"/>
        <v>79481523475</v>
      </c>
      <c r="V53" s="40">
        <f t="shared" si="17"/>
        <v>79420471657</v>
      </c>
      <c r="W53" s="40">
        <f t="shared" si="17"/>
        <v>49425935423</v>
      </c>
      <c r="X53" s="40">
        <f t="shared" si="17"/>
        <v>49425935423</v>
      </c>
      <c r="Y53" s="209">
        <f>+I53+M53+Q53+U53</f>
        <v>100248800163</v>
      </c>
      <c r="Z53" s="209">
        <f>+J53+N53+R53+V53</f>
        <v>98207059940</v>
      </c>
      <c r="AA53" s="209">
        <f>+K53+O53+S53+W53</f>
        <v>64038770443</v>
      </c>
      <c r="AB53" s="209">
        <f>+L53+P53+T53+X53</f>
        <v>62387436098</v>
      </c>
      <c r="AC53" s="221"/>
    </row>
    <row r="54" spans="1:71" ht="28.5" customHeight="1" thickTop="1" thickBot="1" x14ac:dyDescent="0.3">
      <c r="A54" s="46"/>
      <c r="B54" s="21"/>
      <c r="C54" s="21"/>
      <c r="D54" s="58"/>
      <c r="E54" s="59"/>
      <c r="F54" s="59"/>
      <c r="G54" s="59"/>
      <c r="H54" s="200" t="s">
        <v>838</v>
      </c>
      <c r="I54" s="37">
        <f>+I55+I100</f>
        <v>3002594875</v>
      </c>
      <c r="J54" s="37">
        <f t="shared" ref="J54:L54" si="18">+J55+J100</f>
        <v>2842326390</v>
      </c>
      <c r="K54" s="37">
        <f t="shared" si="18"/>
        <v>2818881970</v>
      </c>
      <c r="L54" s="37">
        <f t="shared" si="18"/>
        <v>2357083444</v>
      </c>
      <c r="M54" s="47">
        <f>+M55+M100+M130</f>
        <v>2793648556</v>
      </c>
      <c r="N54" s="47">
        <f t="shared" ref="N54:P54" si="19">+N55+N100+N130</f>
        <v>2793076754</v>
      </c>
      <c r="O54" s="47">
        <f t="shared" si="19"/>
        <v>0</v>
      </c>
      <c r="P54" s="47">
        <f t="shared" si="19"/>
        <v>0</v>
      </c>
      <c r="Q54" s="47">
        <f t="shared" ref="Q54:AB54" si="20">+Q55+Q100</f>
        <v>0</v>
      </c>
      <c r="R54" s="47">
        <f t="shared" si="20"/>
        <v>0</v>
      </c>
      <c r="S54" s="47">
        <f t="shared" si="20"/>
        <v>0</v>
      </c>
      <c r="T54" s="47">
        <f t="shared" si="20"/>
        <v>0</v>
      </c>
      <c r="U54" s="47">
        <f t="shared" si="20"/>
        <v>19443335473</v>
      </c>
      <c r="V54" s="47">
        <f t="shared" si="20"/>
        <v>19437105186</v>
      </c>
      <c r="W54" s="47">
        <f t="shared" si="20"/>
        <v>7986193956</v>
      </c>
      <c r="X54" s="47">
        <f t="shared" si="20"/>
        <v>7986193956</v>
      </c>
      <c r="Y54" s="209">
        <f t="shared" si="20"/>
        <v>12110386923</v>
      </c>
      <c r="Z54" s="209">
        <f t="shared" si="20"/>
        <v>12077333374</v>
      </c>
      <c r="AA54" s="209">
        <f t="shared" si="20"/>
        <v>4961107038</v>
      </c>
      <c r="AB54" s="209">
        <f t="shared" si="20"/>
        <v>4509364092</v>
      </c>
      <c r="AC54" s="221"/>
    </row>
    <row r="55" spans="1:71" ht="41.25" customHeight="1" thickTop="1" thickBot="1" x14ac:dyDescent="0.3">
      <c r="A55" s="41"/>
      <c r="B55" s="41"/>
      <c r="C55" s="41"/>
      <c r="D55" s="41"/>
      <c r="E55" s="41"/>
      <c r="F55" s="41"/>
      <c r="G55" s="41"/>
      <c r="H55" s="201" t="s">
        <v>839</v>
      </c>
      <c r="I55" s="37">
        <f>+I64+I68+I72+I76+I80+I84+I96+I56+I60</f>
        <v>2471304324</v>
      </c>
      <c r="J55" s="37">
        <f t="shared" ref="J55:L55" si="21">+J64+J68+J72+J76+J80+J84+J96+J56+J60</f>
        <v>2320448127</v>
      </c>
      <c r="K55" s="37">
        <f t="shared" si="21"/>
        <v>2297003707</v>
      </c>
      <c r="L55" s="37">
        <f t="shared" si="21"/>
        <v>1835205181</v>
      </c>
      <c r="M55" s="47">
        <f t="shared" ref="M55:T55" si="22">+M64+M84</f>
        <v>0</v>
      </c>
      <c r="N55" s="47">
        <f t="shared" si="22"/>
        <v>0</v>
      </c>
      <c r="O55" s="47">
        <f t="shared" si="22"/>
        <v>0</v>
      </c>
      <c r="P55" s="47">
        <f t="shared" si="22"/>
        <v>0</v>
      </c>
      <c r="Q55" s="47">
        <f t="shared" si="22"/>
        <v>0</v>
      </c>
      <c r="R55" s="47">
        <f t="shared" si="22"/>
        <v>0</v>
      </c>
      <c r="S55" s="47">
        <f t="shared" si="22"/>
        <v>0</v>
      </c>
      <c r="T55" s="47">
        <f t="shared" si="22"/>
        <v>0</v>
      </c>
      <c r="U55" s="47">
        <f>+U64+U68+U72+U76+U80+U84+U92+U96+U88</f>
        <v>5071637603</v>
      </c>
      <c r="V55" s="47">
        <f t="shared" ref="V55:X55" si="23">+V64+V68+V72+V76+V80+V84+V92+V96+V88</f>
        <v>5069507442</v>
      </c>
      <c r="W55" s="47">
        <f t="shared" si="23"/>
        <v>1065401633</v>
      </c>
      <c r="X55" s="47">
        <f t="shared" si="23"/>
        <v>1065401633</v>
      </c>
      <c r="Y55" s="209">
        <f>Y64+Y68+Y72+Y76+Y80+Y84</f>
        <v>1819594092</v>
      </c>
      <c r="Z55" s="209">
        <f t="shared" ref="Z55:AB55" si="24">Z64+Z68+Z72+Z76+Z80+Z84</f>
        <v>1789970692</v>
      </c>
      <c r="AA55" s="209">
        <f t="shared" si="24"/>
        <v>1789970692</v>
      </c>
      <c r="AB55" s="209">
        <f t="shared" si="24"/>
        <v>1338227746</v>
      </c>
      <c r="AC55" s="221"/>
    </row>
    <row r="56" spans="1:71" ht="59.25" customHeight="1" thickTop="1" thickBot="1" x14ac:dyDescent="0.3">
      <c r="A56" s="41"/>
      <c r="B56" s="41"/>
      <c r="C56" s="41"/>
      <c r="D56" s="41"/>
      <c r="E56" s="41"/>
      <c r="F56" s="41"/>
      <c r="G56" s="41"/>
      <c r="H56" s="202" t="s">
        <v>840</v>
      </c>
      <c r="I56" s="37">
        <f>+I57</f>
        <v>400000000</v>
      </c>
      <c r="J56" s="37">
        <f t="shared" ref="J56:L58" si="25">+J57</f>
        <v>358481197</v>
      </c>
      <c r="K56" s="37">
        <f t="shared" si="25"/>
        <v>353536777</v>
      </c>
      <c r="L56" s="37">
        <f t="shared" si="25"/>
        <v>343481197</v>
      </c>
      <c r="M56" s="47"/>
      <c r="N56" s="47"/>
      <c r="O56" s="47"/>
      <c r="P56" s="47"/>
      <c r="Q56" s="47"/>
      <c r="R56" s="47"/>
      <c r="S56" s="47"/>
      <c r="T56" s="47"/>
      <c r="U56" s="47"/>
      <c r="V56" s="47"/>
      <c r="W56" s="47"/>
      <c r="X56" s="47"/>
      <c r="Y56" s="209"/>
      <c r="Z56" s="209"/>
      <c r="AA56" s="209"/>
      <c r="AB56" s="209"/>
      <c r="AC56" s="221"/>
    </row>
    <row r="57" spans="1:71" ht="15.75" customHeight="1" thickTop="1" thickBot="1" x14ac:dyDescent="0.3">
      <c r="A57" s="26"/>
      <c r="B57" s="26"/>
      <c r="C57" s="26"/>
      <c r="D57" s="26"/>
      <c r="E57" s="27"/>
      <c r="F57" s="27"/>
      <c r="G57" s="26"/>
      <c r="H57" s="48" t="s">
        <v>685</v>
      </c>
      <c r="I57" s="37">
        <f>+I58</f>
        <v>400000000</v>
      </c>
      <c r="J57" s="37">
        <f t="shared" si="25"/>
        <v>358481197</v>
      </c>
      <c r="K57" s="37">
        <f t="shared" si="25"/>
        <v>353536777</v>
      </c>
      <c r="L57" s="37">
        <f t="shared" si="25"/>
        <v>343481197</v>
      </c>
      <c r="M57" s="47"/>
      <c r="N57" s="47"/>
      <c r="O57" s="47"/>
      <c r="P57" s="47"/>
      <c r="Q57" s="47"/>
      <c r="R57" s="47"/>
      <c r="S57" s="47"/>
      <c r="T57" s="47"/>
      <c r="U57" s="47"/>
      <c r="V57" s="47"/>
      <c r="W57" s="47"/>
      <c r="X57" s="47"/>
      <c r="Y57" s="209"/>
      <c r="Z57" s="209"/>
      <c r="AA57" s="209"/>
      <c r="AB57" s="209"/>
      <c r="AC57" s="221"/>
    </row>
    <row r="58" spans="1:71" ht="15.75" customHeight="1" thickTop="1" thickBot="1" x14ac:dyDescent="0.3">
      <c r="A58" s="26"/>
      <c r="B58" s="26"/>
      <c r="C58" s="26"/>
      <c r="D58" s="26"/>
      <c r="E58" s="27"/>
      <c r="F58" s="27"/>
      <c r="G58" s="27"/>
      <c r="H58" s="49" t="s">
        <v>686</v>
      </c>
      <c r="I58" s="37">
        <f>+I59</f>
        <v>400000000</v>
      </c>
      <c r="J58" s="37">
        <f t="shared" si="25"/>
        <v>358481197</v>
      </c>
      <c r="K58" s="37">
        <f t="shared" si="25"/>
        <v>353536777</v>
      </c>
      <c r="L58" s="37">
        <f t="shared" si="25"/>
        <v>343481197</v>
      </c>
      <c r="M58" s="47"/>
      <c r="N58" s="47"/>
      <c r="O58" s="47"/>
      <c r="P58" s="47"/>
      <c r="Q58" s="47"/>
      <c r="R58" s="47"/>
      <c r="S58" s="47"/>
      <c r="T58" s="47"/>
      <c r="U58" s="47"/>
      <c r="V58" s="47"/>
      <c r="W58" s="47"/>
      <c r="X58" s="47"/>
      <c r="Y58" s="209"/>
      <c r="Z58" s="209"/>
      <c r="AA58" s="209"/>
      <c r="AB58" s="209"/>
      <c r="AC58" s="221"/>
    </row>
    <row r="59" spans="1:71" ht="15.75" customHeight="1" thickTop="1" thickBot="1" x14ac:dyDescent="0.3">
      <c r="A59" s="41"/>
      <c r="B59" s="41"/>
      <c r="C59" s="41"/>
      <c r="D59" s="41"/>
      <c r="E59" s="41"/>
      <c r="F59" s="41"/>
      <c r="G59" s="41"/>
      <c r="H59" s="49" t="s">
        <v>687</v>
      </c>
      <c r="I59" s="30">
        <v>400000000</v>
      </c>
      <c r="J59" s="30">
        <v>358481197</v>
      </c>
      <c r="K59" s="30">
        <v>353536777</v>
      </c>
      <c r="L59" s="30">
        <v>343481197</v>
      </c>
      <c r="M59" s="47"/>
      <c r="N59" s="47"/>
      <c r="O59" s="47"/>
      <c r="P59" s="47"/>
      <c r="Q59" s="47"/>
      <c r="R59" s="47"/>
      <c r="S59" s="47"/>
      <c r="T59" s="47"/>
      <c r="U59" s="47"/>
      <c r="V59" s="47"/>
      <c r="W59" s="47"/>
      <c r="X59" s="47"/>
      <c r="Y59" s="209"/>
      <c r="Z59" s="209"/>
      <c r="AA59" s="209"/>
      <c r="AB59" s="209"/>
      <c r="AC59" s="221"/>
    </row>
    <row r="60" spans="1:71" ht="15.75" customHeight="1" thickTop="1" thickBot="1" x14ac:dyDescent="0.3">
      <c r="A60" s="41"/>
      <c r="B60" s="41"/>
      <c r="C60" s="41"/>
      <c r="D60" s="41"/>
      <c r="E60" s="41"/>
      <c r="F60" s="41"/>
      <c r="G60" s="41"/>
      <c r="H60" s="202" t="s">
        <v>841</v>
      </c>
      <c r="I60" s="37">
        <f>+I61</f>
        <v>251710232</v>
      </c>
      <c r="J60" s="37">
        <f t="shared" ref="J60:L62" si="26">+J61</f>
        <v>171996238</v>
      </c>
      <c r="K60" s="37">
        <f t="shared" si="26"/>
        <v>153496238</v>
      </c>
      <c r="L60" s="37">
        <f t="shared" si="26"/>
        <v>153496238</v>
      </c>
      <c r="M60" s="47"/>
      <c r="N60" s="47"/>
      <c r="O60" s="47"/>
      <c r="P60" s="47"/>
      <c r="Q60" s="47"/>
      <c r="R60" s="47"/>
      <c r="S60" s="47"/>
      <c r="T60" s="47"/>
      <c r="U60" s="47"/>
      <c r="V60" s="47"/>
      <c r="W60" s="47"/>
      <c r="X60" s="47"/>
      <c r="Y60" s="209"/>
      <c r="Z60" s="209"/>
      <c r="AA60" s="209"/>
      <c r="AB60" s="209"/>
      <c r="AC60" s="221"/>
    </row>
    <row r="61" spans="1:71" ht="15.75" customHeight="1" thickTop="1" thickBot="1" x14ac:dyDescent="0.3">
      <c r="A61" s="41"/>
      <c r="B61" s="41"/>
      <c r="C61" s="41"/>
      <c r="D61" s="41"/>
      <c r="E61" s="41"/>
      <c r="F61" s="41"/>
      <c r="G61" s="41"/>
      <c r="H61" s="48" t="s">
        <v>685</v>
      </c>
      <c r="I61" s="37">
        <f>+I62</f>
        <v>251710232</v>
      </c>
      <c r="J61" s="37">
        <f t="shared" si="26"/>
        <v>171996238</v>
      </c>
      <c r="K61" s="37">
        <f t="shared" si="26"/>
        <v>153496238</v>
      </c>
      <c r="L61" s="37">
        <f t="shared" si="26"/>
        <v>153496238</v>
      </c>
      <c r="M61" s="47"/>
      <c r="N61" s="47"/>
      <c r="O61" s="47"/>
      <c r="P61" s="47"/>
      <c r="Q61" s="47"/>
      <c r="R61" s="47"/>
      <c r="S61" s="47"/>
      <c r="T61" s="47"/>
      <c r="U61" s="47"/>
      <c r="V61" s="47"/>
      <c r="W61" s="47"/>
      <c r="X61" s="47"/>
      <c r="Y61" s="209"/>
      <c r="Z61" s="209"/>
      <c r="AA61" s="209"/>
      <c r="AB61" s="209"/>
      <c r="AC61" s="221"/>
    </row>
    <row r="62" spans="1:71" ht="15.75" customHeight="1" thickTop="1" thickBot="1" x14ac:dyDescent="0.3">
      <c r="A62" s="26"/>
      <c r="B62" s="26"/>
      <c r="C62" s="26"/>
      <c r="D62" s="26"/>
      <c r="E62" s="27"/>
      <c r="F62" s="27"/>
      <c r="G62" s="26"/>
      <c r="H62" s="49" t="s">
        <v>686</v>
      </c>
      <c r="I62" s="37">
        <f>+I63</f>
        <v>251710232</v>
      </c>
      <c r="J62" s="37">
        <f t="shared" si="26"/>
        <v>171996238</v>
      </c>
      <c r="K62" s="37">
        <f t="shared" si="26"/>
        <v>153496238</v>
      </c>
      <c r="L62" s="37">
        <f t="shared" si="26"/>
        <v>153496238</v>
      </c>
      <c r="M62" s="47"/>
      <c r="N62" s="47"/>
      <c r="O62" s="47"/>
      <c r="P62" s="47"/>
      <c r="Q62" s="47"/>
      <c r="R62" s="47"/>
      <c r="S62" s="47"/>
      <c r="T62" s="47"/>
      <c r="U62" s="47"/>
      <c r="V62" s="47"/>
      <c r="W62" s="47"/>
      <c r="X62" s="47"/>
      <c r="Y62" s="209"/>
      <c r="Z62" s="209"/>
      <c r="AA62" s="209"/>
      <c r="AB62" s="209"/>
      <c r="AC62" s="221"/>
    </row>
    <row r="63" spans="1:71" ht="15.75" customHeight="1" thickTop="1" thickBot="1" x14ac:dyDescent="0.3">
      <c r="A63" s="26"/>
      <c r="B63" s="26"/>
      <c r="C63" s="26"/>
      <c r="D63" s="26"/>
      <c r="E63" s="27"/>
      <c r="F63" s="27"/>
      <c r="G63" s="26"/>
      <c r="H63" s="49" t="s">
        <v>687</v>
      </c>
      <c r="I63" s="30">
        <v>251710232</v>
      </c>
      <c r="J63" s="30">
        <v>171996238</v>
      </c>
      <c r="K63" s="30">
        <v>153496238</v>
      </c>
      <c r="L63" s="30">
        <v>153496238</v>
      </c>
      <c r="M63" s="47"/>
      <c r="N63" s="47"/>
      <c r="O63" s="47"/>
      <c r="P63" s="47"/>
      <c r="Q63" s="47"/>
      <c r="R63" s="47"/>
      <c r="S63" s="47"/>
      <c r="T63" s="47"/>
      <c r="U63" s="47"/>
      <c r="V63" s="47"/>
      <c r="W63" s="47"/>
      <c r="X63" s="47"/>
      <c r="Y63" s="209"/>
      <c r="Z63" s="209"/>
      <c r="AA63" s="209"/>
      <c r="AB63" s="209"/>
      <c r="AC63" s="221"/>
    </row>
    <row r="64" spans="1:71" s="46" customFormat="1" ht="15.75" customHeight="1" thickTop="1" thickBot="1" x14ac:dyDescent="0.25">
      <c r="H64" s="202" t="s">
        <v>842</v>
      </c>
      <c r="I64" s="37">
        <f>+I65</f>
        <v>84566840</v>
      </c>
      <c r="J64" s="37">
        <f>+J65</f>
        <v>84302450</v>
      </c>
      <c r="K64" s="37">
        <f>+K65</f>
        <v>84302450</v>
      </c>
      <c r="L64" s="37">
        <f t="shared" ref="L64:X66" si="27">+L65</f>
        <v>84302450</v>
      </c>
      <c r="M64" s="42">
        <f t="shared" si="27"/>
        <v>0</v>
      </c>
      <c r="N64" s="42">
        <f t="shared" si="27"/>
        <v>0</v>
      </c>
      <c r="O64" s="42">
        <f t="shared" si="27"/>
        <v>0</v>
      </c>
      <c r="P64" s="42">
        <f t="shared" si="27"/>
        <v>0</v>
      </c>
      <c r="Q64" s="42">
        <f t="shared" si="27"/>
        <v>0</v>
      </c>
      <c r="R64" s="42">
        <f t="shared" si="27"/>
        <v>0</v>
      </c>
      <c r="S64" s="42">
        <f t="shared" si="27"/>
        <v>0</v>
      </c>
      <c r="T64" s="42">
        <f t="shared" si="27"/>
        <v>0</v>
      </c>
      <c r="U64" s="42">
        <f t="shared" si="27"/>
        <v>0</v>
      </c>
      <c r="V64" s="42">
        <f t="shared" si="27"/>
        <v>0</v>
      </c>
      <c r="W64" s="42">
        <f t="shared" si="27"/>
        <v>0</v>
      </c>
      <c r="X64" s="42">
        <f t="shared" si="27"/>
        <v>0</v>
      </c>
      <c r="Y64" s="210">
        <f>I64+M64+Q64+U64</f>
        <v>84566840</v>
      </c>
      <c r="Z64" s="210">
        <f t="shared" ref="Z64:AB64" si="28">J64+N64+R64+V64</f>
        <v>84302450</v>
      </c>
      <c r="AA64" s="210">
        <f t="shared" si="28"/>
        <v>84302450</v>
      </c>
      <c r="AB64" s="210">
        <f t="shared" si="28"/>
        <v>84302450</v>
      </c>
      <c r="AC64" s="221"/>
      <c r="AD64" s="223"/>
      <c r="AE64" s="223"/>
      <c r="AF64" s="223"/>
      <c r="AG64" s="223"/>
      <c r="AH64" s="223"/>
      <c r="AI64" s="223"/>
      <c r="AJ64" s="223"/>
      <c r="AK64" s="223"/>
      <c r="AL64" s="223"/>
      <c r="AM64" s="223"/>
      <c r="AN64" s="223"/>
      <c r="AO64" s="223"/>
      <c r="AP64" s="223"/>
      <c r="AQ64" s="223"/>
      <c r="AR64" s="223"/>
      <c r="AS64" s="223"/>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223"/>
      <c r="BP64" s="223"/>
      <c r="BQ64" s="223"/>
      <c r="BR64" s="223"/>
      <c r="BS64" s="223"/>
    </row>
    <row r="65" spans="1:71" s="41" customFormat="1" ht="15.75" customHeight="1" thickTop="1" thickBot="1" x14ac:dyDescent="0.25">
      <c r="H65" s="48" t="s">
        <v>685</v>
      </c>
      <c r="I65" s="37">
        <f>+I66</f>
        <v>84566840</v>
      </c>
      <c r="J65" s="37">
        <f t="shared" ref="J65:L66" si="29">+J66</f>
        <v>84302450</v>
      </c>
      <c r="K65" s="37">
        <f t="shared" si="29"/>
        <v>84302450</v>
      </c>
      <c r="L65" s="37">
        <f t="shared" si="29"/>
        <v>84302450</v>
      </c>
      <c r="M65" s="42">
        <f t="shared" si="27"/>
        <v>0</v>
      </c>
      <c r="N65" s="42">
        <f t="shared" si="27"/>
        <v>0</v>
      </c>
      <c r="O65" s="42">
        <f t="shared" si="27"/>
        <v>0</v>
      </c>
      <c r="P65" s="42">
        <f t="shared" si="27"/>
        <v>0</v>
      </c>
      <c r="Q65" s="42">
        <f t="shared" si="27"/>
        <v>0</v>
      </c>
      <c r="R65" s="42">
        <f t="shared" si="27"/>
        <v>0</v>
      </c>
      <c r="S65" s="42">
        <f t="shared" si="27"/>
        <v>0</v>
      </c>
      <c r="T65" s="42">
        <f t="shared" si="27"/>
        <v>0</v>
      </c>
      <c r="U65" s="42">
        <f t="shared" si="27"/>
        <v>0</v>
      </c>
      <c r="V65" s="42">
        <f t="shared" si="27"/>
        <v>0</v>
      </c>
      <c r="W65" s="42">
        <f t="shared" si="27"/>
        <v>0</v>
      </c>
      <c r="X65" s="42">
        <f t="shared" si="27"/>
        <v>0</v>
      </c>
      <c r="Y65" s="210">
        <f t="shared" ref="Y65:AB108" si="30">+I65+M65+Q65+U65</f>
        <v>84566840</v>
      </c>
      <c r="Z65" s="210">
        <f t="shared" si="30"/>
        <v>84302450</v>
      </c>
      <c r="AA65" s="210">
        <f t="shared" si="30"/>
        <v>84302450</v>
      </c>
      <c r="AB65" s="210">
        <f t="shared" si="30"/>
        <v>84302450</v>
      </c>
      <c r="AC65" s="221"/>
      <c r="AD65" s="224"/>
      <c r="AE65" s="224"/>
      <c r="AF65" s="224"/>
      <c r="AG65" s="224"/>
      <c r="AH65" s="224"/>
      <c r="AI65" s="224"/>
      <c r="AJ65" s="224"/>
      <c r="AK65" s="224"/>
      <c r="AL65" s="224"/>
      <c r="AM65" s="224"/>
      <c r="AN65" s="224"/>
      <c r="AO65" s="224"/>
      <c r="AP65" s="224"/>
      <c r="AQ65" s="224"/>
      <c r="AR65" s="224"/>
      <c r="AS65" s="224"/>
      <c r="AT65" s="224"/>
      <c r="AU65" s="224"/>
      <c r="AV65" s="224"/>
      <c r="AW65" s="224"/>
      <c r="AX65" s="224"/>
      <c r="AY65" s="224"/>
      <c r="AZ65" s="224"/>
      <c r="BA65" s="224"/>
      <c r="BB65" s="224"/>
      <c r="BC65" s="224"/>
      <c r="BD65" s="224"/>
      <c r="BE65" s="224"/>
      <c r="BF65" s="224"/>
      <c r="BG65" s="224"/>
      <c r="BH65" s="224"/>
      <c r="BI65" s="224"/>
      <c r="BJ65" s="224"/>
      <c r="BK65" s="224"/>
      <c r="BL65" s="224"/>
      <c r="BM65" s="224"/>
      <c r="BN65" s="224"/>
      <c r="BO65" s="224"/>
      <c r="BP65" s="224"/>
      <c r="BQ65" s="224"/>
      <c r="BR65" s="224"/>
      <c r="BS65" s="224"/>
    </row>
    <row r="66" spans="1:71" ht="15.75" customHeight="1" thickTop="1" thickBot="1" x14ac:dyDescent="0.3">
      <c r="A66" s="41"/>
      <c r="B66" s="41"/>
      <c r="C66" s="41"/>
      <c r="D66" s="41"/>
      <c r="E66" s="41"/>
      <c r="F66" s="41"/>
      <c r="G66" s="41"/>
      <c r="H66" s="49" t="s">
        <v>686</v>
      </c>
      <c r="I66" s="37">
        <f>+I67</f>
        <v>84566840</v>
      </c>
      <c r="J66" s="37">
        <f t="shared" si="29"/>
        <v>84302450</v>
      </c>
      <c r="K66" s="37">
        <f t="shared" si="29"/>
        <v>84302450</v>
      </c>
      <c r="L66" s="37">
        <f t="shared" si="29"/>
        <v>84302450</v>
      </c>
      <c r="M66" s="37">
        <f t="shared" si="27"/>
        <v>0</v>
      </c>
      <c r="N66" s="37">
        <f t="shared" si="27"/>
        <v>0</v>
      </c>
      <c r="O66" s="37">
        <f t="shared" si="27"/>
        <v>0</v>
      </c>
      <c r="P66" s="37">
        <f t="shared" si="27"/>
        <v>0</v>
      </c>
      <c r="Q66" s="37">
        <f t="shared" si="27"/>
        <v>0</v>
      </c>
      <c r="R66" s="37">
        <f t="shared" si="27"/>
        <v>0</v>
      </c>
      <c r="S66" s="37">
        <f t="shared" si="27"/>
        <v>0</v>
      </c>
      <c r="T66" s="37">
        <f t="shared" si="27"/>
        <v>0</v>
      </c>
      <c r="U66" s="37">
        <f t="shared" si="27"/>
        <v>0</v>
      </c>
      <c r="V66" s="37">
        <f t="shared" si="27"/>
        <v>0</v>
      </c>
      <c r="W66" s="37">
        <f t="shared" si="27"/>
        <v>0</v>
      </c>
      <c r="X66" s="37">
        <f t="shared" si="27"/>
        <v>0</v>
      </c>
      <c r="Y66" s="211">
        <f t="shared" si="30"/>
        <v>84566840</v>
      </c>
      <c r="Z66" s="211">
        <f t="shared" si="30"/>
        <v>84302450</v>
      </c>
      <c r="AA66" s="211">
        <f t="shared" si="30"/>
        <v>84302450</v>
      </c>
      <c r="AB66" s="211">
        <f t="shared" si="30"/>
        <v>84302450</v>
      </c>
      <c r="AC66" s="221"/>
    </row>
    <row r="67" spans="1:71" ht="15.75" customHeight="1" thickTop="1" thickBot="1" x14ac:dyDescent="0.3">
      <c r="A67" s="26"/>
      <c r="B67" s="26"/>
      <c r="C67" s="28"/>
      <c r="D67" s="26"/>
      <c r="E67" s="27"/>
      <c r="F67" s="26"/>
      <c r="G67" s="26"/>
      <c r="H67" s="49" t="s">
        <v>687</v>
      </c>
      <c r="I67" s="37">
        <v>84566840</v>
      </c>
      <c r="J67" s="37">
        <v>84302450</v>
      </c>
      <c r="K67" s="37">
        <v>84302450</v>
      </c>
      <c r="L67" s="37">
        <v>84302450</v>
      </c>
      <c r="M67" s="37"/>
      <c r="N67" s="37"/>
      <c r="O67" s="37"/>
      <c r="P67" s="37"/>
      <c r="Q67" s="37"/>
      <c r="R67" s="37"/>
      <c r="S67" s="37"/>
      <c r="T67" s="37"/>
      <c r="U67" s="37">
        <v>0</v>
      </c>
      <c r="V67" s="37"/>
      <c r="W67" s="37"/>
      <c r="X67" s="37"/>
      <c r="Y67" s="211">
        <f t="shared" si="30"/>
        <v>84566840</v>
      </c>
      <c r="Z67" s="211">
        <f t="shared" si="30"/>
        <v>84302450</v>
      </c>
      <c r="AA67" s="211">
        <f t="shared" si="30"/>
        <v>84302450</v>
      </c>
      <c r="AB67" s="211">
        <f t="shared" si="30"/>
        <v>84302450</v>
      </c>
      <c r="AC67" s="221"/>
    </row>
    <row r="68" spans="1:71" ht="15.75" customHeight="1" thickTop="1" thickBot="1" x14ac:dyDescent="0.3">
      <c r="A68" s="26"/>
      <c r="B68" s="26"/>
      <c r="C68" s="28"/>
      <c r="D68" s="26"/>
      <c r="E68" s="27"/>
      <c r="F68" s="27"/>
      <c r="G68" s="26"/>
      <c r="H68" s="202" t="s">
        <v>843</v>
      </c>
      <c r="I68" s="37">
        <f>I69</f>
        <v>40047280</v>
      </c>
      <c r="J68" s="37">
        <f t="shared" ref="J68:X68" si="31">J69</f>
        <v>40047280</v>
      </c>
      <c r="K68" s="37">
        <f t="shared" si="31"/>
        <v>40047280</v>
      </c>
      <c r="L68" s="37">
        <f t="shared" si="31"/>
        <v>40047280</v>
      </c>
      <c r="M68" s="37">
        <f t="shared" si="31"/>
        <v>0</v>
      </c>
      <c r="N68" s="37">
        <f t="shared" si="31"/>
        <v>0</v>
      </c>
      <c r="O68" s="37">
        <f t="shared" si="31"/>
        <v>0</v>
      </c>
      <c r="P68" s="37">
        <f t="shared" si="31"/>
        <v>0</v>
      </c>
      <c r="Q68" s="37">
        <f t="shared" si="31"/>
        <v>0</v>
      </c>
      <c r="R68" s="37">
        <f t="shared" si="31"/>
        <v>0</v>
      </c>
      <c r="S68" s="37">
        <f t="shared" si="31"/>
        <v>0</v>
      </c>
      <c r="T68" s="37">
        <f t="shared" si="31"/>
        <v>0</v>
      </c>
      <c r="U68" s="37">
        <f t="shared" si="31"/>
        <v>0</v>
      </c>
      <c r="V68" s="37">
        <f t="shared" si="31"/>
        <v>0</v>
      </c>
      <c r="W68" s="37">
        <f t="shared" si="31"/>
        <v>0</v>
      </c>
      <c r="X68" s="37">
        <f t="shared" si="31"/>
        <v>0</v>
      </c>
      <c r="Y68" s="211">
        <f>I68+M68+Q68+U68</f>
        <v>40047280</v>
      </c>
      <c r="Z68" s="211">
        <f t="shared" ref="Z68:AB68" si="32">J68+N68+R68+V68</f>
        <v>40047280</v>
      </c>
      <c r="AA68" s="211">
        <f t="shared" si="32"/>
        <v>40047280</v>
      </c>
      <c r="AB68" s="211">
        <f t="shared" si="32"/>
        <v>40047280</v>
      </c>
      <c r="AC68" s="221"/>
    </row>
    <row r="69" spans="1:71" s="48" customFormat="1" ht="15.75" customHeight="1" thickTop="1" thickBot="1" x14ac:dyDescent="0.25">
      <c r="A69" s="50"/>
      <c r="B69" s="50"/>
      <c r="C69" s="50"/>
      <c r="D69" s="50"/>
      <c r="E69" s="50"/>
      <c r="F69" s="50"/>
      <c r="H69" s="48" t="s">
        <v>685</v>
      </c>
      <c r="I69" s="37">
        <f>+I70</f>
        <v>40047280</v>
      </c>
      <c r="J69" s="37">
        <f t="shared" ref="J69:X70" si="33">+J70</f>
        <v>40047280</v>
      </c>
      <c r="K69" s="37">
        <f t="shared" si="33"/>
        <v>40047280</v>
      </c>
      <c r="L69" s="37">
        <f t="shared" si="33"/>
        <v>40047280</v>
      </c>
      <c r="M69" s="42">
        <f t="shared" si="33"/>
        <v>0</v>
      </c>
      <c r="N69" s="42">
        <f t="shared" si="33"/>
        <v>0</v>
      </c>
      <c r="O69" s="42">
        <f t="shared" si="33"/>
        <v>0</v>
      </c>
      <c r="P69" s="42">
        <f t="shared" si="33"/>
        <v>0</v>
      </c>
      <c r="Q69" s="42">
        <f t="shared" si="33"/>
        <v>0</v>
      </c>
      <c r="R69" s="42">
        <f t="shared" si="33"/>
        <v>0</v>
      </c>
      <c r="S69" s="42">
        <f t="shared" si="33"/>
        <v>0</v>
      </c>
      <c r="T69" s="42">
        <f t="shared" si="33"/>
        <v>0</v>
      </c>
      <c r="U69" s="42">
        <f t="shared" si="33"/>
        <v>0</v>
      </c>
      <c r="V69" s="42">
        <f t="shared" si="33"/>
        <v>0</v>
      </c>
      <c r="W69" s="42">
        <f t="shared" si="33"/>
        <v>0</v>
      </c>
      <c r="X69" s="42">
        <f t="shared" si="33"/>
        <v>0</v>
      </c>
      <c r="Y69" s="210">
        <f t="shared" ref="Y69:AB71" si="34">+I69+M69+Q69+U69</f>
        <v>40047280</v>
      </c>
      <c r="Z69" s="210">
        <f t="shared" si="34"/>
        <v>40047280</v>
      </c>
      <c r="AA69" s="210">
        <f t="shared" si="34"/>
        <v>40047280</v>
      </c>
      <c r="AB69" s="210">
        <f t="shared" si="34"/>
        <v>40047280</v>
      </c>
      <c r="AC69" s="221"/>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5"/>
      <c r="BK69" s="225"/>
      <c r="BL69" s="225"/>
      <c r="BM69" s="225"/>
      <c r="BN69" s="225"/>
      <c r="BO69" s="225"/>
      <c r="BP69" s="225"/>
      <c r="BQ69" s="225"/>
      <c r="BR69" s="225"/>
      <c r="BS69" s="225"/>
    </row>
    <row r="70" spans="1:71" ht="15.75" customHeight="1" thickTop="1" thickBot="1" x14ac:dyDescent="0.3">
      <c r="A70" s="50"/>
      <c r="B70" s="50"/>
      <c r="C70" s="50"/>
      <c r="D70" s="50"/>
      <c r="E70" s="41"/>
      <c r="F70" s="41"/>
      <c r="G70" s="41"/>
      <c r="H70" s="49" t="s">
        <v>686</v>
      </c>
      <c r="I70" s="37">
        <f>+I71</f>
        <v>40047280</v>
      </c>
      <c r="J70" s="37">
        <f t="shared" si="33"/>
        <v>40047280</v>
      </c>
      <c r="K70" s="37">
        <f t="shared" si="33"/>
        <v>40047280</v>
      </c>
      <c r="L70" s="37">
        <f t="shared" si="33"/>
        <v>40047280</v>
      </c>
      <c r="M70" s="37">
        <f t="shared" si="33"/>
        <v>0</v>
      </c>
      <c r="N70" s="37">
        <f t="shared" si="33"/>
        <v>0</v>
      </c>
      <c r="O70" s="37">
        <f t="shared" si="33"/>
        <v>0</v>
      </c>
      <c r="P70" s="37">
        <f t="shared" si="33"/>
        <v>0</v>
      </c>
      <c r="Q70" s="37">
        <f t="shared" si="33"/>
        <v>0</v>
      </c>
      <c r="R70" s="37">
        <f t="shared" si="33"/>
        <v>0</v>
      </c>
      <c r="S70" s="37">
        <f t="shared" si="33"/>
        <v>0</v>
      </c>
      <c r="T70" s="37">
        <f t="shared" si="33"/>
        <v>0</v>
      </c>
      <c r="U70" s="37">
        <f t="shared" si="33"/>
        <v>0</v>
      </c>
      <c r="V70" s="37">
        <f t="shared" si="33"/>
        <v>0</v>
      </c>
      <c r="W70" s="37">
        <f t="shared" si="33"/>
        <v>0</v>
      </c>
      <c r="X70" s="37">
        <f t="shared" si="33"/>
        <v>0</v>
      </c>
      <c r="Y70" s="211">
        <f t="shared" si="34"/>
        <v>40047280</v>
      </c>
      <c r="Z70" s="211">
        <f t="shared" si="34"/>
        <v>40047280</v>
      </c>
      <c r="AA70" s="211">
        <f t="shared" si="34"/>
        <v>40047280</v>
      </c>
      <c r="AB70" s="211">
        <f t="shared" si="34"/>
        <v>40047280</v>
      </c>
      <c r="AC70" s="221"/>
    </row>
    <row r="71" spans="1:71" ht="15.75" customHeight="1" thickTop="1" thickBot="1" x14ac:dyDescent="0.3">
      <c r="A71" s="26"/>
      <c r="B71" s="26"/>
      <c r="C71" s="28"/>
      <c r="D71" s="28"/>
      <c r="E71" s="27"/>
      <c r="F71" s="27"/>
      <c r="G71" s="26"/>
      <c r="H71" s="49" t="s">
        <v>687</v>
      </c>
      <c r="I71" s="37">
        <v>40047280</v>
      </c>
      <c r="J71" s="37">
        <v>40047280</v>
      </c>
      <c r="K71" s="37">
        <v>40047280</v>
      </c>
      <c r="L71" s="37">
        <v>40047280</v>
      </c>
      <c r="M71" s="37"/>
      <c r="N71" s="37"/>
      <c r="O71" s="37"/>
      <c r="P71" s="37"/>
      <c r="Q71" s="37"/>
      <c r="R71" s="37"/>
      <c r="S71" s="37"/>
      <c r="T71" s="37"/>
      <c r="U71" s="37"/>
      <c r="V71" s="37"/>
      <c r="W71" s="37"/>
      <c r="X71" s="37"/>
      <c r="Y71" s="211">
        <f t="shared" si="34"/>
        <v>40047280</v>
      </c>
      <c r="Z71" s="211">
        <f t="shared" si="34"/>
        <v>40047280</v>
      </c>
      <c r="AA71" s="211">
        <f t="shared" si="34"/>
        <v>40047280</v>
      </c>
      <c r="AB71" s="211">
        <f t="shared" si="34"/>
        <v>40047280</v>
      </c>
      <c r="AC71" s="221"/>
    </row>
    <row r="72" spans="1:71" ht="16.5" thickTop="1" thickBot="1" x14ac:dyDescent="0.3">
      <c r="A72" s="26"/>
      <c r="B72" s="26"/>
      <c r="C72" s="28"/>
      <c r="D72" s="28"/>
      <c r="E72" s="27"/>
      <c r="F72" s="27"/>
      <c r="G72" s="27"/>
      <c r="H72" s="202" t="s">
        <v>844</v>
      </c>
      <c r="I72" s="37">
        <f>+I73</f>
        <v>144068563</v>
      </c>
      <c r="J72" s="37">
        <f t="shared" ref="J72:X74" si="35">+J73</f>
        <v>144068563</v>
      </c>
      <c r="K72" s="37">
        <f t="shared" si="35"/>
        <v>144068563</v>
      </c>
      <c r="L72" s="37">
        <f t="shared" si="35"/>
        <v>144068563</v>
      </c>
      <c r="M72" s="37">
        <f t="shared" si="35"/>
        <v>0</v>
      </c>
      <c r="N72" s="37">
        <f t="shared" si="35"/>
        <v>0</v>
      </c>
      <c r="O72" s="37">
        <f t="shared" si="35"/>
        <v>0</v>
      </c>
      <c r="P72" s="37">
        <f t="shared" si="35"/>
        <v>0</v>
      </c>
      <c r="Q72" s="37">
        <f t="shared" si="35"/>
        <v>0</v>
      </c>
      <c r="R72" s="37">
        <f t="shared" si="35"/>
        <v>0</v>
      </c>
      <c r="S72" s="37">
        <f t="shared" si="35"/>
        <v>0</v>
      </c>
      <c r="T72" s="37">
        <f t="shared" si="35"/>
        <v>0</v>
      </c>
      <c r="U72" s="37">
        <f t="shared" si="35"/>
        <v>0</v>
      </c>
      <c r="V72" s="37">
        <f t="shared" si="35"/>
        <v>0</v>
      </c>
      <c r="W72" s="37">
        <f t="shared" si="35"/>
        <v>0</v>
      </c>
      <c r="X72" s="37">
        <f t="shared" si="35"/>
        <v>0</v>
      </c>
      <c r="Y72" s="211">
        <f>I72+M72+Q72+U72</f>
        <v>144068563</v>
      </c>
      <c r="Z72" s="211">
        <f t="shared" ref="Z72:AB72" si="36">J72+N72+R72+V72</f>
        <v>144068563</v>
      </c>
      <c r="AA72" s="211">
        <f t="shared" si="36"/>
        <v>144068563</v>
      </c>
      <c r="AB72" s="211">
        <f t="shared" si="36"/>
        <v>144068563</v>
      </c>
      <c r="AC72" s="221"/>
    </row>
    <row r="73" spans="1:71" ht="16.5" thickTop="1" thickBot="1" x14ac:dyDescent="0.3">
      <c r="A73" s="46"/>
      <c r="B73" s="21"/>
      <c r="C73" s="21"/>
      <c r="D73" s="21"/>
      <c r="E73" s="46"/>
      <c r="F73" s="46"/>
      <c r="G73" s="46"/>
      <c r="H73" s="48" t="s">
        <v>685</v>
      </c>
      <c r="I73" s="37">
        <f>+I74</f>
        <v>144068563</v>
      </c>
      <c r="J73" s="37">
        <f t="shared" si="35"/>
        <v>144068563</v>
      </c>
      <c r="K73" s="37">
        <f t="shared" si="35"/>
        <v>144068563</v>
      </c>
      <c r="L73" s="37">
        <f t="shared" si="35"/>
        <v>144068563</v>
      </c>
      <c r="M73" s="42">
        <f t="shared" si="35"/>
        <v>0</v>
      </c>
      <c r="N73" s="42">
        <f t="shared" si="35"/>
        <v>0</v>
      </c>
      <c r="O73" s="42">
        <f t="shared" si="35"/>
        <v>0</v>
      </c>
      <c r="P73" s="42">
        <f t="shared" si="35"/>
        <v>0</v>
      </c>
      <c r="Q73" s="42">
        <f t="shared" si="35"/>
        <v>0</v>
      </c>
      <c r="R73" s="42">
        <f t="shared" si="35"/>
        <v>0</v>
      </c>
      <c r="S73" s="42">
        <f t="shared" si="35"/>
        <v>0</v>
      </c>
      <c r="T73" s="42">
        <f t="shared" si="35"/>
        <v>0</v>
      </c>
      <c r="U73" s="42">
        <f t="shared" si="35"/>
        <v>0</v>
      </c>
      <c r="V73" s="42">
        <f t="shared" si="35"/>
        <v>0</v>
      </c>
      <c r="W73" s="42">
        <f t="shared" si="35"/>
        <v>0</v>
      </c>
      <c r="X73" s="42">
        <f t="shared" si="35"/>
        <v>0</v>
      </c>
      <c r="Y73" s="210">
        <f t="shared" ref="Y73:AB75" si="37">+I73+M73+Q73+U73</f>
        <v>144068563</v>
      </c>
      <c r="Z73" s="210">
        <f t="shared" si="37"/>
        <v>144068563</v>
      </c>
      <c r="AA73" s="210">
        <f t="shared" si="37"/>
        <v>144068563</v>
      </c>
      <c r="AB73" s="210">
        <f t="shared" si="37"/>
        <v>144068563</v>
      </c>
      <c r="AC73" s="221"/>
    </row>
    <row r="74" spans="1:71" ht="16.5" thickTop="1" thickBot="1" x14ac:dyDescent="0.3">
      <c r="A74" s="46"/>
      <c r="B74" s="21"/>
      <c r="C74" s="21"/>
      <c r="D74" s="58"/>
      <c r="E74" s="59"/>
      <c r="F74" s="59"/>
      <c r="G74" s="59"/>
      <c r="H74" s="49" t="s">
        <v>686</v>
      </c>
      <c r="I74" s="37">
        <f>+I75</f>
        <v>144068563</v>
      </c>
      <c r="J74" s="37">
        <f t="shared" si="35"/>
        <v>144068563</v>
      </c>
      <c r="K74" s="37">
        <f t="shared" si="35"/>
        <v>144068563</v>
      </c>
      <c r="L74" s="37">
        <f t="shared" si="35"/>
        <v>144068563</v>
      </c>
      <c r="M74" s="37">
        <f t="shared" si="35"/>
        <v>0</v>
      </c>
      <c r="N74" s="37">
        <f t="shared" si="35"/>
        <v>0</v>
      </c>
      <c r="O74" s="37">
        <f t="shared" si="35"/>
        <v>0</v>
      </c>
      <c r="P74" s="37">
        <f t="shared" si="35"/>
        <v>0</v>
      </c>
      <c r="Q74" s="37">
        <f t="shared" si="35"/>
        <v>0</v>
      </c>
      <c r="R74" s="37">
        <f t="shared" si="35"/>
        <v>0</v>
      </c>
      <c r="S74" s="37">
        <f t="shared" si="35"/>
        <v>0</v>
      </c>
      <c r="T74" s="37">
        <f t="shared" si="35"/>
        <v>0</v>
      </c>
      <c r="U74" s="37">
        <f t="shared" si="35"/>
        <v>0</v>
      </c>
      <c r="V74" s="37">
        <f t="shared" si="35"/>
        <v>0</v>
      </c>
      <c r="W74" s="37">
        <f t="shared" si="35"/>
        <v>0</v>
      </c>
      <c r="X74" s="37">
        <f t="shared" si="35"/>
        <v>0</v>
      </c>
      <c r="Y74" s="211">
        <f t="shared" si="37"/>
        <v>144068563</v>
      </c>
      <c r="Z74" s="211">
        <f t="shared" si="37"/>
        <v>144068563</v>
      </c>
      <c r="AA74" s="211">
        <f t="shared" si="37"/>
        <v>144068563</v>
      </c>
      <c r="AB74" s="211">
        <f t="shared" si="37"/>
        <v>144068563</v>
      </c>
      <c r="AC74" s="221"/>
    </row>
    <row r="75" spans="1:71" ht="16.5" thickTop="1" thickBot="1" x14ac:dyDescent="0.3">
      <c r="A75" s="41"/>
      <c r="B75" s="41"/>
      <c r="C75" s="41"/>
      <c r="D75" s="41"/>
      <c r="E75" s="41"/>
      <c r="F75" s="41"/>
      <c r="G75" s="41"/>
      <c r="H75" s="49" t="s">
        <v>687</v>
      </c>
      <c r="I75" s="37">
        <v>144068563</v>
      </c>
      <c r="J75" s="37">
        <v>144068563</v>
      </c>
      <c r="K75" s="37">
        <v>144068563</v>
      </c>
      <c r="L75" s="37">
        <v>144068563</v>
      </c>
      <c r="M75" s="37"/>
      <c r="N75" s="37"/>
      <c r="O75" s="37"/>
      <c r="P75" s="37"/>
      <c r="Q75" s="37"/>
      <c r="R75" s="37"/>
      <c r="S75" s="37"/>
      <c r="T75" s="37"/>
      <c r="U75" s="37"/>
      <c r="V75" s="37"/>
      <c r="W75" s="37"/>
      <c r="X75" s="37"/>
      <c r="Y75" s="211">
        <f t="shared" si="37"/>
        <v>144068563</v>
      </c>
      <c r="Z75" s="211">
        <f t="shared" si="37"/>
        <v>144068563</v>
      </c>
      <c r="AA75" s="211">
        <f t="shared" si="37"/>
        <v>144068563</v>
      </c>
      <c r="AB75" s="211">
        <f t="shared" si="37"/>
        <v>144068563</v>
      </c>
      <c r="AC75" s="221"/>
    </row>
    <row r="76" spans="1:71" ht="16.5" thickTop="1" thickBot="1" x14ac:dyDescent="0.3">
      <c r="A76" s="41"/>
      <c r="B76" s="41"/>
      <c r="C76" s="41"/>
      <c r="D76" s="41"/>
      <c r="E76" s="41"/>
      <c r="F76" s="41"/>
      <c r="G76" s="41"/>
      <c r="H76" s="202" t="s">
        <v>845</v>
      </c>
      <c r="I76" s="37">
        <f>+I77</f>
        <v>58199688</v>
      </c>
      <c r="J76" s="37">
        <f t="shared" ref="J76:X78" si="38">+J77</f>
        <v>58199688</v>
      </c>
      <c r="K76" s="37">
        <f t="shared" si="38"/>
        <v>58199688</v>
      </c>
      <c r="L76" s="37">
        <f t="shared" si="38"/>
        <v>58199688</v>
      </c>
      <c r="M76" s="37">
        <f t="shared" si="38"/>
        <v>0</v>
      </c>
      <c r="N76" s="37">
        <f t="shared" si="38"/>
        <v>0</v>
      </c>
      <c r="O76" s="37">
        <f t="shared" si="38"/>
        <v>0</v>
      </c>
      <c r="P76" s="37">
        <f t="shared" si="38"/>
        <v>0</v>
      </c>
      <c r="Q76" s="37">
        <f t="shared" si="38"/>
        <v>0</v>
      </c>
      <c r="R76" s="37">
        <f t="shared" si="38"/>
        <v>0</v>
      </c>
      <c r="S76" s="37">
        <f t="shared" si="38"/>
        <v>0</v>
      </c>
      <c r="T76" s="37">
        <f t="shared" si="38"/>
        <v>0</v>
      </c>
      <c r="U76" s="37">
        <f t="shared" si="38"/>
        <v>0</v>
      </c>
      <c r="V76" s="37">
        <f t="shared" si="38"/>
        <v>0</v>
      </c>
      <c r="W76" s="37">
        <f t="shared" si="38"/>
        <v>0</v>
      </c>
      <c r="X76" s="37">
        <f t="shared" si="38"/>
        <v>0</v>
      </c>
      <c r="Y76" s="211">
        <f>I76+M76+Q76+U76</f>
        <v>58199688</v>
      </c>
      <c r="Z76" s="211">
        <f t="shared" ref="Z76:AB76" si="39">J76+N76+R76+V76</f>
        <v>58199688</v>
      </c>
      <c r="AA76" s="211">
        <f t="shared" si="39"/>
        <v>58199688</v>
      </c>
      <c r="AB76" s="211">
        <f t="shared" si="39"/>
        <v>58199688</v>
      </c>
      <c r="AC76" s="221"/>
    </row>
    <row r="77" spans="1:71" ht="16.5" thickTop="1" thickBot="1" x14ac:dyDescent="0.3">
      <c r="A77" s="26"/>
      <c r="B77" s="26"/>
      <c r="C77" s="26"/>
      <c r="D77" s="26"/>
      <c r="E77" s="27"/>
      <c r="F77" s="27"/>
      <c r="G77" s="26"/>
      <c r="H77" s="48" t="s">
        <v>685</v>
      </c>
      <c r="I77" s="37">
        <f>+I78</f>
        <v>58199688</v>
      </c>
      <c r="J77" s="37">
        <f t="shared" si="38"/>
        <v>58199688</v>
      </c>
      <c r="K77" s="37">
        <f t="shared" si="38"/>
        <v>58199688</v>
      </c>
      <c r="L77" s="37">
        <f t="shared" si="38"/>
        <v>58199688</v>
      </c>
      <c r="M77" s="42">
        <f t="shared" si="38"/>
        <v>0</v>
      </c>
      <c r="N77" s="42">
        <f t="shared" si="38"/>
        <v>0</v>
      </c>
      <c r="O77" s="42">
        <f t="shared" si="38"/>
        <v>0</v>
      </c>
      <c r="P77" s="42">
        <f t="shared" si="38"/>
        <v>0</v>
      </c>
      <c r="Q77" s="42">
        <f t="shared" si="38"/>
        <v>0</v>
      </c>
      <c r="R77" s="42">
        <f t="shared" si="38"/>
        <v>0</v>
      </c>
      <c r="S77" s="42">
        <f t="shared" si="38"/>
        <v>0</v>
      </c>
      <c r="T77" s="42">
        <f t="shared" si="38"/>
        <v>0</v>
      </c>
      <c r="U77" s="42">
        <f t="shared" si="38"/>
        <v>0</v>
      </c>
      <c r="V77" s="42">
        <f t="shared" si="38"/>
        <v>0</v>
      </c>
      <c r="W77" s="42">
        <f t="shared" si="38"/>
        <v>0</v>
      </c>
      <c r="X77" s="42">
        <f t="shared" si="38"/>
        <v>0</v>
      </c>
      <c r="Y77" s="210">
        <f t="shared" ref="Y77:AB79" si="40">+I77+M77+Q77+U77</f>
        <v>58199688</v>
      </c>
      <c r="Z77" s="210">
        <f t="shared" si="40"/>
        <v>58199688</v>
      </c>
      <c r="AA77" s="210">
        <f t="shared" si="40"/>
        <v>58199688</v>
      </c>
      <c r="AB77" s="210">
        <f t="shared" si="40"/>
        <v>58199688</v>
      </c>
      <c r="AC77" s="221"/>
    </row>
    <row r="78" spans="1:71" ht="16.5" thickTop="1" thickBot="1" x14ac:dyDescent="0.3">
      <c r="A78" s="26"/>
      <c r="B78" s="26"/>
      <c r="C78" s="26"/>
      <c r="D78" s="26"/>
      <c r="E78" s="27"/>
      <c r="F78" s="27"/>
      <c r="G78" s="27"/>
      <c r="H78" s="49" t="s">
        <v>686</v>
      </c>
      <c r="I78" s="37">
        <f>+I79</f>
        <v>58199688</v>
      </c>
      <c r="J78" s="37">
        <f t="shared" si="38"/>
        <v>58199688</v>
      </c>
      <c r="K78" s="37">
        <f t="shared" si="38"/>
        <v>58199688</v>
      </c>
      <c r="L78" s="37">
        <f t="shared" si="38"/>
        <v>58199688</v>
      </c>
      <c r="M78" s="37">
        <f t="shared" si="38"/>
        <v>0</v>
      </c>
      <c r="N78" s="37">
        <f t="shared" si="38"/>
        <v>0</v>
      </c>
      <c r="O78" s="37">
        <f t="shared" si="38"/>
        <v>0</v>
      </c>
      <c r="P78" s="37">
        <f t="shared" si="38"/>
        <v>0</v>
      </c>
      <c r="Q78" s="37">
        <f t="shared" si="38"/>
        <v>0</v>
      </c>
      <c r="R78" s="37">
        <f t="shared" si="38"/>
        <v>0</v>
      </c>
      <c r="S78" s="37">
        <f t="shared" si="38"/>
        <v>0</v>
      </c>
      <c r="T78" s="37">
        <f t="shared" si="38"/>
        <v>0</v>
      </c>
      <c r="U78" s="37">
        <f t="shared" si="38"/>
        <v>0</v>
      </c>
      <c r="V78" s="37">
        <f t="shared" si="38"/>
        <v>0</v>
      </c>
      <c r="W78" s="37">
        <f t="shared" si="38"/>
        <v>0</v>
      </c>
      <c r="X78" s="37">
        <f t="shared" si="38"/>
        <v>0</v>
      </c>
      <c r="Y78" s="211">
        <f t="shared" si="40"/>
        <v>58199688</v>
      </c>
      <c r="Z78" s="211">
        <f t="shared" si="40"/>
        <v>58199688</v>
      </c>
      <c r="AA78" s="211">
        <f t="shared" si="40"/>
        <v>58199688</v>
      </c>
      <c r="AB78" s="211">
        <f t="shared" si="40"/>
        <v>58199688</v>
      </c>
      <c r="AC78" s="221"/>
    </row>
    <row r="79" spans="1:71" ht="16.5" thickTop="1" thickBot="1" x14ac:dyDescent="0.3">
      <c r="A79" s="41"/>
      <c r="B79" s="41"/>
      <c r="C79" s="41"/>
      <c r="D79" s="41"/>
      <c r="E79" s="41"/>
      <c r="F79" s="41"/>
      <c r="G79" s="41"/>
      <c r="H79" s="49" t="s">
        <v>687</v>
      </c>
      <c r="I79" s="37">
        <v>58199688</v>
      </c>
      <c r="J79" s="37">
        <v>58199688</v>
      </c>
      <c r="K79" s="37">
        <v>58199688</v>
      </c>
      <c r="L79" s="37">
        <v>58199688</v>
      </c>
      <c r="M79" s="37"/>
      <c r="N79" s="37"/>
      <c r="O79" s="37"/>
      <c r="P79" s="37"/>
      <c r="Q79" s="37"/>
      <c r="R79" s="37"/>
      <c r="S79" s="37"/>
      <c r="T79" s="37"/>
      <c r="U79" s="37"/>
      <c r="V79" s="37"/>
      <c r="W79" s="37"/>
      <c r="X79" s="37"/>
      <c r="Y79" s="211">
        <f t="shared" si="40"/>
        <v>58199688</v>
      </c>
      <c r="Z79" s="211">
        <f t="shared" si="40"/>
        <v>58199688</v>
      </c>
      <c r="AA79" s="211">
        <f t="shared" si="40"/>
        <v>58199688</v>
      </c>
      <c r="AB79" s="211">
        <f t="shared" si="40"/>
        <v>58199688</v>
      </c>
      <c r="AC79" s="221"/>
    </row>
    <row r="80" spans="1:71" ht="16.5" thickTop="1" thickBot="1" x14ac:dyDescent="0.3">
      <c r="A80" s="41"/>
      <c r="B80" s="41"/>
      <c r="C80" s="41"/>
      <c r="D80" s="41"/>
      <c r="E80" s="41"/>
      <c r="F80" s="41"/>
      <c r="G80" s="41"/>
      <c r="H80" s="202" t="s">
        <v>846</v>
      </c>
      <c r="I80" s="37">
        <f>+I81</f>
        <v>359005740</v>
      </c>
      <c r="J80" s="37">
        <f t="shared" ref="J80:X82" si="41">+J81</f>
        <v>358993740</v>
      </c>
      <c r="K80" s="37">
        <f t="shared" si="41"/>
        <v>358993740</v>
      </c>
      <c r="L80" s="37">
        <f t="shared" si="41"/>
        <v>358993740</v>
      </c>
      <c r="M80" s="37">
        <f t="shared" si="41"/>
        <v>0</v>
      </c>
      <c r="N80" s="37">
        <f t="shared" si="41"/>
        <v>0</v>
      </c>
      <c r="O80" s="37">
        <f t="shared" si="41"/>
        <v>0</v>
      </c>
      <c r="P80" s="37">
        <f t="shared" si="41"/>
        <v>0</v>
      </c>
      <c r="Q80" s="37">
        <f t="shared" si="41"/>
        <v>0</v>
      </c>
      <c r="R80" s="37">
        <f t="shared" si="41"/>
        <v>0</v>
      </c>
      <c r="S80" s="37">
        <f t="shared" si="41"/>
        <v>0</v>
      </c>
      <c r="T80" s="37">
        <f t="shared" si="41"/>
        <v>0</v>
      </c>
      <c r="U80" s="37">
        <f t="shared" si="41"/>
        <v>0</v>
      </c>
      <c r="V80" s="37">
        <f t="shared" si="41"/>
        <v>0</v>
      </c>
      <c r="W80" s="37">
        <f t="shared" si="41"/>
        <v>0</v>
      </c>
      <c r="X80" s="37">
        <f t="shared" si="41"/>
        <v>0</v>
      </c>
      <c r="Y80" s="211">
        <f>I80+M80+Q80+U80</f>
        <v>359005740</v>
      </c>
      <c r="Z80" s="211">
        <f t="shared" ref="Z80:AB80" si="42">J80+N80+R80+V80</f>
        <v>358993740</v>
      </c>
      <c r="AA80" s="211">
        <f t="shared" si="42"/>
        <v>358993740</v>
      </c>
      <c r="AB80" s="211">
        <f t="shared" si="42"/>
        <v>358993740</v>
      </c>
      <c r="AC80" s="221"/>
    </row>
    <row r="81" spans="1:29" ht="16.5" thickTop="1" thickBot="1" x14ac:dyDescent="0.3">
      <c r="A81" s="26"/>
      <c r="B81" s="26"/>
      <c r="C81" s="26"/>
      <c r="D81" s="26"/>
      <c r="E81" s="27"/>
      <c r="F81" s="27"/>
      <c r="G81" s="26"/>
      <c r="H81" s="48" t="s">
        <v>685</v>
      </c>
      <c r="I81" s="37">
        <f>+I82</f>
        <v>359005740</v>
      </c>
      <c r="J81" s="37">
        <f t="shared" si="41"/>
        <v>358993740</v>
      </c>
      <c r="K81" s="37">
        <f t="shared" si="41"/>
        <v>358993740</v>
      </c>
      <c r="L81" s="37">
        <f t="shared" si="41"/>
        <v>358993740</v>
      </c>
      <c r="M81" s="42">
        <f t="shared" si="41"/>
        <v>0</v>
      </c>
      <c r="N81" s="42">
        <f t="shared" si="41"/>
        <v>0</v>
      </c>
      <c r="O81" s="42">
        <f t="shared" si="41"/>
        <v>0</v>
      </c>
      <c r="P81" s="42">
        <f t="shared" si="41"/>
        <v>0</v>
      </c>
      <c r="Q81" s="42">
        <f t="shared" si="41"/>
        <v>0</v>
      </c>
      <c r="R81" s="42">
        <f t="shared" si="41"/>
        <v>0</v>
      </c>
      <c r="S81" s="42">
        <f t="shared" si="41"/>
        <v>0</v>
      </c>
      <c r="T81" s="42">
        <f t="shared" si="41"/>
        <v>0</v>
      </c>
      <c r="U81" s="42">
        <f t="shared" si="41"/>
        <v>0</v>
      </c>
      <c r="V81" s="42">
        <f t="shared" si="41"/>
        <v>0</v>
      </c>
      <c r="W81" s="42">
        <f t="shared" si="41"/>
        <v>0</v>
      </c>
      <c r="X81" s="42">
        <f t="shared" si="41"/>
        <v>0</v>
      </c>
      <c r="Y81" s="210">
        <f t="shared" ref="Y81:AB84" si="43">+I81+M81+Q81+U81</f>
        <v>359005740</v>
      </c>
      <c r="Z81" s="210">
        <f t="shared" si="43"/>
        <v>358993740</v>
      </c>
      <c r="AA81" s="210">
        <f t="shared" si="43"/>
        <v>358993740</v>
      </c>
      <c r="AB81" s="210">
        <f t="shared" si="43"/>
        <v>358993740</v>
      </c>
      <c r="AC81" s="221"/>
    </row>
    <row r="82" spans="1:29" ht="16.5" thickTop="1" thickBot="1" x14ac:dyDescent="0.3">
      <c r="A82" s="26"/>
      <c r="B82" s="26"/>
      <c r="C82" s="26"/>
      <c r="D82" s="26"/>
      <c r="E82" s="27"/>
      <c r="F82" s="27"/>
      <c r="G82" s="26"/>
      <c r="H82" s="49" t="s">
        <v>686</v>
      </c>
      <c r="I82" s="37">
        <f>+I83</f>
        <v>359005740</v>
      </c>
      <c r="J82" s="37">
        <f t="shared" si="41"/>
        <v>358993740</v>
      </c>
      <c r="K82" s="37">
        <f t="shared" si="41"/>
        <v>358993740</v>
      </c>
      <c r="L82" s="37">
        <f>+L83</f>
        <v>358993740</v>
      </c>
      <c r="M82" s="37">
        <f t="shared" si="41"/>
        <v>0</v>
      </c>
      <c r="N82" s="37">
        <f t="shared" si="41"/>
        <v>0</v>
      </c>
      <c r="O82" s="37">
        <f t="shared" si="41"/>
        <v>0</v>
      </c>
      <c r="P82" s="37">
        <f t="shared" si="41"/>
        <v>0</v>
      </c>
      <c r="Q82" s="37">
        <f t="shared" si="41"/>
        <v>0</v>
      </c>
      <c r="R82" s="37">
        <f t="shared" si="41"/>
        <v>0</v>
      </c>
      <c r="S82" s="37">
        <f t="shared" si="41"/>
        <v>0</v>
      </c>
      <c r="T82" s="37">
        <f t="shared" si="41"/>
        <v>0</v>
      </c>
      <c r="U82" s="37">
        <f t="shared" si="41"/>
        <v>0</v>
      </c>
      <c r="V82" s="37">
        <f t="shared" si="41"/>
        <v>0</v>
      </c>
      <c r="W82" s="37">
        <f t="shared" si="41"/>
        <v>0</v>
      </c>
      <c r="X82" s="37">
        <f t="shared" si="41"/>
        <v>0</v>
      </c>
      <c r="Y82" s="211">
        <f t="shared" si="43"/>
        <v>359005740</v>
      </c>
      <c r="Z82" s="211">
        <f t="shared" si="43"/>
        <v>358993740</v>
      </c>
      <c r="AA82" s="211">
        <f t="shared" si="43"/>
        <v>358993740</v>
      </c>
      <c r="AB82" s="211">
        <f t="shared" si="43"/>
        <v>358993740</v>
      </c>
      <c r="AC82" s="221"/>
    </row>
    <row r="83" spans="1:29" ht="16.5" thickTop="1" thickBot="1" x14ac:dyDescent="0.3">
      <c r="A83" s="46"/>
      <c r="B83" s="46"/>
      <c r="C83" s="46"/>
      <c r="D83" s="46"/>
      <c r="E83" s="46"/>
      <c r="F83" s="46"/>
      <c r="G83" s="46"/>
      <c r="H83" s="49" t="s">
        <v>687</v>
      </c>
      <c r="I83" s="37">
        <v>359005740</v>
      </c>
      <c r="J83" s="37">
        <v>358993740</v>
      </c>
      <c r="K83" s="37">
        <v>358993740</v>
      </c>
      <c r="L83" s="37">
        <v>358993740</v>
      </c>
      <c r="M83" s="37"/>
      <c r="N83" s="37"/>
      <c r="O83" s="37"/>
      <c r="P83" s="37"/>
      <c r="Q83" s="37"/>
      <c r="R83" s="37"/>
      <c r="S83" s="37"/>
      <c r="T83" s="37"/>
      <c r="U83" s="37"/>
      <c r="V83" s="37"/>
      <c r="W83" s="37"/>
      <c r="X83" s="37"/>
      <c r="Y83" s="211">
        <f t="shared" si="43"/>
        <v>359005740</v>
      </c>
      <c r="Z83" s="211">
        <f t="shared" si="43"/>
        <v>358993740</v>
      </c>
      <c r="AA83" s="211">
        <f t="shared" si="43"/>
        <v>358993740</v>
      </c>
      <c r="AB83" s="211">
        <f t="shared" si="43"/>
        <v>358993740</v>
      </c>
      <c r="AC83" s="221"/>
    </row>
    <row r="84" spans="1:29" ht="16.5" thickTop="1" thickBot="1" x14ac:dyDescent="0.3">
      <c r="A84" s="41"/>
      <c r="B84" s="41"/>
      <c r="C84" s="41"/>
      <c r="D84" s="41"/>
      <c r="E84" s="41"/>
      <c r="F84" s="41"/>
      <c r="G84" s="41"/>
      <c r="H84" s="202" t="s">
        <v>847</v>
      </c>
      <c r="I84" s="37">
        <f>+I85</f>
        <v>1133705981</v>
      </c>
      <c r="J84" s="37">
        <f t="shared" ref="J84:X86" si="44">+J85</f>
        <v>1104358971</v>
      </c>
      <c r="K84" s="37">
        <f t="shared" si="44"/>
        <v>1104358971</v>
      </c>
      <c r="L84" s="37">
        <f t="shared" si="44"/>
        <v>652616025</v>
      </c>
      <c r="M84" s="42">
        <f t="shared" si="44"/>
        <v>0</v>
      </c>
      <c r="N84" s="42">
        <f t="shared" si="44"/>
        <v>0</v>
      </c>
      <c r="O84" s="42">
        <f t="shared" si="44"/>
        <v>0</v>
      </c>
      <c r="P84" s="42">
        <f t="shared" si="44"/>
        <v>0</v>
      </c>
      <c r="Q84" s="42">
        <f t="shared" si="44"/>
        <v>0</v>
      </c>
      <c r="R84" s="42">
        <f t="shared" si="44"/>
        <v>0</v>
      </c>
      <c r="S84" s="42">
        <f t="shared" si="44"/>
        <v>0</v>
      </c>
      <c r="T84" s="42">
        <f t="shared" si="44"/>
        <v>0</v>
      </c>
      <c r="U84" s="42">
        <f t="shared" si="44"/>
        <v>0</v>
      </c>
      <c r="V84" s="42">
        <f t="shared" si="44"/>
        <v>0</v>
      </c>
      <c r="W84" s="42">
        <f t="shared" si="44"/>
        <v>0</v>
      </c>
      <c r="X84" s="42">
        <f t="shared" si="44"/>
        <v>0</v>
      </c>
      <c r="Y84" s="210">
        <f t="shared" si="30"/>
        <v>1133705981</v>
      </c>
      <c r="Z84" s="210">
        <f t="shared" si="43"/>
        <v>1104358971</v>
      </c>
      <c r="AA84" s="210">
        <f t="shared" si="43"/>
        <v>1104358971</v>
      </c>
      <c r="AB84" s="210">
        <f t="shared" si="43"/>
        <v>652616025</v>
      </c>
      <c r="AC84" s="221"/>
    </row>
    <row r="85" spans="1:29" ht="16.5" thickTop="1" thickBot="1" x14ac:dyDescent="0.3">
      <c r="A85" s="41"/>
      <c r="B85" s="41"/>
      <c r="C85" s="41"/>
      <c r="D85" s="41"/>
      <c r="E85" s="41"/>
      <c r="F85" s="41"/>
      <c r="G85" s="41"/>
      <c r="H85" s="48" t="s">
        <v>685</v>
      </c>
      <c r="I85" s="37">
        <f>+I86</f>
        <v>1133705981</v>
      </c>
      <c r="J85" s="37">
        <f t="shared" si="44"/>
        <v>1104358971</v>
      </c>
      <c r="K85" s="37">
        <f t="shared" si="44"/>
        <v>1104358971</v>
      </c>
      <c r="L85" s="37">
        <f t="shared" si="44"/>
        <v>652616025</v>
      </c>
      <c r="M85" s="42">
        <f t="shared" si="44"/>
        <v>0</v>
      </c>
      <c r="N85" s="42">
        <f t="shared" si="44"/>
        <v>0</v>
      </c>
      <c r="O85" s="42">
        <f t="shared" si="44"/>
        <v>0</v>
      </c>
      <c r="P85" s="42">
        <f t="shared" si="44"/>
        <v>0</v>
      </c>
      <c r="Q85" s="42">
        <f t="shared" si="44"/>
        <v>0</v>
      </c>
      <c r="R85" s="42">
        <f t="shared" si="44"/>
        <v>0</v>
      </c>
      <c r="S85" s="42">
        <f t="shared" si="44"/>
        <v>0</v>
      </c>
      <c r="T85" s="42">
        <f t="shared" si="44"/>
        <v>0</v>
      </c>
      <c r="U85" s="42">
        <f t="shared" si="44"/>
        <v>0</v>
      </c>
      <c r="V85" s="42">
        <f t="shared" si="44"/>
        <v>0</v>
      </c>
      <c r="W85" s="42">
        <f t="shared" si="44"/>
        <v>0</v>
      </c>
      <c r="X85" s="42">
        <f t="shared" si="44"/>
        <v>0</v>
      </c>
      <c r="Y85" s="210">
        <f t="shared" si="30"/>
        <v>1133705981</v>
      </c>
      <c r="Z85" s="210">
        <f t="shared" si="30"/>
        <v>1104358971</v>
      </c>
      <c r="AA85" s="210">
        <f t="shared" si="30"/>
        <v>1104358971</v>
      </c>
      <c r="AB85" s="210">
        <f t="shared" si="30"/>
        <v>652616025</v>
      </c>
      <c r="AC85" s="221"/>
    </row>
    <row r="86" spans="1:29" ht="16.5" thickTop="1" thickBot="1" x14ac:dyDescent="0.3">
      <c r="A86" s="26"/>
      <c r="B86" s="26"/>
      <c r="C86" s="28"/>
      <c r="D86" s="26"/>
      <c r="E86" s="27"/>
      <c r="F86" s="26"/>
      <c r="G86" s="26"/>
      <c r="H86" s="49" t="s">
        <v>686</v>
      </c>
      <c r="I86" s="37">
        <f>+I87</f>
        <v>1133705981</v>
      </c>
      <c r="J86" s="37">
        <f t="shared" si="44"/>
        <v>1104358971</v>
      </c>
      <c r="K86" s="37">
        <f t="shared" si="44"/>
        <v>1104358971</v>
      </c>
      <c r="L86" s="37">
        <f t="shared" si="44"/>
        <v>652616025</v>
      </c>
      <c r="M86" s="37">
        <f t="shared" si="44"/>
        <v>0</v>
      </c>
      <c r="N86" s="37">
        <f t="shared" si="44"/>
        <v>0</v>
      </c>
      <c r="O86" s="37">
        <f t="shared" si="44"/>
        <v>0</v>
      </c>
      <c r="P86" s="37">
        <f t="shared" si="44"/>
        <v>0</v>
      </c>
      <c r="Q86" s="37">
        <f t="shared" si="44"/>
        <v>0</v>
      </c>
      <c r="R86" s="37">
        <f t="shared" si="44"/>
        <v>0</v>
      </c>
      <c r="S86" s="37">
        <f t="shared" si="44"/>
        <v>0</v>
      </c>
      <c r="T86" s="37">
        <f t="shared" si="44"/>
        <v>0</v>
      </c>
      <c r="U86" s="37">
        <f t="shared" si="44"/>
        <v>0</v>
      </c>
      <c r="V86" s="37">
        <f t="shared" si="44"/>
        <v>0</v>
      </c>
      <c r="W86" s="37">
        <f t="shared" si="44"/>
        <v>0</v>
      </c>
      <c r="X86" s="37">
        <f t="shared" si="44"/>
        <v>0</v>
      </c>
      <c r="Y86" s="211">
        <f t="shared" si="30"/>
        <v>1133705981</v>
      </c>
      <c r="Z86" s="211">
        <f t="shared" si="30"/>
        <v>1104358971</v>
      </c>
      <c r="AA86" s="211">
        <f t="shared" si="30"/>
        <v>1104358971</v>
      </c>
      <c r="AB86" s="211">
        <f t="shared" si="30"/>
        <v>652616025</v>
      </c>
      <c r="AC86" s="221"/>
    </row>
    <row r="87" spans="1:29" ht="16.5" thickTop="1" thickBot="1" x14ac:dyDescent="0.3">
      <c r="A87" s="26"/>
      <c r="B87" s="26"/>
      <c r="C87" s="28"/>
      <c r="D87" s="26"/>
      <c r="E87" s="27"/>
      <c r="F87" s="27"/>
      <c r="G87" s="26"/>
      <c r="H87" s="49" t="s">
        <v>687</v>
      </c>
      <c r="I87" s="37">
        <v>1133705981</v>
      </c>
      <c r="J87" s="37">
        <v>1104358971</v>
      </c>
      <c r="K87" s="37">
        <v>1104358971</v>
      </c>
      <c r="L87" s="37">
        <v>652616025</v>
      </c>
      <c r="M87" s="37"/>
      <c r="N87" s="37"/>
      <c r="O87" s="37"/>
      <c r="P87" s="37"/>
      <c r="Q87" s="37"/>
      <c r="R87" s="37"/>
      <c r="S87" s="37"/>
      <c r="T87" s="37"/>
      <c r="U87" s="37"/>
      <c r="V87" s="37"/>
      <c r="W87" s="37"/>
      <c r="X87" s="37"/>
      <c r="Y87" s="211">
        <f t="shared" si="30"/>
        <v>1133705981</v>
      </c>
      <c r="Z87" s="211">
        <f t="shared" si="30"/>
        <v>1104358971</v>
      </c>
      <c r="AA87" s="211">
        <f t="shared" si="30"/>
        <v>1104358971</v>
      </c>
      <c r="AB87" s="211">
        <f t="shared" si="30"/>
        <v>652616025</v>
      </c>
      <c r="AC87" s="221"/>
    </row>
    <row r="88" spans="1:29" ht="27" thickTop="1" thickBot="1" x14ac:dyDescent="0.3">
      <c r="A88" s="50"/>
      <c r="B88" s="50"/>
      <c r="C88" s="50"/>
      <c r="D88" s="50"/>
      <c r="E88" s="50"/>
      <c r="F88" s="50"/>
      <c r="G88" s="48"/>
      <c r="H88" s="203" t="s">
        <v>848</v>
      </c>
      <c r="I88" s="37"/>
      <c r="J88" s="37"/>
      <c r="K88" s="37"/>
      <c r="L88" s="37"/>
      <c r="M88" s="37"/>
      <c r="N88" s="37"/>
      <c r="O88" s="37"/>
      <c r="P88" s="37"/>
      <c r="Q88" s="37"/>
      <c r="R88" s="37"/>
      <c r="S88" s="37"/>
      <c r="T88" s="37"/>
      <c r="U88" s="37">
        <f t="shared" ref="U88:X90" si="45">+U89</f>
        <v>2014702117</v>
      </c>
      <c r="V88" s="37">
        <f t="shared" si="45"/>
        <v>2012729780</v>
      </c>
      <c r="W88" s="37">
        <f t="shared" si="45"/>
        <v>0</v>
      </c>
      <c r="X88" s="37">
        <f t="shared" si="45"/>
        <v>0</v>
      </c>
      <c r="Y88" s="211"/>
      <c r="Z88" s="211"/>
      <c r="AA88" s="211"/>
      <c r="AB88" s="211"/>
      <c r="AC88" s="221"/>
    </row>
    <row r="89" spans="1:29" ht="16.5" thickTop="1" thickBot="1" x14ac:dyDescent="0.3">
      <c r="A89" s="50"/>
      <c r="B89" s="50"/>
      <c r="C89" s="50"/>
      <c r="D89" s="50"/>
      <c r="E89" s="41"/>
      <c r="F89" s="41"/>
      <c r="G89" s="41"/>
      <c r="H89" s="48" t="s">
        <v>685</v>
      </c>
      <c r="I89" s="37"/>
      <c r="J89" s="37"/>
      <c r="K89" s="37"/>
      <c r="L89" s="37"/>
      <c r="M89" s="37"/>
      <c r="N89" s="37"/>
      <c r="O89" s="37"/>
      <c r="P89" s="37"/>
      <c r="Q89" s="37"/>
      <c r="R89" s="37"/>
      <c r="S89" s="37"/>
      <c r="T89" s="37"/>
      <c r="U89" s="37">
        <f t="shared" si="45"/>
        <v>2014702117</v>
      </c>
      <c r="V89" s="37">
        <f t="shared" si="45"/>
        <v>2012729780</v>
      </c>
      <c r="W89" s="37">
        <f t="shared" si="45"/>
        <v>0</v>
      </c>
      <c r="X89" s="37">
        <f t="shared" si="45"/>
        <v>0</v>
      </c>
      <c r="Y89" s="211"/>
      <c r="Z89" s="211"/>
      <c r="AA89" s="211"/>
      <c r="AB89" s="211"/>
      <c r="AC89" s="221"/>
    </row>
    <row r="90" spans="1:29" ht="16.5" thickTop="1" thickBot="1" x14ac:dyDescent="0.3">
      <c r="A90" s="26"/>
      <c r="B90" s="26"/>
      <c r="C90" s="28"/>
      <c r="D90" s="28"/>
      <c r="E90" s="27"/>
      <c r="F90" s="27"/>
      <c r="G90" s="26"/>
      <c r="H90" s="49" t="s">
        <v>686</v>
      </c>
      <c r="I90" s="37"/>
      <c r="J90" s="37"/>
      <c r="K90" s="37"/>
      <c r="L90" s="37"/>
      <c r="M90" s="37"/>
      <c r="N90" s="37"/>
      <c r="O90" s="37"/>
      <c r="P90" s="37"/>
      <c r="Q90" s="37"/>
      <c r="R90" s="37"/>
      <c r="S90" s="37"/>
      <c r="T90" s="37"/>
      <c r="U90" s="37">
        <f t="shared" si="45"/>
        <v>2014702117</v>
      </c>
      <c r="V90" s="37">
        <f t="shared" si="45"/>
        <v>2012729780</v>
      </c>
      <c r="W90" s="37">
        <f t="shared" si="45"/>
        <v>0</v>
      </c>
      <c r="X90" s="37">
        <f t="shared" si="45"/>
        <v>0</v>
      </c>
      <c r="Y90" s="211"/>
      <c r="Z90" s="211"/>
      <c r="AA90" s="211"/>
      <c r="AB90" s="211"/>
      <c r="AC90" s="221"/>
    </row>
    <row r="91" spans="1:29" ht="16.5" thickTop="1" thickBot="1" x14ac:dyDescent="0.3">
      <c r="A91" s="26"/>
      <c r="B91" s="26"/>
      <c r="C91" s="28"/>
      <c r="D91" s="28"/>
      <c r="E91" s="27"/>
      <c r="F91" s="27"/>
      <c r="G91" s="27"/>
      <c r="H91" s="49" t="s">
        <v>687</v>
      </c>
      <c r="I91" s="37"/>
      <c r="J91" s="37"/>
      <c r="K91" s="37"/>
      <c r="L91" s="37"/>
      <c r="M91" s="37"/>
      <c r="N91" s="37"/>
      <c r="O91" s="37"/>
      <c r="P91" s="37"/>
      <c r="Q91" s="37"/>
      <c r="R91" s="37"/>
      <c r="S91" s="37"/>
      <c r="T91" s="37"/>
      <c r="U91" s="37">
        <v>2014702117</v>
      </c>
      <c r="V91" s="37">
        <v>2012729780</v>
      </c>
      <c r="W91" s="37">
        <v>0</v>
      </c>
      <c r="X91" s="37">
        <v>0</v>
      </c>
      <c r="Y91" s="211"/>
      <c r="Z91" s="211"/>
      <c r="AA91" s="211"/>
      <c r="AB91" s="211"/>
      <c r="AC91" s="221"/>
    </row>
    <row r="92" spans="1:29" s="91" customFormat="1" ht="27" thickTop="1" thickBot="1" x14ac:dyDescent="0.3">
      <c r="A92" s="88"/>
      <c r="B92" s="88"/>
      <c r="C92" s="89"/>
      <c r="D92" s="89"/>
      <c r="E92" s="89"/>
      <c r="F92" s="89"/>
      <c r="G92" s="89"/>
      <c r="H92" s="203" t="s">
        <v>849</v>
      </c>
      <c r="I92" s="37"/>
      <c r="J92" s="37"/>
      <c r="K92" s="37"/>
      <c r="L92" s="37"/>
      <c r="M92" s="37"/>
      <c r="N92" s="37"/>
      <c r="O92" s="37"/>
      <c r="P92" s="37"/>
      <c r="Q92" s="37"/>
      <c r="R92" s="37"/>
      <c r="S92" s="37"/>
      <c r="T92" s="37"/>
      <c r="U92" s="37">
        <f t="shared" ref="U92:X94" si="46">+U93</f>
        <v>1709455689</v>
      </c>
      <c r="V92" s="37">
        <f t="shared" si="46"/>
        <v>1709307342</v>
      </c>
      <c r="W92" s="37">
        <f t="shared" si="46"/>
        <v>661160537</v>
      </c>
      <c r="X92" s="37">
        <f t="shared" si="46"/>
        <v>661160537</v>
      </c>
      <c r="Y92" s="211"/>
      <c r="Z92" s="211"/>
      <c r="AA92" s="211"/>
      <c r="AB92" s="211"/>
      <c r="AC92" s="222"/>
    </row>
    <row r="93" spans="1:29" ht="16.5" thickTop="1" thickBot="1" x14ac:dyDescent="0.3">
      <c r="H93" s="48" t="s">
        <v>685</v>
      </c>
      <c r="I93" s="37"/>
      <c r="J93" s="37"/>
      <c r="K93" s="37"/>
      <c r="L93" s="37"/>
      <c r="M93" s="37"/>
      <c r="N93" s="37"/>
      <c r="O93" s="37"/>
      <c r="P93" s="37"/>
      <c r="Q93" s="37"/>
      <c r="R93" s="37"/>
      <c r="S93" s="37"/>
      <c r="T93" s="37"/>
      <c r="U93" s="37">
        <f t="shared" si="46"/>
        <v>1709455689</v>
      </c>
      <c r="V93" s="37">
        <f t="shared" si="46"/>
        <v>1709307342</v>
      </c>
      <c r="W93" s="37">
        <f t="shared" si="46"/>
        <v>661160537</v>
      </c>
      <c r="X93" s="37">
        <f t="shared" si="46"/>
        <v>661160537</v>
      </c>
      <c r="Y93" s="211"/>
      <c r="Z93" s="211"/>
      <c r="AA93" s="211"/>
      <c r="AB93" s="211"/>
      <c r="AC93" s="222"/>
    </row>
    <row r="94" spans="1:29" ht="16.5" thickTop="1" thickBot="1" x14ac:dyDescent="0.3">
      <c r="H94" s="49" t="s">
        <v>686</v>
      </c>
      <c r="I94" s="37"/>
      <c r="J94" s="37"/>
      <c r="K94" s="37"/>
      <c r="L94" s="37"/>
      <c r="M94" s="37"/>
      <c r="N94" s="37"/>
      <c r="O94" s="37"/>
      <c r="P94" s="37"/>
      <c r="Q94" s="37"/>
      <c r="R94" s="37"/>
      <c r="S94" s="37"/>
      <c r="T94" s="37"/>
      <c r="U94" s="37">
        <f t="shared" si="46"/>
        <v>1709455689</v>
      </c>
      <c r="V94" s="37">
        <f t="shared" si="46"/>
        <v>1709307342</v>
      </c>
      <c r="W94" s="37">
        <f t="shared" si="46"/>
        <v>661160537</v>
      </c>
      <c r="X94" s="37">
        <f t="shared" si="46"/>
        <v>661160537</v>
      </c>
      <c r="Y94" s="211"/>
      <c r="Z94" s="211"/>
      <c r="AA94" s="211"/>
      <c r="AB94" s="211"/>
      <c r="AC94" s="222"/>
    </row>
    <row r="95" spans="1:29" ht="16.5" thickTop="1" thickBot="1" x14ac:dyDescent="0.3">
      <c r="H95" s="49" t="s">
        <v>687</v>
      </c>
      <c r="I95" s="37"/>
      <c r="J95" s="37"/>
      <c r="K95" s="37"/>
      <c r="L95" s="37"/>
      <c r="M95" s="37"/>
      <c r="N95" s="37"/>
      <c r="O95" s="37"/>
      <c r="P95" s="37"/>
      <c r="Q95" s="37"/>
      <c r="R95" s="37"/>
      <c r="S95" s="37"/>
      <c r="T95" s="37"/>
      <c r="U95" s="37">
        <v>1709455689</v>
      </c>
      <c r="V95" s="37">
        <v>1709307342</v>
      </c>
      <c r="W95" s="37">
        <v>661160537</v>
      </c>
      <c r="X95" s="37">
        <v>661160537</v>
      </c>
      <c r="Y95" s="211"/>
      <c r="Z95" s="211"/>
      <c r="AA95" s="211"/>
      <c r="AB95" s="211"/>
      <c r="AC95" s="222"/>
    </row>
    <row r="96" spans="1:29" ht="27" thickTop="1" thickBot="1" x14ac:dyDescent="0.3">
      <c r="H96" s="203" t="s">
        <v>850</v>
      </c>
      <c r="I96" s="37">
        <f>+I97</f>
        <v>0</v>
      </c>
      <c r="J96" s="37">
        <f t="shared" ref="J96:X98" si="47">+J97</f>
        <v>0</v>
      </c>
      <c r="K96" s="37">
        <f t="shared" si="47"/>
        <v>0</v>
      </c>
      <c r="L96" s="37">
        <f t="shared" si="47"/>
        <v>0</v>
      </c>
      <c r="M96" s="37">
        <f t="shared" si="47"/>
        <v>0</v>
      </c>
      <c r="N96" s="37">
        <f t="shared" si="47"/>
        <v>0</v>
      </c>
      <c r="O96" s="37">
        <f t="shared" si="47"/>
        <v>0</v>
      </c>
      <c r="P96" s="37">
        <f t="shared" si="47"/>
        <v>0</v>
      </c>
      <c r="Q96" s="37">
        <f t="shared" si="47"/>
        <v>0</v>
      </c>
      <c r="R96" s="37">
        <f t="shared" si="47"/>
        <v>0</v>
      </c>
      <c r="S96" s="37">
        <f t="shared" si="47"/>
        <v>0</v>
      </c>
      <c r="T96" s="37">
        <f t="shared" si="47"/>
        <v>0</v>
      </c>
      <c r="U96" s="37">
        <f t="shared" si="47"/>
        <v>1347479797</v>
      </c>
      <c r="V96" s="37">
        <f t="shared" si="47"/>
        <v>1347470320</v>
      </c>
      <c r="W96" s="37">
        <f t="shared" si="47"/>
        <v>404241096</v>
      </c>
      <c r="X96" s="37">
        <f t="shared" si="47"/>
        <v>404241096</v>
      </c>
      <c r="Y96" s="211"/>
      <c r="Z96" s="211"/>
      <c r="AA96" s="211"/>
      <c r="AB96" s="211"/>
      <c r="AC96" s="222"/>
    </row>
    <row r="97" spans="8:29" ht="16.5" thickTop="1" thickBot="1" x14ac:dyDescent="0.3">
      <c r="H97" s="48" t="s">
        <v>685</v>
      </c>
      <c r="I97" s="37">
        <f>+I98</f>
        <v>0</v>
      </c>
      <c r="J97" s="37">
        <f t="shared" si="47"/>
        <v>0</v>
      </c>
      <c r="K97" s="37">
        <f t="shared" si="47"/>
        <v>0</v>
      </c>
      <c r="L97" s="37">
        <f t="shared" si="47"/>
        <v>0</v>
      </c>
      <c r="M97" s="37">
        <f t="shared" si="47"/>
        <v>0</v>
      </c>
      <c r="N97" s="37">
        <f t="shared" si="47"/>
        <v>0</v>
      </c>
      <c r="O97" s="37">
        <f t="shared" si="47"/>
        <v>0</v>
      </c>
      <c r="P97" s="37">
        <f t="shared" si="47"/>
        <v>0</v>
      </c>
      <c r="Q97" s="37">
        <f t="shared" si="47"/>
        <v>0</v>
      </c>
      <c r="R97" s="37">
        <f t="shared" si="47"/>
        <v>0</v>
      </c>
      <c r="S97" s="37">
        <f t="shared" si="47"/>
        <v>0</v>
      </c>
      <c r="T97" s="37">
        <f t="shared" si="47"/>
        <v>0</v>
      </c>
      <c r="U97" s="37">
        <f t="shared" si="47"/>
        <v>1347479797</v>
      </c>
      <c r="V97" s="37">
        <f t="shared" si="47"/>
        <v>1347470320</v>
      </c>
      <c r="W97" s="37">
        <f t="shared" si="47"/>
        <v>404241096</v>
      </c>
      <c r="X97" s="37">
        <f t="shared" si="47"/>
        <v>404241096</v>
      </c>
      <c r="Y97" s="211"/>
      <c r="Z97" s="211"/>
      <c r="AA97" s="211"/>
      <c r="AB97" s="211"/>
      <c r="AC97" s="222"/>
    </row>
    <row r="98" spans="8:29" ht="16.5" thickTop="1" thickBot="1" x14ac:dyDescent="0.3">
      <c r="H98" s="49" t="s">
        <v>686</v>
      </c>
      <c r="I98" s="37">
        <f>+I99</f>
        <v>0</v>
      </c>
      <c r="J98" s="37">
        <f t="shared" si="47"/>
        <v>0</v>
      </c>
      <c r="K98" s="37">
        <f t="shared" si="47"/>
        <v>0</v>
      </c>
      <c r="L98" s="37">
        <f t="shared" si="47"/>
        <v>0</v>
      </c>
      <c r="M98" s="37">
        <f t="shared" si="47"/>
        <v>0</v>
      </c>
      <c r="N98" s="37">
        <f t="shared" si="47"/>
        <v>0</v>
      </c>
      <c r="O98" s="37">
        <f t="shared" si="47"/>
        <v>0</v>
      </c>
      <c r="P98" s="37">
        <f t="shared" si="47"/>
        <v>0</v>
      </c>
      <c r="Q98" s="37">
        <f t="shared" si="47"/>
        <v>0</v>
      </c>
      <c r="R98" s="37">
        <f t="shared" si="47"/>
        <v>0</v>
      </c>
      <c r="S98" s="37">
        <f t="shared" si="47"/>
        <v>0</v>
      </c>
      <c r="T98" s="37">
        <f t="shared" si="47"/>
        <v>0</v>
      </c>
      <c r="U98" s="37">
        <f t="shared" si="47"/>
        <v>1347479797</v>
      </c>
      <c r="V98" s="37">
        <f t="shared" si="47"/>
        <v>1347470320</v>
      </c>
      <c r="W98" s="37">
        <f t="shared" si="47"/>
        <v>404241096</v>
      </c>
      <c r="X98" s="37">
        <f t="shared" si="47"/>
        <v>404241096</v>
      </c>
      <c r="Y98" s="211"/>
      <c r="Z98" s="211"/>
      <c r="AA98" s="211"/>
      <c r="AB98" s="211"/>
      <c r="AC98" s="222"/>
    </row>
    <row r="99" spans="8:29" ht="16.5" thickTop="1" thickBot="1" x14ac:dyDescent="0.3">
      <c r="H99" s="49" t="s">
        <v>687</v>
      </c>
      <c r="I99" s="37"/>
      <c r="J99" s="37"/>
      <c r="K99" s="37"/>
      <c r="L99" s="37"/>
      <c r="M99" s="37"/>
      <c r="N99" s="37"/>
      <c r="O99" s="37"/>
      <c r="P99" s="37"/>
      <c r="Q99" s="37"/>
      <c r="R99" s="37"/>
      <c r="S99" s="37"/>
      <c r="T99" s="37"/>
      <c r="U99" s="37">
        <v>1347479797</v>
      </c>
      <c r="V99" s="37">
        <v>1347470320</v>
      </c>
      <c r="W99" s="37">
        <v>404241096</v>
      </c>
      <c r="X99" s="37">
        <v>404241096</v>
      </c>
      <c r="Y99" s="211"/>
      <c r="Z99" s="211"/>
      <c r="AA99" s="211"/>
      <c r="AB99" s="211"/>
      <c r="AC99" s="222"/>
    </row>
    <row r="100" spans="8:29" ht="16.5" thickTop="1" thickBot="1" x14ac:dyDescent="0.3">
      <c r="H100" s="201" t="s">
        <v>851</v>
      </c>
      <c r="I100" s="204">
        <f>+I105+I109+I113+I125+I101</f>
        <v>531290551</v>
      </c>
      <c r="J100" s="204">
        <f t="shared" ref="J100:L100" si="48">+J105+J109+J113+J125+J101</f>
        <v>521878263</v>
      </c>
      <c r="K100" s="204">
        <f t="shared" si="48"/>
        <v>521878263</v>
      </c>
      <c r="L100" s="204">
        <f t="shared" si="48"/>
        <v>521878263</v>
      </c>
      <c r="M100" s="212">
        <f>+M105+M109+M125</f>
        <v>0</v>
      </c>
      <c r="N100" s="212">
        <f>+N105+N109+N125</f>
        <v>0</v>
      </c>
      <c r="O100" s="212">
        <f>+O105+O109+O125</f>
        <v>0</v>
      </c>
      <c r="P100" s="212">
        <f>+P105+P109+P125</f>
        <v>0</v>
      </c>
      <c r="Q100" s="212">
        <f t="shared" ref="Q100:AB100" si="49">+Q105+Q109+Q125</f>
        <v>0</v>
      </c>
      <c r="R100" s="212">
        <f t="shared" si="49"/>
        <v>0</v>
      </c>
      <c r="S100" s="212">
        <f t="shared" si="49"/>
        <v>0</v>
      </c>
      <c r="T100" s="212">
        <f t="shared" si="49"/>
        <v>0</v>
      </c>
      <c r="U100" s="47">
        <f>+U105+U109+U113+U117+U121+U125</f>
        <v>14371697870</v>
      </c>
      <c r="V100" s="47">
        <f t="shared" ref="V100:X100" si="50">+V105+V109+V113+V117+V121+V125</f>
        <v>14367597744</v>
      </c>
      <c r="W100" s="47">
        <f t="shared" si="50"/>
        <v>6920792323</v>
      </c>
      <c r="X100" s="47">
        <f t="shared" si="50"/>
        <v>6920792323</v>
      </c>
      <c r="Y100" s="213">
        <f t="shared" si="49"/>
        <v>10290792831</v>
      </c>
      <c r="Z100" s="213">
        <f t="shared" si="49"/>
        <v>10287362682</v>
      </c>
      <c r="AA100" s="213">
        <f t="shared" si="49"/>
        <v>3171136346</v>
      </c>
      <c r="AB100" s="213">
        <f t="shared" si="49"/>
        <v>3171136346</v>
      </c>
      <c r="AC100" s="222"/>
    </row>
    <row r="101" spans="8:29" ht="16.5" thickTop="1" thickBot="1" x14ac:dyDescent="0.3">
      <c r="H101" s="202" t="s">
        <v>852</v>
      </c>
      <c r="I101" s="204">
        <f>+I102</f>
        <v>51862221</v>
      </c>
      <c r="J101" s="204">
        <f t="shared" ref="J101:L103" si="51">+J102</f>
        <v>43026455</v>
      </c>
      <c r="K101" s="204">
        <f t="shared" si="51"/>
        <v>43026455</v>
      </c>
      <c r="L101" s="204">
        <f t="shared" si="51"/>
        <v>43026455</v>
      </c>
      <c r="M101" s="212"/>
      <c r="N101" s="212"/>
      <c r="O101" s="212"/>
      <c r="P101" s="212"/>
      <c r="Q101" s="212"/>
      <c r="R101" s="212"/>
      <c r="S101" s="212"/>
      <c r="T101" s="212"/>
      <c r="U101" s="212"/>
      <c r="V101" s="212"/>
      <c r="W101" s="212"/>
      <c r="X101" s="212"/>
      <c r="Y101" s="213"/>
      <c r="Z101" s="213"/>
      <c r="AA101" s="213"/>
      <c r="AB101" s="213"/>
      <c r="AC101" s="222"/>
    </row>
    <row r="102" spans="8:29" ht="16.5" thickTop="1" thickBot="1" x14ac:dyDescent="0.3">
      <c r="H102" s="48" t="s">
        <v>685</v>
      </c>
      <c r="I102" s="204">
        <f>+I103</f>
        <v>51862221</v>
      </c>
      <c r="J102" s="204">
        <f t="shared" si="51"/>
        <v>43026455</v>
      </c>
      <c r="K102" s="204">
        <f t="shared" si="51"/>
        <v>43026455</v>
      </c>
      <c r="L102" s="204">
        <f t="shared" si="51"/>
        <v>43026455</v>
      </c>
      <c r="M102" s="212"/>
      <c r="N102" s="212"/>
      <c r="O102" s="212"/>
      <c r="P102" s="212"/>
      <c r="Q102" s="212"/>
      <c r="R102" s="212"/>
      <c r="S102" s="212"/>
      <c r="T102" s="212"/>
      <c r="U102" s="212"/>
      <c r="V102" s="212"/>
      <c r="W102" s="212"/>
      <c r="X102" s="212"/>
      <c r="Y102" s="213"/>
      <c r="Z102" s="213"/>
      <c r="AA102" s="213"/>
      <c r="AB102" s="213"/>
      <c r="AC102" s="222"/>
    </row>
    <row r="103" spans="8:29" ht="16.5" thickTop="1" thickBot="1" x14ac:dyDescent="0.3">
      <c r="H103" s="49" t="s">
        <v>686</v>
      </c>
      <c r="I103" s="204">
        <f>+I104</f>
        <v>51862221</v>
      </c>
      <c r="J103" s="204">
        <f t="shared" si="51"/>
        <v>43026455</v>
      </c>
      <c r="K103" s="204">
        <f t="shared" si="51"/>
        <v>43026455</v>
      </c>
      <c r="L103" s="204">
        <f t="shared" si="51"/>
        <v>43026455</v>
      </c>
      <c r="M103" s="212"/>
      <c r="N103" s="212"/>
      <c r="O103" s="212"/>
      <c r="P103" s="212"/>
      <c r="Q103" s="212"/>
      <c r="R103" s="212"/>
      <c r="S103" s="212"/>
      <c r="T103" s="212"/>
      <c r="U103" s="212"/>
      <c r="V103" s="212"/>
      <c r="W103" s="212"/>
      <c r="X103" s="212"/>
      <c r="Y103" s="213"/>
      <c r="Z103" s="213"/>
      <c r="AA103" s="213"/>
      <c r="AB103" s="213"/>
      <c r="AC103" s="222"/>
    </row>
    <row r="104" spans="8:29" ht="16.5" thickTop="1" thickBot="1" x14ac:dyDescent="0.3">
      <c r="H104" s="49" t="s">
        <v>687</v>
      </c>
      <c r="I104" s="204">
        <v>51862221</v>
      </c>
      <c r="J104" s="204">
        <v>43026455</v>
      </c>
      <c r="K104" s="204">
        <v>43026455</v>
      </c>
      <c r="L104" s="204">
        <v>43026455</v>
      </c>
      <c r="M104" s="212"/>
      <c r="N104" s="212"/>
      <c r="O104" s="212"/>
      <c r="P104" s="212"/>
      <c r="Q104" s="212"/>
      <c r="R104" s="212"/>
      <c r="S104" s="212"/>
      <c r="T104" s="212"/>
      <c r="U104" s="212"/>
      <c r="V104" s="212"/>
      <c r="W104" s="212"/>
      <c r="X104" s="212"/>
      <c r="Y104" s="213"/>
      <c r="Z104" s="213"/>
      <c r="AA104" s="213"/>
      <c r="AB104" s="213"/>
      <c r="AC104" s="222"/>
    </row>
    <row r="105" spans="8:29" ht="16.5" thickTop="1" thickBot="1" x14ac:dyDescent="0.3">
      <c r="H105" s="202" t="s">
        <v>853</v>
      </c>
      <c r="I105" s="37">
        <f>+I106</f>
        <v>85764559</v>
      </c>
      <c r="J105" s="37">
        <f t="shared" ref="J105:X107" si="52">+J106</f>
        <v>85325059</v>
      </c>
      <c r="K105" s="37">
        <f t="shared" si="52"/>
        <v>85325059</v>
      </c>
      <c r="L105" s="37">
        <f t="shared" si="52"/>
        <v>85325059</v>
      </c>
      <c r="M105" s="42">
        <f t="shared" si="52"/>
        <v>0</v>
      </c>
      <c r="N105" s="42">
        <f t="shared" si="52"/>
        <v>0</v>
      </c>
      <c r="O105" s="42">
        <f t="shared" si="52"/>
        <v>0</v>
      </c>
      <c r="P105" s="42">
        <f t="shared" si="52"/>
        <v>0</v>
      </c>
      <c r="Q105" s="42">
        <f t="shared" si="52"/>
        <v>0</v>
      </c>
      <c r="R105" s="42">
        <f t="shared" si="52"/>
        <v>0</v>
      </c>
      <c r="S105" s="42">
        <f t="shared" si="52"/>
        <v>0</v>
      </c>
      <c r="T105" s="42">
        <f t="shared" si="52"/>
        <v>0</v>
      </c>
      <c r="U105" s="42">
        <f t="shared" si="52"/>
        <v>0</v>
      </c>
      <c r="V105" s="42">
        <f t="shared" si="52"/>
        <v>0</v>
      </c>
      <c r="W105" s="42">
        <f t="shared" si="52"/>
        <v>0</v>
      </c>
      <c r="X105" s="42">
        <f t="shared" si="52"/>
        <v>0</v>
      </c>
      <c r="Y105" s="210">
        <f t="shared" si="30"/>
        <v>85764559</v>
      </c>
      <c r="Z105" s="210">
        <f t="shared" si="30"/>
        <v>85325059</v>
      </c>
      <c r="AA105" s="210">
        <f t="shared" si="30"/>
        <v>85325059</v>
      </c>
      <c r="AB105" s="210">
        <f t="shared" si="30"/>
        <v>85325059</v>
      </c>
      <c r="AC105" s="222"/>
    </row>
    <row r="106" spans="8:29" ht="16.5" thickTop="1" thickBot="1" x14ac:dyDescent="0.3">
      <c r="H106" s="48" t="s">
        <v>685</v>
      </c>
      <c r="I106" s="37">
        <f>+I107</f>
        <v>85764559</v>
      </c>
      <c r="J106" s="37">
        <f t="shared" si="52"/>
        <v>85325059</v>
      </c>
      <c r="K106" s="37">
        <f t="shared" si="52"/>
        <v>85325059</v>
      </c>
      <c r="L106" s="37">
        <f t="shared" si="52"/>
        <v>85325059</v>
      </c>
      <c r="M106" s="42">
        <f t="shared" si="52"/>
        <v>0</v>
      </c>
      <c r="N106" s="42">
        <f t="shared" si="52"/>
        <v>0</v>
      </c>
      <c r="O106" s="42">
        <f t="shared" si="52"/>
        <v>0</v>
      </c>
      <c r="P106" s="42">
        <f t="shared" si="52"/>
        <v>0</v>
      </c>
      <c r="Q106" s="42">
        <f t="shared" si="52"/>
        <v>0</v>
      </c>
      <c r="R106" s="42">
        <f t="shared" si="52"/>
        <v>0</v>
      </c>
      <c r="S106" s="42">
        <f t="shared" si="52"/>
        <v>0</v>
      </c>
      <c r="T106" s="42">
        <f t="shared" si="52"/>
        <v>0</v>
      </c>
      <c r="U106" s="42">
        <f t="shared" si="52"/>
        <v>0</v>
      </c>
      <c r="V106" s="42">
        <f t="shared" si="52"/>
        <v>0</v>
      </c>
      <c r="W106" s="42">
        <f t="shared" si="52"/>
        <v>0</v>
      </c>
      <c r="X106" s="42">
        <f t="shared" si="52"/>
        <v>0</v>
      </c>
      <c r="Y106" s="210">
        <f t="shared" si="30"/>
        <v>85764559</v>
      </c>
      <c r="Z106" s="210">
        <f t="shared" si="30"/>
        <v>85325059</v>
      </c>
      <c r="AA106" s="210">
        <f t="shared" si="30"/>
        <v>85325059</v>
      </c>
      <c r="AB106" s="210">
        <f t="shared" si="30"/>
        <v>85325059</v>
      </c>
      <c r="AC106" s="222"/>
    </row>
    <row r="107" spans="8:29" ht="16.5" thickTop="1" thickBot="1" x14ac:dyDescent="0.3">
      <c r="H107" s="49" t="s">
        <v>686</v>
      </c>
      <c r="I107" s="37">
        <f>+I108</f>
        <v>85764559</v>
      </c>
      <c r="J107" s="37">
        <f t="shared" si="52"/>
        <v>85325059</v>
      </c>
      <c r="K107" s="37">
        <f t="shared" si="52"/>
        <v>85325059</v>
      </c>
      <c r="L107" s="37">
        <f t="shared" si="52"/>
        <v>85325059</v>
      </c>
      <c r="M107" s="37">
        <f t="shared" si="52"/>
        <v>0</v>
      </c>
      <c r="N107" s="37">
        <f t="shared" si="52"/>
        <v>0</v>
      </c>
      <c r="O107" s="37">
        <f t="shared" si="52"/>
        <v>0</v>
      </c>
      <c r="P107" s="37">
        <f t="shared" si="52"/>
        <v>0</v>
      </c>
      <c r="Q107" s="37">
        <f t="shared" si="52"/>
        <v>0</v>
      </c>
      <c r="R107" s="37">
        <f t="shared" si="52"/>
        <v>0</v>
      </c>
      <c r="S107" s="37">
        <f t="shared" si="52"/>
        <v>0</v>
      </c>
      <c r="T107" s="37">
        <f t="shared" si="52"/>
        <v>0</v>
      </c>
      <c r="U107" s="228">
        <v>0</v>
      </c>
      <c r="V107" s="228">
        <v>0</v>
      </c>
      <c r="W107" s="228">
        <v>0</v>
      </c>
      <c r="X107" s="228">
        <v>0</v>
      </c>
      <c r="Y107" s="211">
        <f t="shared" si="30"/>
        <v>85764559</v>
      </c>
      <c r="Z107" s="211">
        <f t="shared" si="30"/>
        <v>85325059</v>
      </c>
      <c r="AA107" s="211">
        <f t="shared" si="30"/>
        <v>85325059</v>
      </c>
      <c r="AB107" s="211">
        <f t="shared" si="30"/>
        <v>85325059</v>
      </c>
      <c r="AC107" s="222"/>
    </row>
    <row r="108" spans="8:29" ht="16.5" thickTop="1" thickBot="1" x14ac:dyDescent="0.3">
      <c r="H108" s="49" t="s">
        <v>687</v>
      </c>
      <c r="I108" s="37">
        <v>85764559</v>
      </c>
      <c r="J108" s="37">
        <v>85325059</v>
      </c>
      <c r="K108" s="37">
        <v>85325059</v>
      </c>
      <c r="L108" s="37">
        <v>85325059</v>
      </c>
      <c r="M108" s="37"/>
      <c r="N108" s="37"/>
      <c r="O108" s="37"/>
      <c r="P108" s="37"/>
      <c r="Q108" s="37"/>
      <c r="R108" s="37"/>
      <c r="S108" s="37"/>
      <c r="T108" s="37"/>
      <c r="U108" s="228">
        <v>0</v>
      </c>
      <c r="V108" s="228">
        <v>0</v>
      </c>
      <c r="W108" s="228">
        <v>0</v>
      </c>
      <c r="X108" s="228">
        <v>0</v>
      </c>
      <c r="Y108" s="211">
        <f t="shared" si="30"/>
        <v>85764559</v>
      </c>
      <c r="Z108" s="211">
        <f t="shared" si="30"/>
        <v>85325059</v>
      </c>
      <c r="AA108" s="211">
        <f t="shared" si="30"/>
        <v>85325059</v>
      </c>
      <c r="AB108" s="211">
        <f t="shared" si="30"/>
        <v>85325059</v>
      </c>
      <c r="AC108" s="222"/>
    </row>
    <row r="109" spans="8:29" ht="16.5" thickTop="1" thickBot="1" x14ac:dyDescent="0.3">
      <c r="H109" s="202" t="s">
        <v>854</v>
      </c>
      <c r="I109" s="37">
        <f>+I110</f>
        <v>36000000</v>
      </c>
      <c r="J109" s="37">
        <f t="shared" ref="J109:X111" si="53">+J110</f>
        <v>36000000</v>
      </c>
      <c r="K109" s="37">
        <f t="shared" si="53"/>
        <v>36000000</v>
      </c>
      <c r="L109" s="37">
        <f t="shared" si="53"/>
        <v>36000000</v>
      </c>
      <c r="M109" s="37">
        <f t="shared" si="53"/>
        <v>0</v>
      </c>
      <c r="N109" s="37">
        <f t="shared" si="53"/>
        <v>0</v>
      </c>
      <c r="O109" s="37">
        <f t="shared" si="53"/>
        <v>0</v>
      </c>
      <c r="P109" s="37">
        <f t="shared" si="53"/>
        <v>0</v>
      </c>
      <c r="Q109" s="37">
        <f t="shared" si="53"/>
        <v>0</v>
      </c>
      <c r="R109" s="37">
        <f t="shared" si="53"/>
        <v>0</v>
      </c>
      <c r="S109" s="37">
        <f t="shared" si="53"/>
        <v>0</v>
      </c>
      <c r="T109" s="37">
        <f t="shared" si="53"/>
        <v>0</v>
      </c>
      <c r="U109" s="37">
        <f t="shared" si="53"/>
        <v>0</v>
      </c>
      <c r="V109" s="37">
        <f t="shared" si="53"/>
        <v>0</v>
      </c>
      <c r="W109" s="37">
        <f t="shared" si="53"/>
        <v>0</v>
      </c>
      <c r="X109" s="37">
        <f t="shared" si="53"/>
        <v>0</v>
      </c>
      <c r="Y109" s="211">
        <f>I109+M109+Q109+U109</f>
        <v>36000000</v>
      </c>
      <c r="Z109" s="211">
        <f t="shared" ref="Z109:AB109" si="54">J109+N109+R109+V109</f>
        <v>36000000</v>
      </c>
      <c r="AA109" s="211">
        <f t="shared" si="54"/>
        <v>36000000</v>
      </c>
      <c r="AB109" s="211">
        <f t="shared" si="54"/>
        <v>36000000</v>
      </c>
      <c r="AC109" s="222"/>
    </row>
    <row r="110" spans="8:29" ht="16.5" thickTop="1" thickBot="1" x14ac:dyDescent="0.3">
      <c r="H110" s="48" t="s">
        <v>685</v>
      </c>
      <c r="I110" s="37">
        <f>+I111</f>
        <v>36000000</v>
      </c>
      <c r="J110" s="37">
        <f t="shared" si="53"/>
        <v>36000000</v>
      </c>
      <c r="K110" s="37">
        <f t="shared" si="53"/>
        <v>36000000</v>
      </c>
      <c r="L110" s="37">
        <f t="shared" si="53"/>
        <v>36000000</v>
      </c>
      <c r="M110" s="42">
        <f t="shared" si="53"/>
        <v>0</v>
      </c>
      <c r="N110" s="42">
        <f t="shared" si="53"/>
        <v>0</v>
      </c>
      <c r="O110" s="42">
        <f t="shared" si="53"/>
        <v>0</v>
      </c>
      <c r="P110" s="42">
        <f t="shared" si="53"/>
        <v>0</v>
      </c>
      <c r="Q110" s="42">
        <f t="shared" si="53"/>
        <v>0</v>
      </c>
      <c r="R110" s="42">
        <f t="shared" si="53"/>
        <v>0</v>
      </c>
      <c r="S110" s="42">
        <f t="shared" si="53"/>
        <v>0</v>
      </c>
      <c r="T110" s="42">
        <f t="shared" si="53"/>
        <v>0</v>
      </c>
      <c r="U110" s="42">
        <f t="shared" si="53"/>
        <v>0</v>
      </c>
      <c r="V110" s="42">
        <f t="shared" si="53"/>
        <v>0</v>
      </c>
      <c r="W110" s="42">
        <f t="shared" si="53"/>
        <v>0</v>
      </c>
      <c r="X110" s="42">
        <f t="shared" si="53"/>
        <v>0</v>
      </c>
      <c r="Y110" s="210">
        <f t="shared" ref="Y110:AB128" si="55">+I110+M110+Q110+U110</f>
        <v>36000000</v>
      </c>
      <c r="Z110" s="210">
        <f t="shared" si="55"/>
        <v>36000000</v>
      </c>
      <c r="AA110" s="210">
        <f t="shared" si="55"/>
        <v>36000000</v>
      </c>
      <c r="AB110" s="210">
        <f t="shared" si="55"/>
        <v>36000000</v>
      </c>
      <c r="AC110" s="222"/>
    </row>
    <row r="111" spans="8:29" ht="16.5" thickTop="1" thickBot="1" x14ac:dyDescent="0.3">
      <c r="H111" s="49" t="s">
        <v>686</v>
      </c>
      <c r="I111" s="37">
        <f>+I112</f>
        <v>36000000</v>
      </c>
      <c r="J111" s="37">
        <f t="shared" si="53"/>
        <v>36000000</v>
      </c>
      <c r="K111" s="37">
        <f t="shared" si="53"/>
        <v>36000000</v>
      </c>
      <c r="L111" s="37">
        <f t="shared" si="53"/>
        <v>36000000</v>
      </c>
      <c r="M111" s="37">
        <f t="shared" si="53"/>
        <v>0</v>
      </c>
      <c r="N111" s="37">
        <f t="shared" si="53"/>
        <v>0</v>
      </c>
      <c r="O111" s="37">
        <f t="shared" si="53"/>
        <v>0</v>
      </c>
      <c r="P111" s="37">
        <f t="shared" si="53"/>
        <v>0</v>
      </c>
      <c r="Q111" s="37">
        <f t="shared" si="53"/>
        <v>0</v>
      </c>
      <c r="R111" s="37">
        <f t="shared" si="53"/>
        <v>0</v>
      </c>
      <c r="S111" s="37">
        <f t="shared" si="53"/>
        <v>0</v>
      </c>
      <c r="T111" s="37">
        <f t="shared" si="53"/>
        <v>0</v>
      </c>
      <c r="U111" s="37">
        <f t="shared" si="53"/>
        <v>0</v>
      </c>
      <c r="V111" s="37">
        <f t="shared" si="53"/>
        <v>0</v>
      </c>
      <c r="W111" s="37">
        <f t="shared" si="53"/>
        <v>0</v>
      </c>
      <c r="X111" s="37">
        <f t="shared" si="53"/>
        <v>0</v>
      </c>
      <c r="Y111" s="211">
        <f t="shared" si="55"/>
        <v>36000000</v>
      </c>
      <c r="Z111" s="211">
        <f t="shared" si="55"/>
        <v>36000000</v>
      </c>
      <c r="AA111" s="211">
        <f t="shared" si="55"/>
        <v>36000000</v>
      </c>
      <c r="AB111" s="211">
        <f t="shared" si="55"/>
        <v>36000000</v>
      </c>
      <c r="AC111" s="222"/>
    </row>
    <row r="112" spans="8:29" ht="16.5" thickTop="1" thickBot="1" x14ac:dyDescent="0.3">
      <c r="H112" s="49" t="s">
        <v>687</v>
      </c>
      <c r="I112" s="37">
        <v>36000000</v>
      </c>
      <c r="J112" s="37">
        <v>36000000</v>
      </c>
      <c r="K112" s="37">
        <v>36000000</v>
      </c>
      <c r="L112" s="37">
        <v>36000000</v>
      </c>
      <c r="M112" s="37"/>
      <c r="N112" s="37"/>
      <c r="O112" s="37"/>
      <c r="P112" s="37"/>
      <c r="Q112" s="37"/>
      <c r="R112" s="37"/>
      <c r="S112" s="37"/>
      <c r="T112" s="37"/>
      <c r="U112" s="37"/>
      <c r="V112" s="37"/>
      <c r="W112" s="37"/>
      <c r="X112" s="37"/>
      <c r="Y112" s="211">
        <f t="shared" si="55"/>
        <v>36000000</v>
      </c>
      <c r="Z112" s="211">
        <f t="shared" si="55"/>
        <v>36000000</v>
      </c>
      <c r="AA112" s="211">
        <f t="shared" si="55"/>
        <v>36000000</v>
      </c>
      <c r="AB112" s="211">
        <f t="shared" si="55"/>
        <v>36000000</v>
      </c>
      <c r="AC112" s="222"/>
    </row>
    <row r="113" spans="8:29" ht="16.5" thickTop="1" thickBot="1" x14ac:dyDescent="0.3">
      <c r="H113" s="202" t="s">
        <v>855</v>
      </c>
      <c r="I113" s="37">
        <f>+I114</f>
        <v>357663771</v>
      </c>
      <c r="J113" s="37">
        <f t="shared" ref="J113:L115" si="56">+J114</f>
        <v>357526749</v>
      </c>
      <c r="K113" s="37">
        <f t="shared" si="56"/>
        <v>357526749</v>
      </c>
      <c r="L113" s="37">
        <f t="shared" si="56"/>
        <v>357526749</v>
      </c>
      <c r="M113" s="37"/>
      <c r="N113" s="37"/>
      <c r="O113" s="37"/>
      <c r="P113" s="37"/>
      <c r="Q113" s="37"/>
      <c r="R113" s="37"/>
      <c r="S113" s="37"/>
      <c r="T113" s="37"/>
      <c r="U113" s="37">
        <f>+U114</f>
        <v>0</v>
      </c>
      <c r="V113" s="37">
        <f t="shared" ref="V113:X115" si="57">+V114</f>
        <v>0</v>
      </c>
      <c r="W113" s="37">
        <f t="shared" si="57"/>
        <v>0</v>
      </c>
      <c r="X113" s="37">
        <f t="shared" si="57"/>
        <v>0</v>
      </c>
      <c r="Y113" s="211">
        <f t="shared" si="55"/>
        <v>357663771</v>
      </c>
      <c r="Z113" s="211">
        <f t="shared" si="55"/>
        <v>357526749</v>
      </c>
      <c r="AA113" s="211">
        <f t="shared" si="55"/>
        <v>357526749</v>
      </c>
      <c r="AB113" s="211">
        <f t="shared" si="55"/>
        <v>357526749</v>
      </c>
      <c r="AC113" s="222"/>
    </row>
    <row r="114" spans="8:29" ht="16.5" thickTop="1" thickBot="1" x14ac:dyDescent="0.3">
      <c r="H114" s="48" t="s">
        <v>685</v>
      </c>
      <c r="I114" s="37">
        <f>+I115</f>
        <v>357663771</v>
      </c>
      <c r="J114" s="37">
        <f t="shared" si="56"/>
        <v>357526749</v>
      </c>
      <c r="K114" s="37">
        <f t="shared" si="56"/>
        <v>357526749</v>
      </c>
      <c r="L114" s="37">
        <f t="shared" si="56"/>
        <v>357526749</v>
      </c>
      <c r="M114" s="37"/>
      <c r="N114" s="37"/>
      <c r="O114" s="37"/>
      <c r="P114" s="37"/>
      <c r="Q114" s="37"/>
      <c r="R114" s="37"/>
      <c r="S114" s="37"/>
      <c r="T114" s="37"/>
      <c r="U114" s="37">
        <f>+U115</f>
        <v>0</v>
      </c>
      <c r="V114" s="37">
        <f t="shared" si="57"/>
        <v>0</v>
      </c>
      <c r="W114" s="37">
        <f t="shared" si="57"/>
        <v>0</v>
      </c>
      <c r="X114" s="37">
        <f t="shared" si="57"/>
        <v>0</v>
      </c>
      <c r="Y114" s="211">
        <f t="shared" si="55"/>
        <v>357663771</v>
      </c>
      <c r="Z114" s="211">
        <f t="shared" si="55"/>
        <v>357526749</v>
      </c>
      <c r="AA114" s="211">
        <f t="shared" si="55"/>
        <v>357526749</v>
      </c>
      <c r="AB114" s="211">
        <f t="shared" si="55"/>
        <v>357526749</v>
      </c>
      <c r="AC114" s="222"/>
    </row>
    <row r="115" spans="8:29" ht="16.5" thickTop="1" thickBot="1" x14ac:dyDescent="0.3">
      <c r="H115" s="49" t="s">
        <v>686</v>
      </c>
      <c r="I115" s="37">
        <f>+I116</f>
        <v>357663771</v>
      </c>
      <c r="J115" s="37">
        <f t="shared" si="56"/>
        <v>357526749</v>
      </c>
      <c r="K115" s="37">
        <f t="shared" si="56"/>
        <v>357526749</v>
      </c>
      <c r="L115" s="37">
        <f t="shared" si="56"/>
        <v>357526749</v>
      </c>
      <c r="M115" s="37"/>
      <c r="N115" s="37"/>
      <c r="O115" s="37"/>
      <c r="P115" s="37"/>
      <c r="Q115" s="37"/>
      <c r="R115" s="37"/>
      <c r="S115" s="37"/>
      <c r="T115" s="37"/>
      <c r="U115" s="37">
        <f>+U116</f>
        <v>0</v>
      </c>
      <c r="V115" s="37">
        <f t="shared" si="57"/>
        <v>0</v>
      </c>
      <c r="W115" s="37">
        <f t="shared" si="57"/>
        <v>0</v>
      </c>
      <c r="X115" s="37">
        <f t="shared" si="57"/>
        <v>0</v>
      </c>
      <c r="Y115" s="211">
        <f t="shared" si="55"/>
        <v>357663771</v>
      </c>
      <c r="Z115" s="211">
        <f t="shared" si="55"/>
        <v>357526749</v>
      </c>
      <c r="AA115" s="211">
        <f t="shared" si="55"/>
        <v>357526749</v>
      </c>
      <c r="AB115" s="211">
        <f t="shared" si="55"/>
        <v>357526749</v>
      </c>
      <c r="AC115" s="222"/>
    </row>
    <row r="116" spans="8:29" ht="16.5" thickTop="1" thickBot="1" x14ac:dyDescent="0.3">
      <c r="H116" s="49" t="s">
        <v>687</v>
      </c>
      <c r="I116" s="37">
        <v>357663771</v>
      </c>
      <c r="J116" s="37">
        <v>357526749</v>
      </c>
      <c r="K116" s="37">
        <v>357526749</v>
      </c>
      <c r="L116" s="37">
        <v>357526749</v>
      </c>
      <c r="M116" s="37"/>
      <c r="N116" s="37"/>
      <c r="O116" s="37"/>
      <c r="P116" s="37"/>
      <c r="Q116" s="37"/>
      <c r="R116" s="37"/>
      <c r="S116" s="37"/>
      <c r="T116" s="37"/>
      <c r="U116" s="37"/>
      <c r="V116" s="37"/>
      <c r="W116" s="37"/>
      <c r="X116" s="37"/>
      <c r="Y116" s="211">
        <f t="shared" si="55"/>
        <v>357663771</v>
      </c>
      <c r="Z116" s="211">
        <f t="shared" si="55"/>
        <v>357526749</v>
      </c>
      <c r="AA116" s="211">
        <f t="shared" si="55"/>
        <v>357526749</v>
      </c>
      <c r="AB116" s="211">
        <f t="shared" si="55"/>
        <v>357526749</v>
      </c>
      <c r="AC116" s="222"/>
    </row>
    <row r="117" spans="8:29" ht="27" thickTop="1" thickBot="1" x14ac:dyDescent="0.3">
      <c r="H117" s="203" t="s">
        <v>856</v>
      </c>
      <c r="I117" s="37"/>
      <c r="J117" s="37"/>
      <c r="K117" s="37"/>
      <c r="L117" s="37"/>
      <c r="M117" s="37"/>
      <c r="N117" s="37"/>
      <c r="O117" s="37"/>
      <c r="P117" s="37"/>
      <c r="Q117" s="37"/>
      <c r="R117" s="37"/>
      <c r="S117" s="37"/>
      <c r="T117" s="37"/>
      <c r="U117" s="37">
        <f t="shared" ref="U117:X119" si="58">+U118</f>
        <v>2583948507</v>
      </c>
      <c r="V117" s="37">
        <f t="shared" si="58"/>
        <v>2583601770</v>
      </c>
      <c r="W117" s="37">
        <f t="shared" si="58"/>
        <v>2583601770</v>
      </c>
      <c r="X117" s="37">
        <f t="shared" si="58"/>
        <v>2583601770</v>
      </c>
      <c r="Y117" s="211"/>
      <c r="Z117" s="211"/>
      <c r="AA117" s="211"/>
      <c r="AB117" s="211"/>
      <c r="AC117" s="222"/>
    </row>
    <row r="118" spans="8:29" ht="16.5" thickTop="1" thickBot="1" x14ac:dyDescent="0.3">
      <c r="H118" s="48" t="s">
        <v>685</v>
      </c>
      <c r="I118" s="37"/>
      <c r="J118" s="37"/>
      <c r="K118" s="37"/>
      <c r="L118" s="37"/>
      <c r="M118" s="37"/>
      <c r="N118" s="37"/>
      <c r="O118" s="37"/>
      <c r="P118" s="37"/>
      <c r="Q118" s="37"/>
      <c r="R118" s="37"/>
      <c r="S118" s="37"/>
      <c r="T118" s="37"/>
      <c r="U118" s="42">
        <f t="shared" si="58"/>
        <v>2583948507</v>
      </c>
      <c r="V118" s="42">
        <f t="shared" si="58"/>
        <v>2583601770</v>
      </c>
      <c r="W118" s="42">
        <f t="shared" si="58"/>
        <v>2583601770</v>
      </c>
      <c r="X118" s="42">
        <f t="shared" si="58"/>
        <v>2583601770</v>
      </c>
      <c r="Y118" s="211"/>
      <c r="Z118" s="211"/>
      <c r="AA118" s="211"/>
      <c r="AB118" s="211"/>
      <c r="AC118" s="222"/>
    </row>
    <row r="119" spans="8:29" ht="16.5" thickTop="1" thickBot="1" x14ac:dyDescent="0.3">
      <c r="H119" s="49" t="s">
        <v>686</v>
      </c>
      <c r="I119" s="37"/>
      <c r="J119" s="37"/>
      <c r="K119" s="37"/>
      <c r="L119" s="37"/>
      <c r="M119" s="37"/>
      <c r="N119" s="37"/>
      <c r="O119" s="37"/>
      <c r="P119" s="37"/>
      <c r="Q119" s="37"/>
      <c r="R119" s="37"/>
      <c r="S119" s="37"/>
      <c r="T119" s="37"/>
      <c r="U119" s="37">
        <f t="shared" si="58"/>
        <v>2583948507</v>
      </c>
      <c r="V119" s="37">
        <f t="shared" si="58"/>
        <v>2583601770</v>
      </c>
      <c r="W119" s="37">
        <f t="shared" si="58"/>
        <v>2583601770</v>
      </c>
      <c r="X119" s="37">
        <f t="shared" si="58"/>
        <v>2583601770</v>
      </c>
      <c r="Y119" s="211"/>
      <c r="Z119" s="211"/>
      <c r="AA119" s="211"/>
      <c r="AB119" s="211"/>
      <c r="AC119" s="222"/>
    </row>
    <row r="120" spans="8:29" ht="16.5" thickTop="1" thickBot="1" x14ac:dyDescent="0.3">
      <c r="H120" s="49" t="s">
        <v>687</v>
      </c>
      <c r="I120" s="37"/>
      <c r="J120" s="37"/>
      <c r="K120" s="37"/>
      <c r="L120" s="37"/>
      <c r="M120" s="37"/>
      <c r="N120" s="37"/>
      <c r="O120" s="37"/>
      <c r="P120" s="37"/>
      <c r="Q120" s="37"/>
      <c r="R120" s="37"/>
      <c r="S120" s="37"/>
      <c r="T120" s="37"/>
      <c r="U120" s="37">
        <v>2583948507</v>
      </c>
      <c r="V120" s="37">
        <v>2583601770</v>
      </c>
      <c r="W120" s="37">
        <v>2583601770</v>
      </c>
      <c r="X120" s="37">
        <v>2583601770</v>
      </c>
      <c r="Y120" s="211"/>
      <c r="Z120" s="211"/>
      <c r="AA120" s="211"/>
      <c r="AB120" s="211"/>
      <c r="AC120" s="222"/>
    </row>
    <row r="121" spans="8:29" ht="27" thickTop="1" thickBot="1" x14ac:dyDescent="0.3">
      <c r="H121" s="203" t="s">
        <v>857</v>
      </c>
      <c r="I121" s="37"/>
      <c r="J121" s="37"/>
      <c r="K121" s="37"/>
      <c r="L121" s="37"/>
      <c r="M121" s="37"/>
      <c r="N121" s="37"/>
      <c r="O121" s="37"/>
      <c r="P121" s="37"/>
      <c r="Q121" s="37"/>
      <c r="R121" s="37"/>
      <c r="S121" s="37"/>
      <c r="T121" s="37"/>
      <c r="U121" s="37">
        <f>+U122</f>
        <v>1618721091</v>
      </c>
      <c r="V121" s="37">
        <f t="shared" ref="V121:X123" si="59">+V122</f>
        <v>1617958351</v>
      </c>
      <c r="W121" s="37">
        <f t="shared" si="59"/>
        <v>1287379266</v>
      </c>
      <c r="X121" s="37">
        <f t="shared" si="59"/>
        <v>1287379266</v>
      </c>
      <c r="Y121" s="211"/>
      <c r="Z121" s="211"/>
      <c r="AA121" s="211"/>
      <c r="AB121" s="211"/>
      <c r="AC121" s="222"/>
    </row>
    <row r="122" spans="8:29" ht="16.5" thickTop="1" thickBot="1" x14ac:dyDescent="0.3">
      <c r="H122" s="48" t="s">
        <v>685</v>
      </c>
      <c r="I122" s="37"/>
      <c r="J122" s="37"/>
      <c r="K122" s="37"/>
      <c r="L122" s="37"/>
      <c r="M122" s="37"/>
      <c r="N122" s="37"/>
      <c r="O122" s="37"/>
      <c r="P122" s="37"/>
      <c r="Q122" s="37"/>
      <c r="R122" s="37"/>
      <c r="S122" s="37"/>
      <c r="T122" s="37"/>
      <c r="U122" s="37">
        <f>+U123</f>
        <v>1618721091</v>
      </c>
      <c r="V122" s="37">
        <f t="shared" si="59"/>
        <v>1617958351</v>
      </c>
      <c r="W122" s="37">
        <f t="shared" si="59"/>
        <v>1287379266</v>
      </c>
      <c r="X122" s="37">
        <f t="shared" si="59"/>
        <v>1287379266</v>
      </c>
      <c r="Y122" s="211"/>
      <c r="Z122" s="211"/>
      <c r="AA122" s="211"/>
      <c r="AB122" s="211"/>
      <c r="AC122" s="222"/>
    </row>
    <row r="123" spans="8:29" ht="16.5" thickTop="1" thickBot="1" x14ac:dyDescent="0.3">
      <c r="H123" s="49" t="s">
        <v>686</v>
      </c>
      <c r="I123" s="37"/>
      <c r="J123" s="37"/>
      <c r="K123" s="37"/>
      <c r="L123" s="37"/>
      <c r="M123" s="37"/>
      <c r="N123" s="37"/>
      <c r="O123" s="37"/>
      <c r="P123" s="37"/>
      <c r="Q123" s="37"/>
      <c r="R123" s="37"/>
      <c r="S123" s="37"/>
      <c r="T123" s="37"/>
      <c r="U123" s="37">
        <f>+U124</f>
        <v>1618721091</v>
      </c>
      <c r="V123" s="37">
        <f t="shared" si="59"/>
        <v>1617958351</v>
      </c>
      <c r="W123" s="37">
        <f t="shared" si="59"/>
        <v>1287379266</v>
      </c>
      <c r="X123" s="37">
        <f t="shared" si="59"/>
        <v>1287379266</v>
      </c>
      <c r="Y123" s="211"/>
      <c r="Z123" s="211"/>
      <c r="AA123" s="211"/>
      <c r="AB123" s="211"/>
      <c r="AC123" s="222"/>
    </row>
    <row r="124" spans="8:29" ht="16.5" thickTop="1" thickBot="1" x14ac:dyDescent="0.3">
      <c r="H124" s="49" t="s">
        <v>687</v>
      </c>
      <c r="I124" s="37"/>
      <c r="J124" s="37"/>
      <c r="K124" s="37"/>
      <c r="L124" s="37"/>
      <c r="M124" s="37"/>
      <c r="N124" s="37"/>
      <c r="O124" s="37"/>
      <c r="P124" s="37"/>
      <c r="Q124" s="37"/>
      <c r="R124" s="37"/>
      <c r="S124" s="37"/>
      <c r="T124" s="37"/>
      <c r="U124" s="37">
        <v>1618721091</v>
      </c>
      <c r="V124" s="37">
        <v>1617958351</v>
      </c>
      <c r="W124" s="37">
        <v>1287379266</v>
      </c>
      <c r="X124" s="37">
        <v>1287379266</v>
      </c>
      <c r="Y124" s="211"/>
      <c r="Z124" s="211"/>
      <c r="AA124" s="211"/>
      <c r="AB124" s="211"/>
      <c r="AC124" s="222"/>
    </row>
    <row r="125" spans="8:29" ht="27" thickTop="1" thickBot="1" x14ac:dyDescent="0.3">
      <c r="H125" s="203" t="s">
        <v>858</v>
      </c>
      <c r="I125" s="37"/>
      <c r="J125" s="37"/>
      <c r="K125" s="37"/>
      <c r="L125" s="37"/>
      <c r="M125" s="37">
        <f t="shared" ref="M125:X127" si="60">+M126</f>
        <v>0</v>
      </c>
      <c r="N125" s="37">
        <f t="shared" si="60"/>
        <v>0</v>
      </c>
      <c r="O125" s="37">
        <f t="shared" si="60"/>
        <v>0</v>
      </c>
      <c r="P125" s="37">
        <f t="shared" si="60"/>
        <v>0</v>
      </c>
      <c r="Q125" s="37">
        <f t="shared" si="60"/>
        <v>0</v>
      </c>
      <c r="R125" s="37">
        <f t="shared" si="60"/>
        <v>0</v>
      </c>
      <c r="S125" s="37">
        <f t="shared" si="60"/>
        <v>0</v>
      </c>
      <c r="T125" s="37">
        <f t="shared" si="60"/>
        <v>0</v>
      </c>
      <c r="U125" s="37">
        <f t="shared" si="60"/>
        <v>10169028272</v>
      </c>
      <c r="V125" s="37">
        <f t="shared" si="60"/>
        <v>10166037623</v>
      </c>
      <c r="W125" s="37">
        <f t="shared" si="60"/>
        <v>3049811287</v>
      </c>
      <c r="X125" s="37">
        <f t="shared" si="60"/>
        <v>3049811287</v>
      </c>
      <c r="Y125" s="211">
        <f t="shared" si="55"/>
        <v>10169028272</v>
      </c>
      <c r="Z125" s="211">
        <f t="shared" si="55"/>
        <v>10166037623</v>
      </c>
      <c r="AA125" s="211">
        <f t="shared" si="55"/>
        <v>3049811287</v>
      </c>
      <c r="AB125" s="211">
        <f t="shared" si="55"/>
        <v>3049811287</v>
      </c>
      <c r="AC125" s="222"/>
    </row>
    <row r="126" spans="8:29" ht="16.5" thickTop="1" thickBot="1" x14ac:dyDescent="0.3">
      <c r="H126" s="48" t="s">
        <v>685</v>
      </c>
      <c r="I126" s="37"/>
      <c r="J126" s="37"/>
      <c r="K126" s="37"/>
      <c r="L126" s="37"/>
      <c r="M126" s="42">
        <f t="shared" si="60"/>
        <v>0</v>
      </c>
      <c r="N126" s="42">
        <f t="shared" si="60"/>
        <v>0</v>
      </c>
      <c r="O126" s="42">
        <f t="shared" si="60"/>
        <v>0</v>
      </c>
      <c r="P126" s="42">
        <f t="shared" si="60"/>
        <v>0</v>
      </c>
      <c r="Q126" s="42">
        <f t="shared" si="60"/>
        <v>0</v>
      </c>
      <c r="R126" s="42">
        <f t="shared" si="60"/>
        <v>0</v>
      </c>
      <c r="S126" s="42">
        <f t="shared" si="60"/>
        <v>0</v>
      </c>
      <c r="T126" s="42">
        <f t="shared" si="60"/>
        <v>0</v>
      </c>
      <c r="U126" s="42">
        <f t="shared" si="60"/>
        <v>10169028272</v>
      </c>
      <c r="V126" s="42">
        <f t="shared" si="60"/>
        <v>10166037623</v>
      </c>
      <c r="W126" s="42">
        <f t="shared" si="60"/>
        <v>3049811287</v>
      </c>
      <c r="X126" s="42">
        <f t="shared" si="60"/>
        <v>3049811287</v>
      </c>
      <c r="Y126" s="211">
        <f t="shared" si="55"/>
        <v>10169028272</v>
      </c>
      <c r="Z126" s="211">
        <f t="shared" si="55"/>
        <v>10166037623</v>
      </c>
      <c r="AA126" s="211">
        <f t="shared" si="55"/>
        <v>3049811287</v>
      </c>
      <c r="AB126" s="211">
        <f t="shared" si="55"/>
        <v>3049811287</v>
      </c>
      <c r="AC126" s="222"/>
    </row>
    <row r="127" spans="8:29" ht="16.5" thickTop="1" thickBot="1" x14ac:dyDescent="0.3">
      <c r="H127" s="49" t="s">
        <v>686</v>
      </c>
      <c r="I127" s="37"/>
      <c r="J127" s="37"/>
      <c r="K127" s="37"/>
      <c r="L127" s="37"/>
      <c r="M127" s="37">
        <v>0</v>
      </c>
      <c r="N127" s="37">
        <v>0</v>
      </c>
      <c r="O127" s="37">
        <v>0</v>
      </c>
      <c r="P127" s="37">
        <v>0</v>
      </c>
      <c r="Q127" s="37">
        <f t="shared" si="60"/>
        <v>0</v>
      </c>
      <c r="R127" s="37">
        <f t="shared" si="60"/>
        <v>0</v>
      </c>
      <c r="S127" s="37">
        <f t="shared" si="60"/>
        <v>0</v>
      </c>
      <c r="T127" s="37">
        <f t="shared" si="60"/>
        <v>0</v>
      </c>
      <c r="U127" s="37">
        <f t="shared" si="60"/>
        <v>10169028272</v>
      </c>
      <c r="V127" s="37">
        <f t="shared" si="60"/>
        <v>10166037623</v>
      </c>
      <c r="W127" s="37">
        <f t="shared" si="60"/>
        <v>3049811287</v>
      </c>
      <c r="X127" s="37">
        <f t="shared" si="60"/>
        <v>3049811287</v>
      </c>
      <c r="Y127" s="211">
        <f t="shared" si="55"/>
        <v>10169028272</v>
      </c>
      <c r="Z127" s="211">
        <f t="shared" si="55"/>
        <v>10166037623</v>
      </c>
      <c r="AA127" s="211">
        <f t="shared" si="55"/>
        <v>3049811287</v>
      </c>
      <c r="AB127" s="211">
        <f t="shared" si="55"/>
        <v>3049811287</v>
      </c>
      <c r="AC127" s="222"/>
    </row>
    <row r="128" spans="8:29" ht="16.5" thickTop="1" thickBot="1" x14ac:dyDescent="0.3">
      <c r="H128" s="49" t="s">
        <v>687</v>
      </c>
      <c r="I128" s="37"/>
      <c r="J128" s="37"/>
      <c r="K128" s="37"/>
      <c r="L128" s="37"/>
      <c r="M128" s="37">
        <v>0</v>
      </c>
      <c r="N128" s="37">
        <v>0</v>
      </c>
      <c r="O128" s="37">
        <v>0</v>
      </c>
      <c r="P128" s="37">
        <v>0</v>
      </c>
      <c r="Q128" s="37"/>
      <c r="R128" s="37"/>
      <c r="S128" s="37"/>
      <c r="T128" s="37"/>
      <c r="U128" s="37">
        <v>10169028272</v>
      </c>
      <c r="V128" s="37">
        <v>10166037623</v>
      </c>
      <c r="W128" s="37">
        <v>3049811287</v>
      </c>
      <c r="X128" s="37">
        <v>3049811287</v>
      </c>
      <c r="Y128" s="211">
        <f t="shared" si="55"/>
        <v>10169028272</v>
      </c>
      <c r="Z128" s="211">
        <f t="shared" si="55"/>
        <v>10166037623</v>
      </c>
      <c r="AA128" s="211">
        <f t="shared" si="55"/>
        <v>3049811287</v>
      </c>
      <c r="AB128" s="211">
        <f t="shared" si="55"/>
        <v>3049811287</v>
      </c>
      <c r="AC128" s="222"/>
    </row>
    <row r="129" spans="8:29" ht="16.5" thickTop="1" thickBot="1" x14ac:dyDescent="0.3">
      <c r="H129" s="200" t="s">
        <v>859</v>
      </c>
      <c r="I129" s="37">
        <f>+I130+I215</f>
        <v>6372793877</v>
      </c>
      <c r="J129" s="37">
        <f t="shared" ref="J129:P129" si="61">+J130+J215</f>
        <v>5278840728</v>
      </c>
      <c r="K129" s="37">
        <f t="shared" si="61"/>
        <v>4977300629</v>
      </c>
      <c r="L129" s="37">
        <f t="shared" si="61"/>
        <v>4709838419</v>
      </c>
      <c r="M129" s="37">
        <f t="shared" si="61"/>
        <v>2793648556</v>
      </c>
      <c r="N129" s="37">
        <f t="shared" si="61"/>
        <v>2793076754</v>
      </c>
      <c r="O129" s="37">
        <f t="shared" si="61"/>
        <v>0</v>
      </c>
      <c r="P129" s="37">
        <f t="shared" si="61"/>
        <v>0</v>
      </c>
      <c r="Q129" s="47">
        <f t="shared" ref="Q129:T129" si="62">+Q143+Q163</f>
        <v>0</v>
      </c>
      <c r="R129" s="47">
        <f t="shared" si="62"/>
        <v>0</v>
      </c>
      <c r="S129" s="47">
        <f t="shared" si="62"/>
        <v>0</v>
      </c>
      <c r="T129" s="47">
        <f t="shared" si="62"/>
        <v>0</v>
      </c>
      <c r="U129" s="47">
        <f>U130+U215</f>
        <v>60038188002</v>
      </c>
      <c r="V129" s="47">
        <f t="shared" ref="V129:X129" si="63">V130+V215</f>
        <v>59983366471</v>
      </c>
      <c r="W129" s="47">
        <f t="shared" si="63"/>
        <v>41439741467</v>
      </c>
      <c r="X129" s="47">
        <f t="shared" si="63"/>
        <v>41439741467</v>
      </c>
      <c r="Y129" s="209">
        <f>Y130+Y215</f>
        <v>45788912928</v>
      </c>
      <c r="Z129" s="209">
        <f>Z130+Z215</f>
        <v>44740218118</v>
      </c>
      <c r="AA129" s="209">
        <f>AA130+AA215</f>
        <v>34346750653</v>
      </c>
      <c r="AB129" s="209">
        <f>AB130+AB215</f>
        <v>34079288443</v>
      </c>
      <c r="AC129" s="222"/>
    </row>
    <row r="130" spans="8:29" ht="16.5" thickTop="1" thickBot="1" x14ac:dyDescent="0.3">
      <c r="H130" s="201" t="s">
        <v>860</v>
      </c>
      <c r="I130" s="37">
        <f>+I143+I147+I151+I155+I159+I163+I167+I179+I187+I191+I195+I211+I131+I135+I139</f>
        <v>2581261665</v>
      </c>
      <c r="J130" s="37">
        <f t="shared" ref="J130:P130" si="64">+J143+J147+J151+J155+J159+J163+J167+J179+J187+J191+J195+J211+J131+J135+J139</f>
        <v>2488686875</v>
      </c>
      <c r="K130" s="37">
        <f t="shared" si="64"/>
        <v>2483707173</v>
      </c>
      <c r="L130" s="37">
        <f t="shared" si="64"/>
        <v>2481645885</v>
      </c>
      <c r="M130" s="37">
        <f t="shared" si="64"/>
        <v>2793648556</v>
      </c>
      <c r="N130" s="37">
        <f t="shared" si="64"/>
        <v>2793076754</v>
      </c>
      <c r="O130" s="37">
        <f t="shared" si="64"/>
        <v>0</v>
      </c>
      <c r="P130" s="37">
        <f t="shared" si="64"/>
        <v>0</v>
      </c>
      <c r="Q130" s="37">
        <f>+Q143+Q147+Q151+Q155+Q159+Q163+Q179+Q187+Q191+Q195+Q211</f>
        <v>0</v>
      </c>
      <c r="R130" s="37">
        <f>+R143+R147+R151+R155+R159+R163+R179+R187+R191+R195+R211</f>
        <v>0</v>
      </c>
      <c r="S130" s="37">
        <f>+S143+S147+S151+S155+S159+S163+S179+S187+S191+S195+S211</f>
        <v>0</v>
      </c>
      <c r="T130" s="37">
        <f>+T143+T147+T151+T155+T159+T163+T179+T187+T191+T195+T211</f>
        <v>0</v>
      </c>
      <c r="U130" s="37">
        <f>+U143+U147+U151+U155+U159+U163+U179+U183+U187+U191+U195+U199+U203+U207+U211+U171+U175</f>
        <v>42422212596</v>
      </c>
      <c r="V130" s="37">
        <f t="shared" ref="V130:X130" si="65">+V143+V147+V151+V155+V159+V163+V179+V183+V187+V191+V195+V199+V203+V207+V211+V171+V175</f>
        <v>42410323435</v>
      </c>
      <c r="W130" s="37">
        <f t="shared" si="65"/>
        <v>26094939897</v>
      </c>
      <c r="X130" s="37">
        <f t="shared" si="65"/>
        <v>26094939897</v>
      </c>
      <c r="Y130" s="229">
        <f>Y143+Y147+Y151+Y155+Y159+Y163+Y179+Y211</f>
        <v>24381405310</v>
      </c>
      <c r="Z130" s="229">
        <f>Z143+Z147+Z151+Z155+Z159+Z163+Z179+Z211</f>
        <v>24377021229</v>
      </c>
      <c r="AA130" s="229">
        <f>AA143+AA147+AA151+AA155+AA159+AA163+AA179+AA211</f>
        <v>16508355627</v>
      </c>
      <c r="AB130" s="229">
        <f>AB143+AB147+AB151+AB155+AB159+AB163+AB179+AB211</f>
        <v>16506294339</v>
      </c>
      <c r="AC130" s="222"/>
    </row>
    <row r="131" spans="8:29" ht="27" thickTop="1" thickBot="1" x14ac:dyDescent="0.3">
      <c r="H131" s="202" t="s">
        <v>861</v>
      </c>
      <c r="I131" s="37">
        <f>+I132</f>
        <v>136248895</v>
      </c>
      <c r="J131" s="37">
        <f t="shared" ref="J131:L133" si="66">+J132</f>
        <v>129799100</v>
      </c>
      <c r="K131" s="37">
        <f t="shared" si="66"/>
        <v>129799100</v>
      </c>
      <c r="L131" s="37">
        <f t="shared" si="66"/>
        <v>129799100</v>
      </c>
      <c r="M131" s="37"/>
      <c r="N131" s="37"/>
      <c r="O131" s="37"/>
      <c r="P131" s="37"/>
      <c r="Q131" s="37"/>
      <c r="R131" s="37"/>
      <c r="S131" s="37"/>
      <c r="T131" s="37"/>
      <c r="U131" s="37"/>
      <c r="V131" s="37"/>
      <c r="W131" s="37"/>
      <c r="X131" s="37"/>
      <c r="Y131" s="229"/>
      <c r="Z131" s="229"/>
      <c r="AA131" s="229"/>
      <c r="AB131" s="229"/>
      <c r="AC131" s="222"/>
    </row>
    <row r="132" spans="8:29" ht="16.5" thickTop="1" thickBot="1" x14ac:dyDescent="0.3">
      <c r="H132" s="48" t="s">
        <v>685</v>
      </c>
      <c r="I132" s="37">
        <f>+I133</f>
        <v>136248895</v>
      </c>
      <c r="J132" s="37">
        <f t="shared" si="66"/>
        <v>129799100</v>
      </c>
      <c r="K132" s="37">
        <f t="shared" si="66"/>
        <v>129799100</v>
      </c>
      <c r="L132" s="37">
        <f t="shared" si="66"/>
        <v>129799100</v>
      </c>
      <c r="M132" s="37"/>
      <c r="N132" s="37"/>
      <c r="O132" s="37"/>
      <c r="P132" s="37"/>
      <c r="Q132" s="37"/>
      <c r="R132" s="37"/>
      <c r="S132" s="37"/>
      <c r="T132" s="37"/>
      <c r="U132" s="37"/>
      <c r="V132" s="37"/>
      <c r="W132" s="37"/>
      <c r="X132" s="37"/>
      <c r="Y132" s="229"/>
      <c r="Z132" s="229"/>
      <c r="AA132" s="229"/>
      <c r="AB132" s="229"/>
      <c r="AC132" s="222"/>
    </row>
    <row r="133" spans="8:29" ht="16.5" thickTop="1" thickBot="1" x14ac:dyDescent="0.3">
      <c r="H133" s="49" t="s">
        <v>686</v>
      </c>
      <c r="I133" s="37">
        <f>+I134</f>
        <v>136248895</v>
      </c>
      <c r="J133" s="37">
        <f t="shared" si="66"/>
        <v>129799100</v>
      </c>
      <c r="K133" s="37">
        <f t="shared" si="66"/>
        <v>129799100</v>
      </c>
      <c r="L133" s="37">
        <f t="shared" si="66"/>
        <v>129799100</v>
      </c>
      <c r="M133" s="37"/>
      <c r="N133" s="37"/>
      <c r="O133" s="37"/>
      <c r="P133" s="37"/>
      <c r="Q133" s="37"/>
      <c r="R133" s="37"/>
      <c r="S133" s="37"/>
      <c r="T133" s="37"/>
      <c r="U133" s="37"/>
      <c r="V133" s="37"/>
      <c r="W133" s="37"/>
      <c r="X133" s="37"/>
      <c r="Y133" s="229"/>
      <c r="Z133" s="229"/>
      <c r="AA133" s="229"/>
      <c r="AB133" s="229"/>
      <c r="AC133" s="222"/>
    </row>
    <row r="134" spans="8:29" ht="16.5" thickTop="1" thickBot="1" x14ac:dyDescent="0.3">
      <c r="H134" s="49" t="s">
        <v>687</v>
      </c>
      <c r="I134" s="30">
        <v>136248895</v>
      </c>
      <c r="J134" s="30">
        <v>129799100</v>
      </c>
      <c r="K134" s="30">
        <v>129799100</v>
      </c>
      <c r="L134" s="30">
        <v>129799100</v>
      </c>
      <c r="M134" s="37"/>
      <c r="N134" s="37"/>
      <c r="O134" s="37"/>
      <c r="P134" s="37"/>
      <c r="Q134" s="37"/>
      <c r="R134" s="37"/>
      <c r="S134" s="37"/>
      <c r="T134" s="37"/>
      <c r="U134" s="37"/>
      <c r="V134" s="37"/>
      <c r="W134" s="37"/>
      <c r="X134" s="37"/>
      <c r="Y134" s="229"/>
      <c r="Z134" s="229"/>
      <c r="AA134" s="229"/>
      <c r="AB134" s="229"/>
      <c r="AC134" s="222"/>
    </row>
    <row r="135" spans="8:29" ht="27" thickTop="1" thickBot="1" x14ac:dyDescent="0.3">
      <c r="H135" s="202" t="s">
        <v>862</v>
      </c>
      <c r="I135" s="37">
        <f>+I136</f>
        <v>96972543</v>
      </c>
      <c r="J135" s="37">
        <f t="shared" ref="J135:L137" si="67">+J136</f>
        <v>15793348</v>
      </c>
      <c r="K135" s="37">
        <f t="shared" si="67"/>
        <v>15793348</v>
      </c>
      <c r="L135" s="37">
        <f t="shared" si="67"/>
        <v>15793348</v>
      </c>
      <c r="M135" s="37"/>
      <c r="N135" s="37"/>
      <c r="O135" s="37"/>
      <c r="P135" s="37"/>
      <c r="Q135" s="37"/>
      <c r="R135" s="37"/>
      <c r="S135" s="37"/>
      <c r="T135" s="37"/>
      <c r="U135" s="37"/>
      <c r="V135" s="37"/>
      <c r="W135" s="37"/>
      <c r="X135" s="37"/>
      <c r="Y135" s="229"/>
      <c r="Z135" s="229"/>
      <c r="AA135" s="229"/>
      <c r="AB135" s="229"/>
      <c r="AC135" s="222"/>
    </row>
    <row r="136" spans="8:29" ht="16.5" thickTop="1" thickBot="1" x14ac:dyDescent="0.3">
      <c r="H136" s="48" t="s">
        <v>685</v>
      </c>
      <c r="I136" s="37">
        <f>+I137</f>
        <v>96972543</v>
      </c>
      <c r="J136" s="37">
        <f t="shared" si="67"/>
        <v>15793348</v>
      </c>
      <c r="K136" s="37">
        <f t="shared" si="67"/>
        <v>15793348</v>
      </c>
      <c r="L136" s="37">
        <f t="shared" si="67"/>
        <v>15793348</v>
      </c>
      <c r="M136" s="37"/>
      <c r="N136" s="37"/>
      <c r="O136" s="37"/>
      <c r="P136" s="37"/>
      <c r="Q136" s="37"/>
      <c r="R136" s="37"/>
      <c r="S136" s="37"/>
      <c r="T136" s="37"/>
      <c r="U136" s="37"/>
      <c r="V136" s="37"/>
      <c r="W136" s="37"/>
      <c r="X136" s="37"/>
      <c r="Y136" s="229"/>
      <c r="Z136" s="229"/>
      <c r="AA136" s="229"/>
      <c r="AB136" s="229"/>
      <c r="AC136" s="222"/>
    </row>
    <row r="137" spans="8:29" ht="16.5" thickTop="1" thickBot="1" x14ac:dyDescent="0.3">
      <c r="H137" s="49" t="s">
        <v>686</v>
      </c>
      <c r="I137" s="37">
        <f>+I138</f>
        <v>96972543</v>
      </c>
      <c r="J137" s="37">
        <f t="shared" si="67"/>
        <v>15793348</v>
      </c>
      <c r="K137" s="37">
        <f t="shared" si="67"/>
        <v>15793348</v>
      </c>
      <c r="L137" s="37">
        <f t="shared" si="67"/>
        <v>15793348</v>
      </c>
      <c r="M137" s="37"/>
      <c r="N137" s="37"/>
      <c r="O137" s="37"/>
      <c r="P137" s="37"/>
      <c r="Q137" s="37"/>
      <c r="R137" s="37"/>
      <c r="S137" s="37"/>
      <c r="T137" s="37"/>
      <c r="U137" s="37"/>
      <c r="V137" s="37"/>
      <c r="W137" s="37"/>
      <c r="X137" s="37"/>
      <c r="Y137" s="229"/>
      <c r="Z137" s="229"/>
      <c r="AA137" s="229"/>
      <c r="AB137" s="229"/>
      <c r="AC137" s="222"/>
    </row>
    <row r="138" spans="8:29" ht="16.5" thickTop="1" thickBot="1" x14ac:dyDescent="0.3">
      <c r="H138" s="49" t="s">
        <v>687</v>
      </c>
      <c r="I138" s="30">
        <v>96972543</v>
      </c>
      <c r="J138" s="30">
        <v>15793348</v>
      </c>
      <c r="K138" s="30">
        <v>15793348</v>
      </c>
      <c r="L138" s="30">
        <v>15793348</v>
      </c>
      <c r="M138" s="37"/>
      <c r="N138" s="37"/>
      <c r="O138" s="37"/>
      <c r="P138" s="37"/>
      <c r="Q138" s="37"/>
      <c r="R138" s="37"/>
      <c r="S138" s="37"/>
      <c r="T138" s="37"/>
      <c r="U138" s="37"/>
      <c r="V138" s="37"/>
      <c r="W138" s="37"/>
      <c r="X138" s="37"/>
      <c r="Y138" s="229"/>
      <c r="Z138" s="229"/>
      <c r="AA138" s="229"/>
      <c r="AB138" s="229"/>
      <c r="AC138" s="222"/>
    </row>
    <row r="139" spans="8:29" ht="16.5" thickTop="1" thickBot="1" x14ac:dyDescent="0.3">
      <c r="H139" s="202" t="s">
        <v>863</v>
      </c>
      <c r="I139" s="37">
        <f>+I140</f>
        <v>100000000</v>
      </c>
      <c r="J139" s="37">
        <f t="shared" ref="J139:L141" si="68">+J140</f>
        <v>97032085</v>
      </c>
      <c r="K139" s="37">
        <f t="shared" si="68"/>
        <v>97032085</v>
      </c>
      <c r="L139" s="37">
        <f t="shared" si="68"/>
        <v>97032085</v>
      </c>
      <c r="M139" s="37"/>
      <c r="N139" s="37"/>
      <c r="O139" s="37"/>
      <c r="P139" s="37"/>
      <c r="Q139" s="37"/>
      <c r="R139" s="37"/>
      <c r="S139" s="37"/>
      <c r="T139" s="37"/>
      <c r="U139" s="37"/>
      <c r="V139" s="37"/>
      <c r="W139" s="37"/>
      <c r="X139" s="37"/>
      <c r="Y139" s="229"/>
      <c r="Z139" s="229"/>
      <c r="AA139" s="229"/>
      <c r="AB139" s="229"/>
      <c r="AC139" s="222"/>
    </row>
    <row r="140" spans="8:29" ht="16.5" thickTop="1" thickBot="1" x14ac:dyDescent="0.3">
      <c r="H140" s="48" t="s">
        <v>685</v>
      </c>
      <c r="I140" s="37">
        <f>+I141</f>
        <v>100000000</v>
      </c>
      <c r="J140" s="37">
        <f t="shared" si="68"/>
        <v>97032085</v>
      </c>
      <c r="K140" s="37">
        <f t="shared" si="68"/>
        <v>97032085</v>
      </c>
      <c r="L140" s="37">
        <f t="shared" si="68"/>
        <v>97032085</v>
      </c>
      <c r="M140" s="37"/>
      <c r="N140" s="37"/>
      <c r="O140" s="37"/>
      <c r="P140" s="37"/>
      <c r="Q140" s="37"/>
      <c r="R140" s="37"/>
      <c r="S140" s="37"/>
      <c r="T140" s="37"/>
      <c r="U140" s="37"/>
      <c r="V140" s="37"/>
      <c r="W140" s="37"/>
      <c r="X140" s="37"/>
      <c r="Y140" s="229"/>
      <c r="Z140" s="229"/>
      <c r="AA140" s="229"/>
      <c r="AB140" s="229"/>
      <c r="AC140" s="222"/>
    </row>
    <row r="141" spans="8:29" ht="16.5" thickTop="1" thickBot="1" x14ac:dyDescent="0.3">
      <c r="H141" s="49" t="s">
        <v>686</v>
      </c>
      <c r="I141" s="37">
        <f>+I142</f>
        <v>100000000</v>
      </c>
      <c r="J141" s="37">
        <f t="shared" si="68"/>
        <v>97032085</v>
      </c>
      <c r="K141" s="37">
        <f t="shared" si="68"/>
        <v>97032085</v>
      </c>
      <c r="L141" s="37">
        <f t="shared" si="68"/>
        <v>97032085</v>
      </c>
      <c r="M141" s="37"/>
      <c r="N141" s="37"/>
      <c r="O141" s="37"/>
      <c r="P141" s="37"/>
      <c r="Q141" s="37"/>
      <c r="R141" s="37"/>
      <c r="S141" s="37"/>
      <c r="T141" s="37"/>
      <c r="U141" s="37"/>
      <c r="V141" s="37"/>
      <c r="W141" s="37"/>
      <c r="X141" s="37"/>
      <c r="Y141" s="229"/>
      <c r="Z141" s="229"/>
      <c r="AA141" s="229"/>
      <c r="AB141" s="229"/>
      <c r="AC141" s="222"/>
    </row>
    <row r="142" spans="8:29" ht="16.5" thickTop="1" thickBot="1" x14ac:dyDescent="0.3">
      <c r="H142" s="49" t="s">
        <v>687</v>
      </c>
      <c r="I142" s="30">
        <v>100000000</v>
      </c>
      <c r="J142" s="30">
        <v>97032085</v>
      </c>
      <c r="K142" s="30">
        <v>97032085</v>
      </c>
      <c r="L142" s="30">
        <v>97032085</v>
      </c>
      <c r="M142" s="37"/>
      <c r="N142" s="37"/>
      <c r="O142" s="37"/>
      <c r="P142" s="37"/>
      <c r="Q142" s="37"/>
      <c r="R142" s="37"/>
      <c r="S142" s="37"/>
      <c r="T142" s="37"/>
      <c r="U142" s="37"/>
      <c r="V142" s="37"/>
      <c r="W142" s="37"/>
      <c r="X142" s="37"/>
      <c r="Y142" s="229"/>
      <c r="Z142" s="229"/>
      <c r="AA142" s="229"/>
      <c r="AB142" s="229"/>
      <c r="AC142" s="222"/>
    </row>
    <row r="143" spans="8:29" ht="16.5" thickTop="1" thickBot="1" x14ac:dyDescent="0.3">
      <c r="H143" s="205" t="s">
        <v>864</v>
      </c>
      <c r="I143" s="37">
        <f>+I144</f>
        <v>155391281</v>
      </c>
      <c r="J143" s="37">
        <f t="shared" ref="J143:X145" si="69">+J144</f>
        <v>155391281</v>
      </c>
      <c r="K143" s="37">
        <f t="shared" si="69"/>
        <v>155391281</v>
      </c>
      <c r="L143" s="37">
        <f t="shared" si="69"/>
        <v>155391281</v>
      </c>
      <c r="M143" s="37">
        <f t="shared" si="69"/>
        <v>0</v>
      </c>
      <c r="N143" s="37">
        <f t="shared" si="69"/>
        <v>0</v>
      </c>
      <c r="O143" s="37">
        <f t="shared" si="69"/>
        <v>0</v>
      </c>
      <c r="P143" s="37">
        <f t="shared" si="69"/>
        <v>0</v>
      </c>
      <c r="Q143" s="37">
        <f t="shared" si="69"/>
        <v>0</v>
      </c>
      <c r="R143" s="37">
        <f t="shared" si="69"/>
        <v>0</v>
      </c>
      <c r="S143" s="37">
        <f t="shared" si="69"/>
        <v>0</v>
      </c>
      <c r="T143" s="37">
        <f t="shared" si="69"/>
        <v>0</v>
      </c>
      <c r="U143" s="37">
        <f t="shared" si="69"/>
        <v>0</v>
      </c>
      <c r="V143" s="37">
        <f t="shared" si="69"/>
        <v>0</v>
      </c>
      <c r="W143" s="37">
        <f t="shared" si="69"/>
        <v>0</v>
      </c>
      <c r="X143" s="37">
        <f t="shared" si="69"/>
        <v>0</v>
      </c>
      <c r="Y143" s="211">
        <f>I143+M143+Q143+U143</f>
        <v>155391281</v>
      </c>
      <c r="Z143" s="211">
        <f t="shared" ref="Z143:AB143" si="70">J143+N143+R143+V143</f>
        <v>155391281</v>
      </c>
      <c r="AA143" s="211">
        <f t="shared" si="70"/>
        <v>155391281</v>
      </c>
      <c r="AB143" s="211">
        <f t="shared" si="70"/>
        <v>155391281</v>
      </c>
      <c r="AC143" s="222"/>
    </row>
    <row r="144" spans="8:29" ht="16.5" thickTop="1" thickBot="1" x14ac:dyDescent="0.3">
      <c r="H144" s="49" t="s">
        <v>685</v>
      </c>
      <c r="I144" s="37">
        <f>+I145</f>
        <v>155391281</v>
      </c>
      <c r="J144" s="37">
        <f t="shared" si="69"/>
        <v>155391281</v>
      </c>
      <c r="K144" s="37">
        <f t="shared" si="69"/>
        <v>155391281</v>
      </c>
      <c r="L144" s="37">
        <f t="shared" si="69"/>
        <v>155391281</v>
      </c>
      <c r="M144" s="37">
        <v>0</v>
      </c>
      <c r="N144" s="37">
        <v>0</v>
      </c>
      <c r="O144" s="37">
        <v>0</v>
      </c>
      <c r="P144" s="37">
        <v>0</v>
      </c>
      <c r="Q144" s="37">
        <f t="shared" si="69"/>
        <v>0</v>
      </c>
      <c r="R144" s="37">
        <f t="shared" si="69"/>
        <v>0</v>
      </c>
      <c r="S144" s="37">
        <f t="shared" si="69"/>
        <v>0</v>
      </c>
      <c r="T144" s="37">
        <f t="shared" si="69"/>
        <v>0</v>
      </c>
      <c r="U144" s="37">
        <f t="shared" si="69"/>
        <v>0</v>
      </c>
      <c r="V144" s="37">
        <f t="shared" si="69"/>
        <v>0</v>
      </c>
      <c r="W144" s="37">
        <f t="shared" si="69"/>
        <v>0</v>
      </c>
      <c r="X144" s="37">
        <f t="shared" si="69"/>
        <v>0</v>
      </c>
      <c r="Y144" s="211">
        <f t="shared" ref="Y144:AB330" si="71">+I144+M144+Q144+U144</f>
        <v>155391281</v>
      </c>
      <c r="Z144" s="211">
        <f>+J144+N144+R144+V144</f>
        <v>155391281</v>
      </c>
      <c r="AA144" s="211">
        <f t="shared" si="71"/>
        <v>155391281</v>
      </c>
      <c r="AB144" s="211">
        <f t="shared" si="71"/>
        <v>155391281</v>
      </c>
      <c r="AC144" s="222"/>
    </row>
    <row r="145" spans="8:29" ht="16.5" thickTop="1" thickBot="1" x14ac:dyDescent="0.3">
      <c r="H145" s="49" t="s">
        <v>686</v>
      </c>
      <c r="I145" s="37">
        <f>+I146</f>
        <v>155391281</v>
      </c>
      <c r="J145" s="37">
        <f t="shared" si="69"/>
        <v>155391281</v>
      </c>
      <c r="K145" s="37">
        <f t="shared" si="69"/>
        <v>155391281</v>
      </c>
      <c r="L145" s="37">
        <f t="shared" si="69"/>
        <v>155391281</v>
      </c>
      <c r="M145" s="37">
        <v>0</v>
      </c>
      <c r="N145" s="37">
        <v>0</v>
      </c>
      <c r="O145" s="37">
        <v>0</v>
      </c>
      <c r="P145" s="37">
        <v>0</v>
      </c>
      <c r="Q145" s="37">
        <f t="shared" si="69"/>
        <v>0</v>
      </c>
      <c r="R145" s="37">
        <f t="shared" si="69"/>
        <v>0</v>
      </c>
      <c r="S145" s="37">
        <f t="shared" si="69"/>
        <v>0</v>
      </c>
      <c r="T145" s="37">
        <f t="shared" si="69"/>
        <v>0</v>
      </c>
      <c r="U145" s="37">
        <f t="shared" si="69"/>
        <v>0</v>
      </c>
      <c r="V145" s="37">
        <f t="shared" si="69"/>
        <v>0</v>
      </c>
      <c r="W145" s="37">
        <f t="shared" si="69"/>
        <v>0</v>
      </c>
      <c r="X145" s="37">
        <f t="shared" si="69"/>
        <v>0</v>
      </c>
      <c r="Y145" s="211">
        <f t="shared" si="71"/>
        <v>155391281</v>
      </c>
      <c r="Z145" s="211">
        <f>+J145+N145+R145+V145</f>
        <v>155391281</v>
      </c>
      <c r="AA145" s="211">
        <f t="shared" si="71"/>
        <v>155391281</v>
      </c>
      <c r="AB145" s="211">
        <f t="shared" si="71"/>
        <v>155391281</v>
      </c>
      <c r="AC145" s="222"/>
    </row>
    <row r="146" spans="8:29" ht="16.5" thickTop="1" thickBot="1" x14ac:dyDescent="0.3">
      <c r="H146" s="49" t="s">
        <v>687</v>
      </c>
      <c r="I146" s="37">
        <v>155391281</v>
      </c>
      <c r="J146" s="37">
        <v>155391281</v>
      </c>
      <c r="K146" s="37">
        <v>155391281</v>
      </c>
      <c r="L146" s="37">
        <v>155391281</v>
      </c>
      <c r="M146" s="37">
        <v>0</v>
      </c>
      <c r="N146" s="37">
        <v>0</v>
      </c>
      <c r="O146" s="37">
        <v>0</v>
      </c>
      <c r="P146" s="37">
        <v>0</v>
      </c>
      <c r="Q146" s="37">
        <v>0</v>
      </c>
      <c r="R146" s="37">
        <v>0</v>
      </c>
      <c r="S146" s="37">
        <v>0</v>
      </c>
      <c r="T146" s="37">
        <v>0</v>
      </c>
      <c r="U146" s="37"/>
      <c r="V146" s="37"/>
      <c r="W146" s="37"/>
      <c r="X146" s="37"/>
      <c r="Y146" s="211">
        <f t="shared" si="71"/>
        <v>155391281</v>
      </c>
      <c r="Z146" s="211">
        <f>+J146+N146+R146+V146</f>
        <v>155391281</v>
      </c>
      <c r="AA146" s="211">
        <f t="shared" si="71"/>
        <v>155391281</v>
      </c>
      <c r="AB146" s="211">
        <f t="shared" si="71"/>
        <v>155391281</v>
      </c>
      <c r="AC146" s="222"/>
    </row>
    <row r="147" spans="8:29" ht="27" thickTop="1" thickBot="1" x14ac:dyDescent="0.3">
      <c r="H147" s="205" t="s">
        <v>865</v>
      </c>
      <c r="I147" s="37">
        <f>+I148</f>
        <v>94582195</v>
      </c>
      <c r="J147" s="37">
        <f t="shared" ref="J147:X149" si="72">+J148</f>
        <v>94582195</v>
      </c>
      <c r="K147" s="37">
        <f t="shared" si="72"/>
        <v>94582195</v>
      </c>
      <c r="L147" s="37">
        <f t="shared" si="72"/>
        <v>94582195</v>
      </c>
      <c r="M147" s="37">
        <f t="shared" si="72"/>
        <v>0</v>
      </c>
      <c r="N147" s="37">
        <f t="shared" si="72"/>
        <v>0</v>
      </c>
      <c r="O147" s="37">
        <f t="shared" si="72"/>
        <v>0</v>
      </c>
      <c r="P147" s="37">
        <f t="shared" si="72"/>
        <v>0</v>
      </c>
      <c r="Q147" s="37">
        <f t="shared" si="72"/>
        <v>0</v>
      </c>
      <c r="R147" s="37">
        <f t="shared" si="72"/>
        <v>0</v>
      </c>
      <c r="S147" s="37">
        <f t="shared" si="72"/>
        <v>0</v>
      </c>
      <c r="T147" s="37">
        <f>+T148</f>
        <v>0</v>
      </c>
      <c r="U147" s="37">
        <f t="shared" si="72"/>
        <v>0</v>
      </c>
      <c r="V147" s="37">
        <f t="shared" si="72"/>
        <v>0</v>
      </c>
      <c r="W147" s="37">
        <f t="shared" si="72"/>
        <v>0</v>
      </c>
      <c r="X147" s="37">
        <f t="shared" si="72"/>
        <v>0</v>
      </c>
      <c r="Y147" s="211">
        <f>I147+M147+Q147+U147</f>
        <v>94582195</v>
      </c>
      <c r="Z147" s="211">
        <f t="shared" ref="Z147:AB147" si="73">J147+N147+R147+V147</f>
        <v>94582195</v>
      </c>
      <c r="AA147" s="211">
        <f t="shared" si="73"/>
        <v>94582195</v>
      </c>
      <c r="AB147" s="211">
        <f t="shared" si="73"/>
        <v>94582195</v>
      </c>
      <c r="AC147" s="222"/>
    </row>
    <row r="148" spans="8:29" ht="16.5" thickTop="1" thickBot="1" x14ac:dyDescent="0.3">
      <c r="H148" s="49" t="s">
        <v>685</v>
      </c>
      <c r="I148" s="37">
        <f>+I149</f>
        <v>94582195</v>
      </c>
      <c r="J148" s="37">
        <f t="shared" si="72"/>
        <v>94582195</v>
      </c>
      <c r="K148" s="37">
        <f t="shared" si="72"/>
        <v>94582195</v>
      </c>
      <c r="L148" s="37">
        <f t="shared" si="72"/>
        <v>94582195</v>
      </c>
      <c r="M148" s="42">
        <f t="shared" si="72"/>
        <v>0</v>
      </c>
      <c r="N148" s="42">
        <f t="shared" si="72"/>
        <v>0</v>
      </c>
      <c r="O148" s="42">
        <f t="shared" si="72"/>
        <v>0</v>
      </c>
      <c r="P148" s="42">
        <f t="shared" si="72"/>
        <v>0</v>
      </c>
      <c r="Q148" s="42">
        <f t="shared" si="72"/>
        <v>0</v>
      </c>
      <c r="R148" s="42">
        <f t="shared" si="72"/>
        <v>0</v>
      </c>
      <c r="S148" s="42">
        <f t="shared" si="72"/>
        <v>0</v>
      </c>
      <c r="T148" s="42">
        <f t="shared" si="72"/>
        <v>0</v>
      </c>
      <c r="U148" s="42">
        <f t="shared" si="72"/>
        <v>0</v>
      </c>
      <c r="V148" s="42">
        <f t="shared" si="72"/>
        <v>0</v>
      </c>
      <c r="W148" s="42">
        <f t="shared" si="72"/>
        <v>0</v>
      </c>
      <c r="X148" s="42">
        <f t="shared" si="72"/>
        <v>0</v>
      </c>
      <c r="Y148" s="210">
        <f t="shared" ref="Y148:AB150" si="74">+I148+M148+Q148+U148</f>
        <v>94582195</v>
      </c>
      <c r="Z148" s="210">
        <f t="shared" si="74"/>
        <v>94582195</v>
      </c>
      <c r="AA148" s="210">
        <f t="shared" si="74"/>
        <v>94582195</v>
      </c>
      <c r="AB148" s="210">
        <f t="shared" si="74"/>
        <v>94582195</v>
      </c>
      <c r="AC148" s="222"/>
    </row>
    <row r="149" spans="8:29" ht="16.5" thickTop="1" thickBot="1" x14ac:dyDescent="0.3">
      <c r="H149" s="49" t="s">
        <v>686</v>
      </c>
      <c r="I149" s="37">
        <f>+I150</f>
        <v>94582195</v>
      </c>
      <c r="J149" s="37">
        <f t="shared" si="72"/>
        <v>94582195</v>
      </c>
      <c r="K149" s="37">
        <f t="shared" si="72"/>
        <v>94582195</v>
      </c>
      <c r="L149" s="37">
        <f t="shared" si="72"/>
        <v>94582195</v>
      </c>
      <c r="M149" s="37">
        <v>0</v>
      </c>
      <c r="N149" s="37">
        <v>0</v>
      </c>
      <c r="O149" s="37">
        <f t="shared" si="72"/>
        <v>0</v>
      </c>
      <c r="P149" s="37">
        <f t="shared" si="72"/>
        <v>0</v>
      </c>
      <c r="Q149" s="37">
        <f t="shared" si="72"/>
        <v>0</v>
      </c>
      <c r="R149" s="37">
        <f t="shared" si="72"/>
        <v>0</v>
      </c>
      <c r="S149" s="37">
        <f t="shared" si="72"/>
        <v>0</v>
      </c>
      <c r="T149" s="37">
        <f t="shared" si="72"/>
        <v>0</v>
      </c>
      <c r="U149" s="37">
        <f t="shared" si="72"/>
        <v>0</v>
      </c>
      <c r="V149" s="37">
        <f t="shared" si="72"/>
        <v>0</v>
      </c>
      <c r="W149" s="37">
        <f t="shared" si="72"/>
        <v>0</v>
      </c>
      <c r="X149" s="37">
        <f t="shared" si="72"/>
        <v>0</v>
      </c>
      <c r="Y149" s="211">
        <f t="shared" si="74"/>
        <v>94582195</v>
      </c>
      <c r="Z149" s="211">
        <f t="shared" si="74"/>
        <v>94582195</v>
      </c>
      <c r="AA149" s="211">
        <f t="shared" si="74"/>
        <v>94582195</v>
      </c>
      <c r="AB149" s="211">
        <f t="shared" si="74"/>
        <v>94582195</v>
      </c>
      <c r="AC149" s="222"/>
    </row>
    <row r="150" spans="8:29" ht="16.5" thickTop="1" thickBot="1" x14ac:dyDescent="0.3">
      <c r="H150" s="49" t="s">
        <v>687</v>
      </c>
      <c r="I150" s="37">
        <v>94582195</v>
      </c>
      <c r="J150" s="37">
        <v>94582195</v>
      </c>
      <c r="K150" s="37">
        <v>94582195</v>
      </c>
      <c r="L150" s="37">
        <v>94582195</v>
      </c>
      <c r="M150" s="37">
        <v>0</v>
      </c>
      <c r="N150" s="37">
        <v>0</v>
      </c>
      <c r="O150" s="37"/>
      <c r="P150" s="37"/>
      <c r="Q150" s="37"/>
      <c r="R150" s="37"/>
      <c r="S150" s="37"/>
      <c r="T150" s="37"/>
      <c r="U150" s="37"/>
      <c r="V150" s="37"/>
      <c r="W150" s="37"/>
      <c r="X150" s="37"/>
      <c r="Y150" s="211">
        <f t="shared" si="74"/>
        <v>94582195</v>
      </c>
      <c r="Z150" s="211">
        <f t="shared" si="74"/>
        <v>94582195</v>
      </c>
      <c r="AA150" s="211">
        <f t="shared" si="74"/>
        <v>94582195</v>
      </c>
      <c r="AB150" s="211">
        <f t="shared" si="74"/>
        <v>94582195</v>
      </c>
      <c r="AC150" s="222"/>
    </row>
    <row r="151" spans="8:29" ht="16.5" thickTop="1" thickBot="1" x14ac:dyDescent="0.3">
      <c r="H151" s="202" t="s">
        <v>866</v>
      </c>
      <c r="I151" s="37">
        <f>+I152</f>
        <v>83759830</v>
      </c>
      <c r="J151" s="37">
        <f t="shared" ref="J151:X153" si="75">+J152</f>
        <v>83759830</v>
      </c>
      <c r="K151" s="37">
        <f t="shared" si="75"/>
        <v>83759830</v>
      </c>
      <c r="L151" s="37">
        <f t="shared" si="75"/>
        <v>81698542</v>
      </c>
      <c r="M151" s="37">
        <f t="shared" si="75"/>
        <v>0</v>
      </c>
      <c r="N151" s="37">
        <f t="shared" si="75"/>
        <v>0</v>
      </c>
      <c r="O151" s="37">
        <f t="shared" si="75"/>
        <v>0</v>
      </c>
      <c r="P151" s="37">
        <f t="shared" si="75"/>
        <v>0</v>
      </c>
      <c r="Q151" s="37">
        <f t="shared" si="75"/>
        <v>0</v>
      </c>
      <c r="R151" s="37">
        <f t="shared" si="75"/>
        <v>0</v>
      </c>
      <c r="S151" s="37">
        <f t="shared" si="75"/>
        <v>0</v>
      </c>
      <c r="T151" s="37">
        <f t="shared" si="75"/>
        <v>0</v>
      </c>
      <c r="U151" s="42">
        <f t="shared" si="75"/>
        <v>0</v>
      </c>
      <c r="V151" s="37">
        <f t="shared" si="75"/>
        <v>0</v>
      </c>
      <c r="W151" s="37">
        <f t="shared" si="75"/>
        <v>0</v>
      </c>
      <c r="X151" s="37">
        <f t="shared" si="75"/>
        <v>0</v>
      </c>
      <c r="Y151" s="211">
        <f>I151+M151+Q151+U151</f>
        <v>83759830</v>
      </c>
      <c r="Z151" s="211">
        <f t="shared" ref="Z151:AB151" si="76">J151+N151+R151+V151</f>
        <v>83759830</v>
      </c>
      <c r="AA151" s="211">
        <f t="shared" si="76"/>
        <v>83759830</v>
      </c>
      <c r="AB151" s="211">
        <f t="shared" si="76"/>
        <v>81698542</v>
      </c>
      <c r="AC151" s="222"/>
    </row>
    <row r="152" spans="8:29" ht="16.5" thickTop="1" thickBot="1" x14ac:dyDescent="0.3">
      <c r="H152" s="48" t="s">
        <v>685</v>
      </c>
      <c r="I152" s="37">
        <f>+I153</f>
        <v>83759830</v>
      </c>
      <c r="J152" s="37">
        <f t="shared" si="75"/>
        <v>83759830</v>
      </c>
      <c r="K152" s="37">
        <f t="shared" si="75"/>
        <v>83759830</v>
      </c>
      <c r="L152" s="37">
        <f t="shared" si="75"/>
        <v>81698542</v>
      </c>
      <c r="M152" s="42">
        <f t="shared" si="75"/>
        <v>0</v>
      </c>
      <c r="N152" s="42">
        <f t="shared" si="75"/>
        <v>0</v>
      </c>
      <c r="O152" s="42">
        <f t="shared" si="75"/>
        <v>0</v>
      </c>
      <c r="P152" s="42">
        <f t="shared" si="75"/>
        <v>0</v>
      </c>
      <c r="Q152" s="42">
        <f t="shared" si="75"/>
        <v>0</v>
      </c>
      <c r="R152" s="42">
        <f t="shared" si="75"/>
        <v>0</v>
      </c>
      <c r="S152" s="42">
        <f t="shared" si="75"/>
        <v>0</v>
      </c>
      <c r="T152" s="42">
        <f t="shared" si="75"/>
        <v>0</v>
      </c>
      <c r="U152" s="42">
        <f t="shared" si="75"/>
        <v>0</v>
      </c>
      <c r="V152" s="42">
        <f t="shared" si="75"/>
        <v>0</v>
      </c>
      <c r="W152" s="42">
        <f t="shared" si="75"/>
        <v>0</v>
      </c>
      <c r="X152" s="42">
        <f t="shared" si="75"/>
        <v>0</v>
      </c>
      <c r="Y152" s="210">
        <f t="shared" ref="Y152:AB154" si="77">+I152+M152+Q152+U152</f>
        <v>83759830</v>
      </c>
      <c r="Z152" s="210">
        <f t="shared" si="77"/>
        <v>83759830</v>
      </c>
      <c r="AA152" s="210">
        <f t="shared" si="77"/>
        <v>83759830</v>
      </c>
      <c r="AB152" s="210">
        <f t="shared" si="77"/>
        <v>81698542</v>
      </c>
      <c r="AC152" s="222"/>
    </row>
    <row r="153" spans="8:29" ht="16.5" thickTop="1" thickBot="1" x14ac:dyDescent="0.3">
      <c r="H153" s="49" t="s">
        <v>686</v>
      </c>
      <c r="I153" s="37">
        <f>+I154</f>
        <v>83759830</v>
      </c>
      <c r="J153" s="37">
        <f t="shared" si="75"/>
        <v>83759830</v>
      </c>
      <c r="K153" s="37">
        <f t="shared" si="75"/>
        <v>83759830</v>
      </c>
      <c r="L153" s="37">
        <f t="shared" si="75"/>
        <v>81698542</v>
      </c>
      <c r="M153" s="37">
        <f t="shared" si="75"/>
        <v>0</v>
      </c>
      <c r="N153" s="37">
        <f t="shared" si="75"/>
        <v>0</v>
      </c>
      <c r="O153" s="37">
        <f t="shared" si="75"/>
        <v>0</v>
      </c>
      <c r="P153" s="37">
        <f t="shared" si="75"/>
        <v>0</v>
      </c>
      <c r="Q153" s="37">
        <f t="shared" si="75"/>
        <v>0</v>
      </c>
      <c r="R153" s="37">
        <f t="shared" si="75"/>
        <v>0</v>
      </c>
      <c r="S153" s="37">
        <f t="shared" si="75"/>
        <v>0</v>
      </c>
      <c r="T153" s="37">
        <f t="shared" si="75"/>
        <v>0</v>
      </c>
      <c r="U153" s="37">
        <v>0</v>
      </c>
      <c r="V153" s="37">
        <v>0</v>
      </c>
      <c r="W153" s="37">
        <v>0</v>
      </c>
      <c r="X153" s="37">
        <v>0</v>
      </c>
      <c r="Y153" s="211">
        <f t="shared" si="77"/>
        <v>83759830</v>
      </c>
      <c r="Z153" s="211">
        <f t="shared" si="77"/>
        <v>83759830</v>
      </c>
      <c r="AA153" s="211">
        <f t="shared" si="77"/>
        <v>83759830</v>
      </c>
      <c r="AB153" s="211">
        <f t="shared" si="77"/>
        <v>81698542</v>
      </c>
      <c r="AC153" s="222"/>
    </row>
    <row r="154" spans="8:29" ht="16.5" thickTop="1" thickBot="1" x14ac:dyDescent="0.3">
      <c r="H154" s="49" t="s">
        <v>687</v>
      </c>
      <c r="I154" s="37">
        <v>83759830</v>
      </c>
      <c r="J154" s="37">
        <v>83759830</v>
      </c>
      <c r="K154" s="37">
        <v>83759830</v>
      </c>
      <c r="L154" s="37">
        <v>81698542</v>
      </c>
      <c r="M154" s="37"/>
      <c r="N154" s="37"/>
      <c r="O154" s="37"/>
      <c r="P154" s="37"/>
      <c r="Q154" s="37"/>
      <c r="R154" s="37"/>
      <c r="S154" s="37"/>
      <c r="T154" s="37"/>
      <c r="U154" s="37">
        <v>0</v>
      </c>
      <c r="V154" s="37">
        <v>0</v>
      </c>
      <c r="W154" s="37">
        <v>0</v>
      </c>
      <c r="X154" s="37">
        <v>0</v>
      </c>
      <c r="Y154" s="211">
        <f t="shared" si="77"/>
        <v>83759830</v>
      </c>
      <c r="Z154" s="211">
        <f t="shared" si="77"/>
        <v>83759830</v>
      </c>
      <c r="AA154" s="211">
        <f t="shared" si="77"/>
        <v>83759830</v>
      </c>
      <c r="AB154" s="211">
        <f t="shared" si="77"/>
        <v>81698542</v>
      </c>
      <c r="AC154" s="222"/>
    </row>
    <row r="155" spans="8:29" ht="16.5" thickTop="1" thickBot="1" x14ac:dyDescent="0.3">
      <c r="H155" s="205" t="s">
        <v>867</v>
      </c>
      <c r="I155" s="37">
        <f>+I156</f>
        <v>180948233</v>
      </c>
      <c r="J155" s="37">
        <f t="shared" ref="J155:X161" si="78">+J156</f>
        <v>179548373</v>
      </c>
      <c r="K155" s="37">
        <f t="shared" si="78"/>
        <v>179548373</v>
      </c>
      <c r="L155" s="37">
        <f t="shared" si="78"/>
        <v>179548373</v>
      </c>
      <c r="M155" s="37">
        <f t="shared" si="78"/>
        <v>0</v>
      </c>
      <c r="N155" s="37">
        <f t="shared" si="78"/>
        <v>0</v>
      </c>
      <c r="O155" s="37">
        <f t="shared" si="78"/>
        <v>0</v>
      </c>
      <c r="P155" s="37">
        <f t="shared" si="78"/>
        <v>0</v>
      </c>
      <c r="Q155" s="37">
        <f t="shared" si="78"/>
        <v>0</v>
      </c>
      <c r="R155" s="37">
        <f t="shared" si="78"/>
        <v>0</v>
      </c>
      <c r="S155" s="37">
        <f t="shared" si="78"/>
        <v>0</v>
      </c>
      <c r="T155" s="37">
        <f t="shared" si="78"/>
        <v>0</v>
      </c>
      <c r="U155" s="37">
        <f t="shared" si="78"/>
        <v>0</v>
      </c>
      <c r="V155" s="37">
        <f t="shared" si="78"/>
        <v>0</v>
      </c>
      <c r="W155" s="37">
        <f t="shared" si="78"/>
        <v>0</v>
      </c>
      <c r="X155" s="37">
        <f t="shared" si="78"/>
        <v>0</v>
      </c>
      <c r="Y155" s="211">
        <f>I155+M155+Q155+U155</f>
        <v>180948233</v>
      </c>
      <c r="Z155" s="211">
        <f t="shared" ref="Z155:AB155" si="79">J155+N155+R155+V155</f>
        <v>179548373</v>
      </c>
      <c r="AA155" s="211">
        <f t="shared" si="79"/>
        <v>179548373</v>
      </c>
      <c r="AB155" s="211">
        <f t="shared" si="79"/>
        <v>179548373</v>
      </c>
      <c r="AC155" s="222"/>
    </row>
    <row r="156" spans="8:29" ht="16.5" thickTop="1" thickBot="1" x14ac:dyDescent="0.3">
      <c r="H156" s="49" t="s">
        <v>685</v>
      </c>
      <c r="I156" s="37">
        <f>+I157</f>
        <v>180948233</v>
      </c>
      <c r="J156" s="37">
        <f t="shared" si="78"/>
        <v>179548373</v>
      </c>
      <c r="K156" s="37">
        <f t="shared" si="78"/>
        <v>179548373</v>
      </c>
      <c r="L156" s="37">
        <f t="shared" si="78"/>
        <v>179548373</v>
      </c>
      <c r="M156" s="42">
        <f t="shared" si="78"/>
        <v>0</v>
      </c>
      <c r="N156" s="42">
        <f t="shared" si="78"/>
        <v>0</v>
      </c>
      <c r="O156" s="42">
        <f t="shared" si="78"/>
        <v>0</v>
      </c>
      <c r="P156" s="42">
        <f t="shared" si="78"/>
        <v>0</v>
      </c>
      <c r="Q156" s="42">
        <f t="shared" si="78"/>
        <v>0</v>
      </c>
      <c r="R156" s="42">
        <f t="shared" si="78"/>
        <v>0</v>
      </c>
      <c r="S156" s="42">
        <f t="shared" si="78"/>
        <v>0</v>
      </c>
      <c r="T156" s="42">
        <f t="shared" si="78"/>
        <v>0</v>
      </c>
      <c r="U156" s="42">
        <f t="shared" si="78"/>
        <v>0</v>
      </c>
      <c r="V156" s="42">
        <f t="shared" si="78"/>
        <v>0</v>
      </c>
      <c r="W156" s="42">
        <f t="shared" si="78"/>
        <v>0</v>
      </c>
      <c r="X156" s="42">
        <f t="shared" si="78"/>
        <v>0</v>
      </c>
      <c r="Y156" s="210">
        <f t="shared" ref="Y156:AB158" si="80">+I156+M156+Q156+U156</f>
        <v>180948233</v>
      </c>
      <c r="Z156" s="210">
        <f t="shared" si="80"/>
        <v>179548373</v>
      </c>
      <c r="AA156" s="210">
        <f t="shared" si="80"/>
        <v>179548373</v>
      </c>
      <c r="AB156" s="210">
        <f t="shared" si="80"/>
        <v>179548373</v>
      </c>
      <c r="AC156" s="222"/>
    </row>
    <row r="157" spans="8:29" ht="16.5" thickTop="1" thickBot="1" x14ac:dyDescent="0.3">
      <c r="H157" s="49" t="s">
        <v>686</v>
      </c>
      <c r="I157" s="37">
        <f>+I158</f>
        <v>180948233</v>
      </c>
      <c r="J157" s="37">
        <f t="shared" si="78"/>
        <v>179548373</v>
      </c>
      <c r="K157" s="37">
        <f t="shared" si="78"/>
        <v>179548373</v>
      </c>
      <c r="L157" s="37">
        <f t="shared" si="78"/>
        <v>179548373</v>
      </c>
      <c r="M157" s="37">
        <f t="shared" si="78"/>
        <v>0</v>
      </c>
      <c r="N157" s="37">
        <f t="shared" si="78"/>
        <v>0</v>
      </c>
      <c r="O157" s="37">
        <f t="shared" si="78"/>
        <v>0</v>
      </c>
      <c r="P157" s="37">
        <f t="shared" si="78"/>
        <v>0</v>
      </c>
      <c r="Q157" s="37">
        <f t="shared" si="78"/>
        <v>0</v>
      </c>
      <c r="R157" s="37">
        <f t="shared" si="78"/>
        <v>0</v>
      </c>
      <c r="S157" s="37">
        <f t="shared" si="78"/>
        <v>0</v>
      </c>
      <c r="T157" s="37">
        <f t="shared" si="78"/>
        <v>0</v>
      </c>
      <c r="U157" s="37">
        <f t="shared" si="78"/>
        <v>0</v>
      </c>
      <c r="V157" s="37">
        <f t="shared" si="78"/>
        <v>0</v>
      </c>
      <c r="W157" s="37">
        <f t="shared" si="78"/>
        <v>0</v>
      </c>
      <c r="X157" s="37">
        <f t="shared" si="78"/>
        <v>0</v>
      </c>
      <c r="Y157" s="211">
        <f t="shared" si="80"/>
        <v>180948233</v>
      </c>
      <c r="Z157" s="211">
        <f t="shared" si="80"/>
        <v>179548373</v>
      </c>
      <c r="AA157" s="211">
        <f t="shared" si="80"/>
        <v>179548373</v>
      </c>
      <c r="AB157" s="211">
        <f t="shared" si="80"/>
        <v>179548373</v>
      </c>
      <c r="AC157" s="222"/>
    </row>
    <row r="158" spans="8:29" ht="16.5" thickTop="1" thickBot="1" x14ac:dyDescent="0.3">
      <c r="H158" s="49" t="s">
        <v>687</v>
      </c>
      <c r="I158" s="37">
        <v>180948233</v>
      </c>
      <c r="J158" s="37">
        <v>179548373</v>
      </c>
      <c r="K158" s="37">
        <v>179548373</v>
      </c>
      <c r="L158" s="37">
        <v>179548373</v>
      </c>
      <c r="M158" s="37"/>
      <c r="N158" s="37"/>
      <c r="O158" s="37"/>
      <c r="P158" s="37"/>
      <c r="Q158" s="37"/>
      <c r="R158" s="37"/>
      <c r="S158" s="37"/>
      <c r="T158" s="37"/>
      <c r="U158" s="37"/>
      <c r="V158" s="37"/>
      <c r="W158" s="37"/>
      <c r="X158" s="37"/>
      <c r="Y158" s="211">
        <f t="shared" si="80"/>
        <v>180948233</v>
      </c>
      <c r="Z158" s="211">
        <f t="shared" si="80"/>
        <v>179548373</v>
      </c>
      <c r="AA158" s="211">
        <f t="shared" si="80"/>
        <v>179548373</v>
      </c>
      <c r="AB158" s="211">
        <f t="shared" si="80"/>
        <v>179548373</v>
      </c>
      <c r="AC158" s="222"/>
    </row>
    <row r="159" spans="8:29" ht="27" thickTop="1" thickBot="1" x14ac:dyDescent="0.3">
      <c r="H159" s="202" t="s">
        <v>868</v>
      </c>
      <c r="I159" s="37">
        <f>+I160</f>
        <v>489888433</v>
      </c>
      <c r="J159" s="37">
        <f t="shared" ref="J159:X159" si="81">+J160</f>
        <v>489782713</v>
      </c>
      <c r="K159" s="37">
        <f t="shared" si="81"/>
        <v>489782713</v>
      </c>
      <c r="L159" s="37">
        <f t="shared" si="81"/>
        <v>489782713</v>
      </c>
      <c r="M159" s="37">
        <f t="shared" si="81"/>
        <v>0</v>
      </c>
      <c r="N159" s="37">
        <f t="shared" si="81"/>
        <v>0</v>
      </c>
      <c r="O159" s="37">
        <f t="shared" si="81"/>
        <v>0</v>
      </c>
      <c r="P159" s="37">
        <f t="shared" si="81"/>
        <v>0</v>
      </c>
      <c r="Q159" s="37">
        <f t="shared" si="81"/>
        <v>0</v>
      </c>
      <c r="R159" s="37">
        <f t="shared" si="81"/>
        <v>0</v>
      </c>
      <c r="S159" s="37">
        <f t="shared" si="81"/>
        <v>0</v>
      </c>
      <c r="T159" s="37">
        <f t="shared" si="81"/>
        <v>0</v>
      </c>
      <c r="U159" s="42">
        <f t="shared" si="81"/>
        <v>0</v>
      </c>
      <c r="V159" s="37">
        <f t="shared" si="81"/>
        <v>0</v>
      </c>
      <c r="W159" s="37">
        <f t="shared" si="81"/>
        <v>0</v>
      </c>
      <c r="X159" s="37">
        <f t="shared" si="81"/>
        <v>0</v>
      </c>
      <c r="Y159" s="211">
        <f>I159+M159+Q159+U159</f>
        <v>489888433</v>
      </c>
      <c r="Z159" s="211">
        <f t="shared" ref="Z159:AB159" si="82">J159+N159+R159+V159</f>
        <v>489782713</v>
      </c>
      <c r="AA159" s="211">
        <f t="shared" si="82"/>
        <v>489782713</v>
      </c>
      <c r="AB159" s="211">
        <f t="shared" si="82"/>
        <v>489782713</v>
      </c>
      <c r="AC159" s="222"/>
    </row>
    <row r="160" spans="8:29" ht="16.5" thickTop="1" thickBot="1" x14ac:dyDescent="0.3">
      <c r="H160" s="48" t="s">
        <v>685</v>
      </c>
      <c r="I160" s="37">
        <f>+I161</f>
        <v>489888433</v>
      </c>
      <c r="J160" s="37">
        <f t="shared" si="78"/>
        <v>489782713</v>
      </c>
      <c r="K160" s="37">
        <f t="shared" si="78"/>
        <v>489782713</v>
      </c>
      <c r="L160" s="37">
        <f>+L161</f>
        <v>489782713</v>
      </c>
      <c r="M160" s="42">
        <f t="shared" si="78"/>
        <v>0</v>
      </c>
      <c r="N160" s="42">
        <f t="shared" si="78"/>
        <v>0</v>
      </c>
      <c r="O160" s="42">
        <f t="shared" si="78"/>
        <v>0</v>
      </c>
      <c r="P160" s="42">
        <f t="shared" si="78"/>
        <v>0</v>
      </c>
      <c r="Q160" s="42">
        <f t="shared" si="78"/>
        <v>0</v>
      </c>
      <c r="R160" s="42">
        <f t="shared" si="78"/>
        <v>0</v>
      </c>
      <c r="S160" s="42">
        <f t="shared" si="78"/>
        <v>0</v>
      </c>
      <c r="T160" s="42">
        <f t="shared" si="78"/>
        <v>0</v>
      </c>
      <c r="U160" s="42">
        <f t="shared" si="78"/>
        <v>0</v>
      </c>
      <c r="V160" s="42">
        <f t="shared" si="78"/>
        <v>0</v>
      </c>
      <c r="W160" s="42">
        <f t="shared" si="78"/>
        <v>0</v>
      </c>
      <c r="X160" s="42">
        <f t="shared" si="78"/>
        <v>0</v>
      </c>
      <c r="Y160" s="210">
        <f t="shared" ref="Y160:AB163" si="83">+I160+M160+Q160+U160</f>
        <v>489888433</v>
      </c>
      <c r="Z160" s="210">
        <f t="shared" si="83"/>
        <v>489782713</v>
      </c>
      <c r="AA160" s="210">
        <f t="shared" si="83"/>
        <v>489782713</v>
      </c>
      <c r="AB160" s="210">
        <f t="shared" si="83"/>
        <v>489782713</v>
      </c>
      <c r="AC160" s="222"/>
    </row>
    <row r="161" spans="8:29" ht="16.5" thickTop="1" thickBot="1" x14ac:dyDescent="0.3">
      <c r="H161" s="49" t="s">
        <v>686</v>
      </c>
      <c r="I161" s="37">
        <f>+I162</f>
        <v>489888433</v>
      </c>
      <c r="J161" s="37">
        <f t="shared" si="78"/>
        <v>489782713</v>
      </c>
      <c r="K161" s="37">
        <f t="shared" si="78"/>
        <v>489782713</v>
      </c>
      <c r="L161" s="37">
        <f t="shared" si="78"/>
        <v>489782713</v>
      </c>
      <c r="M161" s="37">
        <f t="shared" si="78"/>
        <v>0</v>
      </c>
      <c r="N161" s="37">
        <f t="shared" si="78"/>
        <v>0</v>
      </c>
      <c r="O161" s="37">
        <f t="shared" si="78"/>
        <v>0</v>
      </c>
      <c r="P161" s="37">
        <f t="shared" si="78"/>
        <v>0</v>
      </c>
      <c r="Q161" s="37">
        <f t="shared" si="78"/>
        <v>0</v>
      </c>
      <c r="R161" s="37">
        <f t="shared" si="78"/>
        <v>0</v>
      </c>
      <c r="S161" s="37">
        <f t="shared" si="78"/>
        <v>0</v>
      </c>
      <c r="T161" s="37">
        <f t="shared" si="78"/>
        <v>0</v>
      </c>
      <c r="U161" s="37">
        <v>0</v>
      </c>
      <c r="V161" s="37">
        <v>0</v>
      </c>
      <c r="W161" s="37">
        <v>0</v>
      </c>
      <c r="X161" s="37">
        <v>0</v>
      </c>
      <c r="Y161" s="211">
        <f t="shared" si="83"/>
        <v>489888433</v>
      </c>
      <c r="Z161" s="211">
        <f t="shared" si="83"/>
        <v>489782713</v>
      </c>
      <c r="AA161" s="211">
        <f t="shared" si="83"/>
        <v>489782713</v>
      </c>
      <c r="AB161" s="211">
        <f t="shared" si="83"/>
        <v>489782713</v>
      </c>
      <c r="AC161" s="222"/>
    </row>
    <row r="162" spans="8:29" ht="16.5" thickTop="1" thickBot="1" x14ac:dyDescent="0.3">
      <c r="H162" s="49" t="s">
        <v>687</v>
      </c>
      <c r="I162" s="37">
        <v>489888433</v>
      </c>
      <c r="J162" s="37">
        <v>489782713</v>
      </c>
      <c r="K162" s="37">
        <v>489782713</v>
      </c>
      <c r="L162" s="37">
        <v>489782713</v>
      </c>
      <c r="M162" s="37"/>
      <c r="N162" s="37"/>
      <c r="O162" s="37"/>
      <c r="P162" s="37"/>
      <c r="Q162" s="37"/>
      <c r="R162" s="37"/>
      <c r="S162" s="37"/>
      <c r="T162" s="37"/>
      <c r="U162" s="37">
        <v>0</v>
      </c>
      <c r="V162" s="37">
        <v>0</v>
      </c>
      <c r="W162" s="37">
        <v>0</v>
      </c>
      <c r="X162" s="37">
        <v>0</v>
      </c>
      <c r="Y162" s="211">
        <f t="shared" si="83"/>
        <v>489888433</v>
      </c>
      <c r="Z162" s="211">
        <f t="shared" si="83"/>
        <v>489782713</v>
      </c>
      <c r="AA162" s="211">
        <f t="shared" si="83"/>
        <v>489782713</v>
      </c>
      <c r="AB162" s="211">
        <f t="shared" si="83"/>
        <v>489782713</v>
      </c>
      <c r="AC162" s="222"/>
    </row>
    <row r="163" spans="8:29" ht="16.5" thickTop="1" thickBot="1" x14ac:dyDescent="0.3">
      <c r="H163" s="202" t="s">
        <v>869</v>
      </c>
      <c r="I163" s="37">
        <f>+I164</f>
        <v>1243470255</v>
      </c>
      <c r="J163" s="37">
        <f t="shared" ref="J163:X181" si="84">+J164</f>
        <v>1242997950</v>
      </c>
      <c r="K163" s="37">
        <f t="shared" si="84"/>
        <v>1238018248</v>
      </c>
      <c r="L163" s="37">
        <f t="shared" si="84"/>
        <v>1238018248</v>
      </c>
      <c r="M163" s="37">
        <f t="shared" si="84"/>
        <v>0</v>
      </c>
      <c r="N163" s="37">
        <f t="shared" si="84"/>
        <v>0</v>
      </c>
      <c r="O163" s="37">
        <f t="shared" si="84"/>
        <v>0</v>
      </c>
      <c r="P163" s="37">
        <f t="shared" si="84"/>
        <v>0</v>
      </c>
      <c r="Q163" s="37">
        <f t="shared" si="84"/>
        <v>0</v>
      </c>
      <c r="R163" s="37">
        <f t="shared" si="84"/>
        <v>0</v>
      </c>
      <c r="S163" s="37">
        <f t="shared" si="84"/>
        <v>0</v>
      </c>
      <c r="T163" s="37">
        <f t="shared" si="84"/>
        <v>0</v>
      </c>
      <c r="U163" s="37">
        <f t="shared" si="84"/>
        <v>0</v>
      </c>
      <c r="V163" s="37">
        <f t="shared" si="84"/>
        <v>0</v>
      </c>
      <c r="W163" s="37">
        <f t="shared" si="84"/>
        <v>0</v>
      </c>
      <c r="X163" s="37">
        <f t="shared" si="84"/>
        <v>0</v>
      </c>
      <c r="Y163" s="211">
        <f t="shared" si="71"/>
        <v>1243470255</v>
      </c>
      <c r="Z163" s="211">
        <f t="shared" si="83"/>
        <v>1242997950</v>
      </c>
      <c r="AA163" s="211">
        <f t="shared" si="83"/>
        <v>1238018248</v>
      </c>
      <c r="AB163" s="211">
        <f t="shared" si="83"/>
        <v>1238018248</v>
      </c>
      <c r="AC163" s="222"/>
    </row>
    <row r="164" spans="8:29" ht="16.5" thickTop="1" thickBot="1" x14ac:dyDescent="0.3">
      <c r="H164" s="48" t="s">
        <v>685</v>
      </c>
      <c r="I164" s="37">
        <f>+I165</f>
        <v>1243470255</v>
      </c>
      <c r="J164" s="37">
        <f t="shared" si="84"/>
        <v>1242997950</v>
      </c>
      <c r="K164" s="37">
        <f t="shared" si="84"/>
        <v>1238018248</v>
      </c>
      <c r="L164" s="37">
        <f t="shared" si="84"/>
        <v>1238018248</v>
      </c>
      <c r="M164" s="42">
        <f t="shared" si="84"/>
        <v>0</v>
      </c>
      <c r="N164" s="42">
        <f t="shared" si="84"/>
        <v>0</v>
      </c>
      <c r="O164" s="42">
        <f t="shared" si="84"/>
        <v>0</v>
      </c>
      <c r="P164" s="42">
        <f t="shared" si="84"/>
        <v>0</v>
      </c>
      <c r="Q164" s="42">
        <f t="shared" si="84"/>
        <v>0</v>
      </c>
      <c r="R164" s="42">
        <f t="shared" si="84"/>
        <v>0</v>
      </c>
      <c r="S164" s="42">
        <f t="shared" si="84"/>
        <v>0</v>
      </c>
      <c r="T164" s="42">
        <f t="shared" si="84"/>
        <v>0</v>
      </c>
      <c r="U164" s="42">
        <f t="shared" si="84"/>
        <v>0</v>
      </c>
      <c r="V164" s="42">
        <f t="shared" si="84"/>
        <v>0</v>
      </c>
      <c r="W164" s="42">
        <f t="shared" si="84"/>
        <v>0</v>
      </c>
      <c r="X164" s="42">
        <f t="shared" si="84"/>
        <v>0</v>
      </c>
      <c r="Y164" s="210">
        <f t="shared" si="71"/>
        <v>1243470255</v>
      </c>
      <c r="Z164" s="210">
        <f t="shared" si="71"/>
        <v>1242997950</v>
      </c>
      <c r="AA164" s="210">
        <f t="shared" si="71"/>
        <v>1238018248</v>
      </c>
      <c r="AB164" s="210">
        <f t="shared" si="71"/>
        <v>1238018248</v>
      </c>
      <c r="AC164" s="222"/>
    </row>
    <row r="165" spans="8:29" ht="16.5" thickTop="1" thickBot="1" x14ac:dyDescent="0.3">
      <c r="H165" s="49" t="s">
        <v>686</v>
      </c>
      <c r="I165" s="37">
        <f>+I166</f>
        <v>1243470255</v>
      </c>
      <c r="J165" s="37">
        <f t="shared" si="84"/>
        <v>1242997950</v>
      </c>
      <c r="K165" s="37">
        <f t="shared" si="84"/>
        <v>1238018248</v>
      </c>
      <c r="L165" s="37">
        <f t="shared" si="84"/>
        <v>1238018248</v>
      </c>
      <c r="M165" s="37">
        <f t="shared" si="84"/>
        <v>0</v>
      </c>
      <c r="N165" s="37">
        <f t="shared" si="84"/>
        <v>0</v>
      </c>
      <c r="O165" s="37">
        <f t="shared" si="84"/>
        <v>0</v>
      </c>
      <c r="P165" s="37">
        <f t="shared" si="84"/>
        <v>0</v>
      </c>
      <c r="Q165" s="37">
        <f t="shared" si="84"/>
        <v>0</v>
      </c>
      <c r="R165" s="37">
        <f t="shared" si="84"/>
        <v>0</v>
      </c>
      <c r="S165" s="37">
        <f t="shared" si="84"/>
        <v>0</v>
      </c>
      <c r="T165" s="37">
        <f t="shared" si="84"/>
        <v>0</v>
      </c>
      <c r="U165" s="37">
        <f t="shared" si="84"/>
        <v>0</v>
      </c>
      <c r="V165" s="37">
        <f t="shared" si="84"/>
        <v>0</v>
      </c>
      <c r="W165" s="37">
        <f t="shared" si="84"/>
        <v>0</v>
      </c>
      <c r="X165" s="37">
        <f t="shared" si="84"/>
        <v>0</v>
      </c>
      <c r="Y165" s="211">
        <f t="shared" si="71"/>
        <v>1243470255</v>
      </c>
      <c r="Z165" s="211">
        <f t="shared" si="71"/>
        <v>1242997950</v>
      </c>
      <c r="AA165" s="211">
        <f t="shared" si="71"/>
        <v>1238018248</v>
      </c>
      <c r="AB165" s="211">
        <f t="shared" si="71"/>
        <v>1238018248</v>
      </c>
      <c r="AC165" s="222"/>
    </row>
    <row r="166" spans="8:29" ht="16.5" thickTop="1" thickBot="1" x14ac:dyDescent="0.3">
      <c r="H166" s="49" t="s">
        <v>687</v>
      </c>
      <c r="I166" s="37">
        <v>1243470255</v>
      </c>
      <c r="J166" s="37">
        <v>1242997950</v>
      </c>
      <c r="K166" s="37">
        <v>1238018248</v>
      </c>
      <c r="L166" s="37">
        <v>1238018248</v>
      </c>
      <c r="M166" s="37"/>
      <c r="N166" s="37"/>
      <c r="O166" s="37"/>
      <c r="P166" s="37"/>
      <c r="Q166" s="37"/>
      <c r="R166" s="37"/>
      <c r="S166" s="37"/>
      <c r="T166" s="37"/>
      <c r="U166" s="37"/>
      <c r="V166" s="37"/>
      <c r="W166" s="37"/>
      <c r="X166" s="37"/>
      <c r="Y166" s="211">
        <f t="shared" si="71"/>
        <v>1243470255</v>
      </c>
      <c r="Z166" s="211">
        <f t="shared" si="71"/>
        <v>1242997950</v>
      </c>
      <c r="AA166" s="211">
        <f t="shared" si="71"/>
        <v>1238018248</v>
      </c>
      <c r="AB166" s="211">
        <f t="shared" si="71"/>
        <v>1238018248</v>
      </c>
      <c r="AC166" s="222"/>
    </row>
    <row r="167" spans="8:29" ht="16.5" thickTop="1" thickBot="1" x14ac:dyDescent="0.3">
      <c r="H167" s="202" t="s">
        <v>870</v>
      </c>
      <c r="I167" s="37"/>
      <c r="J167" s="37"/>
      <c r="K167" s="37"/>
      <c r="L167" s="37"/>
      <c r="M167" s="37">
        <f>+M168</f>
        <v>2793648556</v>
      </c>
      <c r="N167" s="37">
        <f t="shared" ref="N167:P169" si="85">+N168</f>
        <v>2793076754</v>
      </c>
      <c r="O167" s="37">
        <f t="shared" si="85"/>
        <v>0</v>
      </c>
      <c r="P167" s="37">
        <f t="shared" si="85"/>
        <v>0</v>
      </c>
      <c r="Q167" s="37"/>
      <c r="R167" s="37"/>
      <c r="S167" s="37"/>
      <c r="T167" s="37"/>
      <c r="U167" s="37"/>
      <c r="V167" s="37"/>
      <c r="W167" s="37"/>
      <c r="X167" s="37"/>
      <c r="Y167" s="211"/>
      <c r="Z167" s="211"/>
      <c r="AA167" s="211"/>
      <c r="AB167" s="211"/>
      <c r="AC167" s="222"/>
    </row>
    <row r="168" spans="8:29" ht="16.5" thickTop="1" thickBot="1" x14ac:dyDescent="0.3">
      <c r="H168" s="48" t="s">
        <v>685</v>
      </c>
      <c r="I168" s="37"/>
      <c r="J168" s="37"/>
      <c r="K168" s="37"/>
      <c r="L168" s="37"/>
      <c r="M168" s="37">
        <f>+M169</f>
        <v>2793648556</v>
      </c>
      <c r="N168" s="37">
        <f t="shared" si="85"/>
        <v>2793076754</v>
      </c>
      <c r="O168" s="37">
        <f t="shared" si="85"/>
        <v>0</v>
      </c>
      <c r="P168" s="37">
        <f t="shared" si="85"/>
        <v>0</v>
      </c>
      <c r="Q168" s="37"/>
      <c r="R168" s="37"/>
      <c r="S168" s="37"/>
      <c r="T168" s="37"/>
      <c r="U168" s="37"/>
      <c r="V168" s="37"/>
      <c r="W168" s="37"/>
      <c r="X168" s="37"/>
      <c r="Y168" s="211"/>
      <c r="Z168" s="211"/>
      <c r="AA168" s="211"/>
      <c r="AB168" s="211"/>
      <c r="AC168" s="222"/>
    </row>
    <row r="169" spans="8:29" ht="16.5" thickTop="1" thickBot="1" x14ac:dyDescent="0.3">
      <c r="H169" s="49" t="s">
        <v>686</v>
      </c>
      <c r="I169" s="37"/>
      <c r="J169" s="37"/>
      <c r="K169" s="37"/>
      <c r="L169" s="37"/>
      <c r="M169" s="37">
        <f>+M170</f>
        <v>2793648556</v>
      </c>
      <c r="N169" s="37">
        <f t="shared" si="85"/>
        <v>2793076754</v>
      </c>
      <c r="O169" s="37">
        <f t="shared" si="85"/>
        <v>0</v>
      </c>
      <c r="P169" s="37">
        <f t="shared" si="85"/>
        <v>0</v>
      </c>
      <c r="Q169" s="37"/>
      <c r="R169" s="37"/>
      <c r="S169" s="37"/>
      <c r="T169" s="37"/>
      <c r="U169" s="37"/>
      <c r="V169" s="37"/>
      <c r="W169" s="37"/>
      <c r="X169" s="37"/>
      <c r="Y169" s="211"/>
      <c r="Z169" s="211"/>
      <c r="AA169" s="211"/>
      <c r="AB169" s="211"/>
      <c r="AC169" s="222"/>
    </row>
    <row r="170" spans="8:29" ht="16.5" thickTop="1" thickBot="1" x14ac:dyDescent="0.3">
      <c r="H170" s="49" t="s">
        <v>687</v>
      </c>
      <c r="I170" s="37"/>
      <c r="J170" s="37"/>
      <c r="K170" s="37"/>
      <c r="L170" s="37"/>
      <c r="M170" s="37">
        <v>2793648556</v>
      </c>
      <c r="N170" s="37">
        <v>2793076754</v>
      </c>
      <c r="O170" s="37">
        <v>0</v>
      </c>
      <c r="P170" s="37">
        <v>0</v>
      </c>
      <c r="Q170" s="37"/>
      <c r="R170" s="37"/>
      <c r="S170" s="37"/>
      <c r="T170" s="37"/>
      <c r="U170" s="37"/>
      <c r="V170" s="37"/>
      <c r="W170" s="37"/>
      <c r="X170" s="37"/>
      <c r="Y170" s="211"/>
      <c r="Z170" s="211"/>
      <c r="AA170" s="211"/>
      <c r="AB170" s="211"/>
      <c r="AC170" s="222"/>
    </row>
    <row r="171" spans="8:29" ht="27" thickTop="1" thickBot="1" x14ac:dyDescent="0.3">
      <c r="H171" s="202" t="s">
        <v>871</v>
      </c>
      <c r="I171" s="37"/>
      <c r="J171" s="37"/>
      <c r="K171" s="37"/>
      <c r="L171" s="37"/>
      <c r="M171" s="37"/>
      <c r="N171" s="37"/>
      <c r="O171" s="37"/>
      <c r="P171" s="37"/>
      <c r="Q171" s="37"/>
      <c r="R171" s="37"/>
      <c r="S171" s="37"/>
      <c r="T171" s="37"/>
      <c r="U171" s="37">
        <f>+U172</f>
        <v>1019701157</v>
      </c>
      <c r="V171" s="37">
        <f t="shared" ref="V171:X173" si="86">+V172</f>
        <v>1018309235</v>
      </c>
      <c r="W171" s="37">
        <f t="shared" si="86"/>
        <v>0</v>
      </c>
      <c r="X171" s="37">
        <f t="shared" si="86"/>
        <v>0</v>
      </c>
      <c r="Y171" s="211"/>
      <c r="Z171" s="211"/>
      <c r="AA171" s="211"/>
      <c r="AB171" s="211"/>
      <c r="AC171" s="222"/>
    </row>
    <row r="172" spans="8:29" ht="16.5" thickTop="1" thickBot="1" x14ac:dyDescent="0.3">
      <c r="H172" s="48" t="s">
        <v>685</v>
      </c>
      <c r="I172" s="37"/>
      <c r="J172" s="37"/>
      <c r="K172" s="37"/>
      <c r="L172" s="37"/>
      <c r="M172" s="37"/>
      <c r="N172" s="37"/>
      <c r="O172" s="37"/>
      <c r="P172" s="37"/>
      <c r="Q172" s="37"/>
      <c r="R172" s="37"/>
      <c r="S172" s="37"/>
      <c r="T172" s="37"/>
      <c r="U172" s="37">
        <f>+U173</f>
        <v>1019701157</v>
      </c>
      <c r="V172" s="37">
        <f t="shared" si="86"/>
        <v>1018309235</v>
      </c>
      <c r="W172" s="37">
        <f t="shared" si="86"/>
        <v>0</v>
      </c>
      <c r="X172" s="37">
        <f t="shared" si="86"/>
        <v>0</v>
      </c>
      <c r="Y172" s="211"/>
      <c r="Z172" s="211"/>
      <c r="AA172" s="211"/>
      <c r="AB172" s="211"/>
      <c r="AC172" s="222"/>
    </row>
    <row r="173" spans="8:29" ht="16.5" thickTop="1" thickBot="1" x14ac:dyDescent="0.3">
      <c r="H173" s="49" t="s">
        <v>686</v>
      </c>
      <c r="I173" s="37"/>
      <c r="J173" s="37"/>
      <c r="K173" s="37"/>
      <c r="L173" s="37"/>
      <c r="M173" s="37"/>
      <c r="N173" s="37"/>
      <c r="O173" s="37"/>
      <c r="P173" s="37"/>
      <c r="Q173" s="37"/>
      <c r="R173" s="37"/>
      <c r="S173" s="37"/>
      <c r="T173" s="37"/>
      <c r="U173" s="37">
        <f>+U174</f>
        <v>1019701157</v>
      </c>
      <c r="V173" s="37">
        <f t="shared" si="86"/>
        <v>1018309235</v>
      </c>
      <c r="W173" s="37">
        <f t="shared" si="86"/>
        <v>0</v>
      </c>
      <c r="X173" s="37">
        <f t="shared" si="86"/>
        <v>0</v>
      </c>
      <c r="Y173" s="211"/>
      <c r="Z173" s="211"/>
      <c r="AA173" s="211"/>
      <c r="AB173" s="211"/>
      <c r="AC173" s="222"/>
    </row>
    <row r="174" spans="8:29" ht="16.5" thickTop="1" thickBot="1" x14ac:dyDescent="0.3">
      <c r="H174" s="49" t="s">
        <v>687</v>
      </c>
      <c r="I174" s="37"/>
      <c r="J174" s="37"/>
      <c r="K174" s="37"/>
      <c r="L174" s="37"/>
      <c r="M174" s="37"/>
      <c r="N174" s="37"/>
      <c r="O174" s="37"/>
      <c r="P174" s="37"/>
      <c r="Q174" s="37"/>
      <c r="R174" s="37"/>
      <c r="S174" s="37"/>
      <c r="T174" s="37"/>
      <c r="U174" s="37">
        <v>1019701157</v>
      </c>
      <c r="V174" s="37">
        <v>1018309235</v>
      </c>
      <c r="W174" s="37">
        <v>0</v>
      </c>
      <c r="X174" s="37">
        <v>0</v>
      </c>
      <c r="Y174" s="211"/>
      <c r="Z174" s="211"/>
      <c r="AA174" s="211"/>
      <c r="AB174" s="211"/>
      <c r="AC174" s="222"/>
    </row>
    <row r="175" spans="8:29" ht="27" thickTop="1" thickBot="1" x14ac:dyDescent="0.3">
      <c r="H175" s="202" t="s">
        <v>872</v>
      </c>
      <c r="I175" s="37"/>
      <c r="J175" s="37"/>
      <c r="K175" s="37"/>
      <c r="L175" s="37"/>
      <c r="M175" s="37"/>
      <c r="N175" s="37"/>
      <c r="O175" s="37"/>
      <c r="P175" s="37"/>
      <c r="Q175" s="37"/>
      <c r="R175" s="37"/>
      <c r="S175" s="37"/>
      <c r="T175" s="37"/>
      <c r="U175" s="37">
        <f>+U176</f>
        <v>5077731384</v>
      </c>
      <c r="V175" s="37">
        <f t="shared" ref="V175:X177" si="87">+V176</f>
        <v>5076980330</v>
      </c>
      <c r="W175" s="37">
        <f t="shared" si="87"/>
        <v>0</v>
      </c>
      <c r="X175" s="37">
        <f t="shared" si="87"/>
        <v>0</v>
      </c>
      <c r="Y175" s="211"/>
      <c r="Z175" s="211"/>
      <c r="AA175" s="211"/>
      <c r="AB175" s="211"/>
      <c r="AC175" s="222"/>
    </row>
    <row r="176" spans="8:29" ht="16.5" thickTop="1" thickBot="1" x14ac:dyDescent="0.3">
      <c r="H176" s="48" t="s">
        <v>685</v>
      </c>
      <c r="I176" s="37"/>
      <c r="J176" s="37"/>
      <c r="K176" s="37"/>
      <c r="L176" s="37"/>
      <c r="M176" s="37"/>
      <c r="N176" s="37"/>
      <c r="O176" s="37"/>
      <c r="P176" s="37"/>
      <c r="Q176" s="37"/>
      <c r="R176" s="37"/>
      <c r="S176" s="37"/>
      <c r="T176" s="37"/>
      <c r="U176" s="37">
        <f>+U177</f>
        <v>5077731384</v>
      </c>
      <c r="V176" s="37">
        <f t="shared" si="87"/>
        <v>5076980330</v>
      </c>
      <c r="W176" s="37">
        <f t="shared" si="87"/>
        <v>0</v>
      </c>
      <c r="X176" s="37">
        <f t="shared" si="87"/>
        <v>0</v>
      </c>
      <c r="Y176" s="211"/>
      <c r="Z176" s="211"/>
      <c r="AA176" s="211"/>
      <c r="AB176" s="211"/>
      <c r="AC176" s="222"/>
    </row>
    <row r="177" spans="8:29" ht="16.5" thickTop="1" thickBot="1" x14ac:dyDescent="0.3">
      <c r="H177" s="49" t="s">
        <v>686</v>
      </c>
      <c r="I177" s="37"/>
      <c r="J177" s="37"/>
      <c r="K177" s="37"/>
      <c r="L177" s="37"/>
      <c r="M177" s="37"/>
      <c r="N177" s="37"/>
      <c r="O177" s="37"/>
      <c r="P177" s="37"/>
      <c r="Q177" s="37"/>
      <c r="R177" s="37"/>
      <c r="S177" s="37"/>
      <c r="T177" s="37"/>
      <c r="U177" s="37">
        <f>+U178</f>
        <v>5077731384</v>
      </c>
      <c r="V177" s="37">
        <f t="shared" si="87"/>
        <v>5076980330</v>
      </c>
      <c r="W177" s="37">
        <f t="shared" si="87"/>
        <v>0</v>
      </c>
      <c r="X177" s="37">
        <f t="shared" si="87"/>
        <v>0</v>
      </c>
      <c r="Y177" s="211"/>
      <c r="Z177" s="211"/>
      <c r="AA177" s="211"/>
      <c r="AB177" s="211"/>
      <c r="AC177" s="222"/>
    </row>
    <row r="178" spans="8:29" ht="16.5" thickTop="1" thickBot="1" x14ac:dyDescent="0.3">
      <c r="H178" s="49" t="s">
        <v>687</v>
      </c>
      <c r="I178" s="37"/>
      <c r="J178" s="37"/>
      <c r="K178" s="37"/>
      <c r="L178" s="37"/>
      <c r="M178" s="37"/>
      <c r="N178" s="37"/>
      <c r="O178" s="37"/>
      <c r="P178" s="37"/>
      <c r="Q178" s="37"/>
      <c r="R178" s="37"/>
      <c r="S178" s="37"/>
      <c r="T178" s="37"/>
      <c r="U178" s="37">
        <v>5077731384</v>
      </c>
      <c r="V178" s="37">
        <v>5076980330</v>
      </c>
      <c r="W178" s="37">
        <v>0</v>
      </c>
      <c r="X178" s="37">
        <v>0</v>
      </c>
      <c r="Y178" s="211"/>
      <c r="Z178" s="211"/>
      <c r="AA178" s="211"/>
      <c r="AB178" s="211"/>
      <c r="AC178" s="222"/>
    </row>
    <row r="179" spans="8:29" ht="27" thickTop="1" thickBot="1" x14ac:dyDescent="0.3">
      <c r="H179" s="202" t="s">
        <v>873</v>
      </c>
      <c r="I179" s="37">
        <f>+I180</f>
        <v>0</v>
      </c>
      <c r="J179" s="37">
        <f t="shared" ref="J179:L179" si="88">+J180</f>
        <v>0</v>
      </c>
      <c r="K179" s="37">
        <f t="shared" si="88"/>
        <v>0</v>
      </c>
      <c r="L179" s="37">
        <f t="shared" si="88"/>
        <v>0</v>
      </c>
      <c r="M179" s="37"/>
      <c r="N179" s="37"/>
      <c r="O179" s="37"/>
      <c r="P179" s="37"/>
      <c r="Q179" s="37">
        <f t="shared" si="84"/>
        <v>0</v>
      </c>
      <c r="R179" s="37">
        <f t="shared" si="84"/>
        <v>0</v>
      </c>
      <c r="S179" s="37">
        <f t="shared" si="84"/>
        <v>0</v>
      </c>
      <c r="T179" s="37">
        <f t="shared" si="84"/>
        <v>0</v>
      </c>
      <c r="U179" s="37">
        <f t="shared" si="84"/>
        <v>10997108327</v>
      </c>
      <c r="V179" s="37">
        <f t="shared" si="84"/>
        <v>10995356459</v>
      </c>
      <c r="W179" s="37">
        <f t="shared" si="84"/>
        <v>10985116459</v>
      </c>
      <c r="X179" s="37">
        <f t="shared" si="84"/>
        <v>10985116459</v>
      </c>
      <c r="Y179" s="230">
        <f>I179+M179+Q179+U179</f>
        <v>10997108327</v>
      </c>
      <c r="Z179" s="230">
        <f t="shared" ref="Z179:AB179" si="89">J179+N179+R179+V179</f>
        <v>10995356459</v>
      </c>
      <c r="AA179" s="230">
        <f t="shared" si="89"/>
        <v>10985116459</v>
      </c>
      <c r="AB179" s="230">
        <f t="shared" si="89"/>
        <v>10985116459</v>
      </c>
      <c r="AC179" s="222"/>
    </row>
    <row r="180" spans="8:29" ht="16.5" thickTop="1" thickBot="1" x14ac:dyDescent="0.3">
      <c r="H180" s="48" t="s">
        <v>685</v>
      </c>
      <c r="I180" s="37">
        <f>+I181</f>
        <v>0</v>
      </c>
      <c r="J180" s="42">
        <f t="shared" si="84"/>
        <v>0</v>
      </c>
      <c r="K180" s="37">
        <f t="shared" si="84"/>
        <v>0</v>
      </c>
      <c r="L180" s="37">
        <f t="shared" si="84"/>
        <v>0</v>
      </c>
      <c r="M180" s="42"/>
      <c r="N180" s="37"/>
      <c r="O180" s="37"/>
      <c r="P180" s="37"/>
      <c r="Q180" s="42">
        <f t="shared" si="84"/>
        <v>0</v>
      </c>
      <c r="R180" s="42">
        <f t="shared" si="84"/>
        <v>0</v>
      </c>
      <c r="S180" s="42">
        <f t="shared" si="84"/>
        <v>0</v>
      </c>
      <c r="T180" s="42">
        <f t="shared" si="84"/>
        <v>0</v>
      </c>
      <c r="U180" s="42">
        <f t="shared" si="84"/>
        <v>10997108327</v>
      </c>
      <c r="V180" s="42">
        <f t="shared" si="84"/>
        <v>10995356459</v>
      </c>
      <c r="W180" s="42">
        <f t="shared" si="84"/>
        <v>10985116459</v>
      </c>
      <c r="X180" s="42">
        <f t="shared" si="84"/>
        <v>10985116459</v>
      </c>
      <c r="Y180" s="210"/>
      <c r="Z180" s="210"/>
      <c r="AA180" s="210"/>
      <c r="AB180" s="210"/>
      <c r="AC180" s="222"/>
    </row>
    <row r="181" spans="8:29" ht="16.5" thickTop="1" thickBot="1" x14ac:dyDescent="0.3">
      <c r="H181" s="49" t="s">
        <v>686</v>
      </c>
      <c r="I181" s="37">
        <f>+I182</f>
        <v>0</v>
      </c>
      <c r="J181" s="37">
        <f t="shared" si="84"/>
        <v>0</v>
      </c>
      <c r="K181" s="37">
        <f t="shared" si="84"/>
        <v>0</v>
      </c>
      <c r="L181" s="37">
        <f t="shared" si="84"/>
        <v>0</v>
      </c>
      <c r="M181" s="37"/>
      <c r="N181" s="37"/>
      <c r="O181" s="37"/>
      <c r="P181" s="37"/>
      <c r="Q181" s="37">
        <f t="shared" si="84"/>
        <v>0</v>
      </c>
      <c r="R181" s="37">
        <f t="shared" si="84"/>
        <v>0</v>
      </c>
      <c r="S181" s="37">
        <f t="shared" si="84"/>
        <v>0</v>
      </c>
      <c r="T181" s="37">
        <f t="shared" si="84"/>
        <v>0</v>
      </c>
      <c r="U181" s="37">
        <f t="shared" si="84"/>
        <v>10997108327</v>
      </c>
      <c r="V181" s="37">
        <f t="shared" si="84"/>
        <v>10995356459</v>
      </c>
      <c r="W181" s="37">
        <f t="shared" si="84"/>
        <v>10985116459</v>
      </c>
      <c r="X181" s="37">
        <f t="shared" si="84"/>
        <v>10985116459</v>
      </c>
      <c r="Y181" s="211"/>
      <c r="Z181" s="211"/>
      <c r="AA181" s="211"/>
      <c r="AB181" s="211"/>
      <c r="AC181" s="222"/>
    </row>
    <row r="182" spans="8:29" ht="16.5" thickTop="1" thickBot="1" x14ac:dyDescent="0.3">
      <c r="H182" s="49" t="s">
        <v>687</v>
      </c>
      <c r="I182" s="37"/>
      <c r="J182" s="37"/>
      <c r="K182" s="37"/>
      <c r="L182" s="37"/>
      <c r="M182" s="231"/>
      <c r="N182" s="231"/>
      <c r="O182" s="231"/>
      <c r="P182" s="231"/>
      <c r="Q182" s="37">
        <v>0</v>
      </c>
      <c r="R182" s="37"/>
      <c r="S182" s="37"/>
      <c r="T182" s="37"/>
      <c r="U182" s="37">
        <v>10997108327</v>
      </c>
      <c r="V182" s="37">
        <v>10995356459</v>
      </c>
      <c r="W182" s="37">
        <v>10985116459</v>
      </c>
      <c r="X182" s="37">
        <v>10985116459</v>
      </c>
      <c r="Y182" s="211"/>
      <c r="Z182" s="211"/>
      <c r="AA182" s="211"/>
      <c r="AB182" s="211"/>
      <c r="AC182" s="222"/>
    </row>
    <row r="183" spans="8:29" ht="27" thickTop="1" thickBot="1" x14ac:dyDescent="0.3">
      <c r="H183" s="202" t="s">
        <v>874</v>
      </c>
      <c r="I183" s="37">
        <f>+I184</f>
        <v>0</v>
      </c>
      <c r="J183" s="37">
        <f t="shared" ref="J183:L185" si="90">+J184</f>
        <v>0</v>
      </c>
      <c r="K183" s="37">
        <f t="shared" si="90"/>
        <v>0</v>
      </c>
      <c r="L183" s="37">
        <f t="shared" si="90"/>
        <v>0</v>
      </c>
      <c r="M183" s="231"/>
      <c r="N183" s="231"/>
      <c r="O183" s="231"/>
      <c r="P183" s="231"/>
      <c r="Q183" s="37"/>
      <c r="R183" s="37"/>
      <c r="S183" s="37"/>
      <c r="T183" s="37"/>
      <c r="U183" s="37">
        <f>+U184</f>
        <v>1999920884</v>
      </c>
      <c r="V183" s="37">
        <f t="shared" ref="V183:X185" si="91">+V184</f>
        <v>1997995908</v>
      </c>
      <c r="W183" s="37">
        <f t="shared" si="91"/>
        <v>1817403399</v>
      </c>
      <c r="X183" s="37">
        <f t="shared" si="91"/>
        <v>1817403399</v>
      </c>
      <c r="Y183" s="211"/>
      <c r="Z183" s="211"/>
      <c r="AA183" s="211"/>
      <c r="AB183" s="211"/>
      <c r="AC183" s="222"/>
    </row>
    <row r="184" spans="8:29" ht="16.5" thickTop="1" thickBot="1" x14ac:dyDescent="0.3">
      <c r="H184" s="48" t="s">
        <v>685</v>
      </c>
      <c r="I184" s="37">
        <f>+I185</f>
        <v>0</v>
      </c>
      <c r="J184" s="37">
        <f t="shared" si="90"/>
        <v>0</v>
      </c>
      <c r="K184" s="37">
        <f t="shared" si="90"/>
        <v>0</v>
      </c>
      <c r="L184" s="37">
        <f t="shared" si="90"/>
        <v>0</v>
      </c>
      <c r="M184" s="231"/>
      <c r="N184" s="231"/>
      <c r="O184" s="231"/>
      <c r="P184" s="231"/>
      <c r="Q184" s="37"/>
      <c r="R184" s="37"/>
      <c r="S184" s="37"/>
      <c r="T184" s="37"/>
      <c r="U184" s="37">
        <f>+U185</f>
        <v>1999920884</v>
      </c>
      <c r="V184" s="37">
        <f t="shared" si="91"/>
        <v>1997995908</v>
      </c>
      <c r="W184" s="37">
        <f t="shared" si="91"/>
        <v>1817403399</v>
      </c>
      <c r="X184" s="37">
        <f t="shared" si="91"/>
        <v>1817403399</v>
      </c>
      <c r="Y184" s="211"/>
      <c r="Z184" s="211"/>
      <c r="AA184" s="211"/>
      <c r="AB184" s="211"/>
      <c r="AC184" s="222"/>
    </row>
    <row r="185" spans="8:29" ht="16.5" thickTop="1" thickBot="1" x14ac:dyDescent="0.3">
      <c r="H185" s="49" t="s">
        <v>686</v>
      </c>
      <c r="I185" s="37">
        <f>+I186</f>
        <v>0</v>
      </c>
      <c r="J185" s="37">
        <f t="shared" si="90"/>
        <v>0</v>
      </c>
      <c r="K185" s="37">
        <f t="shared" si="90"/>
        <v>0</v>
      </c>
      <c r="L185" s="37">
        <f t="shared" si="90"/>
        <v>0</v>
      </c>
      <c r="M185" s="231"/>
      <c r="N185" s="231"/>
      <c r="O185" s="231"/>
      <c r="P185" s="231"/>
      <c r="Q185" s="37"/>
      <c r="R185" s="37"/>
      <c r="S185" s="37"/>
      <c r="T185" s="37"/>
      <c r="U185" s="37">
        <f>+U186</f>
        <v>1999920884</v>
      </c>
      <c r="V185" s="37">
        <f t="shared" si="91"/>
        <v>1997995908</v>
      </c>
      <c r="W185" s="37">
        <f t="shared" si="91"/>
        <v>1817403399</v>
      </c>
      <c r="X185" s="37">
        <f t="shared" si="91"/>
        <v>1817403399</v>
      </c>
      <c r="Y185" s="211"/>
      <c r="Z185" s="211"/>
      <c r="AA185" s="211"/>
      <c r="AB185" s="211"/>
      <c r="AC185" s="222"/>
    </row>
    <row r="186" spans="8:29" ht="16.5" thickTop="1" thickBot="1" x14ac:dyDescent="0.3">
      <c r="H186" s="49" t="s">
        <v>687</v>
      </c>
      <c r="I186" s="37"/>
      <c r="J186" s="37"/>
      <c r="K186" s="37"/>
      <c r="L186" s="37"/>
      <c r="M186" s="231"/>
      <c r="N186" s="231"/>
      <c r="O186" s="231"/>
      <c r="P186" s="231"/>
      <c r="Q186" s="37"/>
      <c r="R186" s="37"/>
      <c r="S186" s="37"/>
      <c r="T186" s="37"/>
      <c r="U186" s="37">
        <v>1999920884</v>
      </c>
      <c r="V186" s="37">
        <v>1997995908</v>
      </c>
      <c r="W186" s="37">
        <v>1817403399</v>
      </c>
      <c r="X186" s="37">
        <v>1817403399</v>
      </c>
      <c r="Y186" s="211"/>
      <c r="Z186" s="211"/>
      <c r="AA186" s="211"/>
      <c r="AB186" s="211"/>
      <c r="AC186" s="222"/>
    </row>
    <row r="187" spans="8:29" ht="27" thickTop="1" thickBot="1" x14ac:dyDescent="0.3">
      <c r="H187" s="202" t="s">
        <v>875</v>
      </c>
      <c r="I187" s="37"/>
      <c r="J187" s="37"/>
      <c r="K187" s="37"/>
      <c r="L187" s="37"/>
      <c r="M187" s="231"/>
      <c r="N187" s="231"/>
      <c r="O187" s="231"/>
      <c r="P187" s="231"/>
      <c r="Q187" s="37"/>
      <c r="R187" s="37"/>
      <c r="S187" s="37"/>
      <c r="T187" s="37"/>
      <c r="U187" s="37">
        <f>+U188</f>
        <v>1391317215</v>
      </c>
      <c r="V187" s="37">
        <f t="shared" ref="V187:X189" si="92">+V188</f>
        <v>1390453945</v>
      </c>
      <c r="W187" s="37">
        <f t="shared" si="92"/>
        <v>407711383</v>
      </c>
      <c r="X187" s="37">
        <f t="shared" si="92"/>
        <v>407711383</v>
      </c>
      <c r="Y187" s="230">
        <f>I187+M187+Q187+U187</f>
        <v>1391317215</v>
      </c>
      <c r="Z187" s="230">
        <f t="shared" ref="Z187:AB203" si="93">J187+N187+R187+V187</f>
        <v>1390453945</v>
      </c>
      <c r="AA187" s="230">
        <f t="shared" si="93"/>
        <v>407711383</v>
      </c>
      <c r="AB187" s="230">
        <f t="shared" si="93"/>
        <v>407711383</v>
      </c>
      <c r="AC187" s="222"/>
    </row>
    <row r="188" spans="8:29" ht="16.5" thickTop="1" thickBot="1" x14ac:dyDescent="0.3">
      <c r="H188" s="48" t="s">
        <v>685</v>
      </c>
      <c r="I188" s="37"/>
      <c r="J188" s="37"/>
      <c r="K188" s="37"/>
      <c r="L188" s="37"/>
      <c r="M188" s="231"/>
      <c r="N188" s="231"/>
      <c r="O188" s="231"/>
      <c r="P188" s="231"/>
      <c r="Q188" s="37"/>
      <c r="R188" s="37"/>
      <c r="S188" s="37"/>
      <c r="T188" s="37"/>
      <c r="U188" s="37">
        <f>+U189</f>
        <v>1391317215</v>
      </c>
      <c r="V188" s="37">
        <f t="shared" si="92"/>
        <v>1390453945</v>
      </c>
      <c r="W188" s="37">
        <f t="shared" si="92"/>
        <v>407711383</v>
      </c>
      <c r="X188" s="37">
        <f t="shared" si="92"/>
        <v>407711383</v>
      </c>
      <c r="Y188" s="230">
        <f t="shared" ref="Y188:Y189" si="94">I188+M188+Q188+U188</f>
        <v>1391317215</v>
      </c>
      <c r="Z188" s="230">
        <f t="shared" si="93"/>
        <v>1390453945</v>
      </c>
      <c r="AA188" s="230">
        <f t="shared" si="93"/>
        <v>407711383</v>
      </c>
      <c r="AB188" s="230">
        <f t="shared" si="93"/>
        <v>407711383</v>
      </c>
      <c r="AC188" s="222"/>
    </row>
    <row r="189" spans="8:29" ht="16.5" thickTop="1" thickBot="1" x14ac:dyDescent="0.3">
      <c r="H189" s="49" t="s">
        <v>686</v>
      </c>
      <c r="I189" s="37"/>
      <c r="J189" s="37"/>
      <c r="K189" s="37"/>
      <c r="L189" s="37"/>
      <c r="M189" s="231"/>
      <c r="N189" s="231"/>
      <c r="O189" s="231"/>
      <c r="P189" s="231"/>
      <c r="Q189" s="37"/>
      <c r="R189" s="37"/>
      <c r="S189" s="37"/>
      <c r="T189" s="37"/>
      <c r="U189" s="37">
        <f>+U190</f>
        <v>1391317215</v>
      </c>
      <c r="V189" s="37">
        <f t="shared" si="92"/>
        <v>1390453945</v>
      </c>
      <c r="W189" s="37">
        <f t="shared" si="92"/>
        <v>407711383</v>
      </c>
      <c r="X189" s="37">
        <f t="shared" si="92"/>
        <v>407711383</v>
      </c>
      <c r="Y189" s="230">
        <f t="shared" si="94"/>
        <v>1391317215</v>
      </c>
      <c r="Z189" s="230">
        <f t="shared" si="93"/>
        <v>1390453945</v>
      </c>
      <c r="AA189" s="230">
        <f t="shared" si="93"/>
        <v>407711383</v>
      </c>
      <c r="AB189" s="230">
        <f t="shared" si="93"/>
        <v>407711383</v>
      </c>
      <c r="AC189" s="222"/>
    </row>
    <row r="190" spans="8:29" ht="16.5" thickTop="1" thickBot="1" x14ac:dyDescent="0.3">
      <c r="H190" s="49" t="s">
        <v>687</v>
      </c>
      <c r="I190" s="37"/>
      <c r="J190" s="37"/>
      <c r="K190" s="37"/>
      <c r="L190" s="37"/>
      <c r="M190" s="231"/>
      <c r="N190" s="231"/>
      <c r="O190" s="231"/>
      <c r="P190" s="231"/>
      <c r="Q190" s="37"/>
      <c r="R190" s="37"/>
      <c r="S190" s="37"/>
      <c r="T190" s="37"/>
      <c r="U190" s="37">
        <v>1391317215</v>
      </c>
      <c r="V190" s="37">
        <v>1390453945</v>
      </c>
      <c r="W190" s="37">
        <v>407711383</v>
      </c>
      <c r="X190" s="37">
        <v>407711383</v>
      </c>
      <c r="Y190" s="230">
        <f>I190+M190+Q190+U190</f>
        <v>1391317215</v>
      </c>
      <c r="Z190" s="230">
        <f t="shared" si="93"/>
        <v>1390453945</v>
      </c>
      <c r="AA190" s="230">
        <f t="shared" si="93"/>
        <v>407711383</v>
      </c>
      <c r="AB190" s="230">
        <f t="shared" si="93"/>
        <v>407711383</v>
      </c>
      <c r="AC190" s="222"/>
    </row>
    <row r="191" spans="8:29" ht="27" thickTop="1" thickBot="1" x14ac:dyDescent="0.3">
      <c r="H191" s="202" t="s">
        <v>876</v>
      </c>
      <c r="I191" s="37"/>
      <c r="J191" s="37"/>
      <c r="K191" s="37"/>
      <c r="L191" s="37"/>
      <c r="M191" s="231"/>
      <c r="N191" s="231"/>
      <c r="O191" s="231"/>
      <c r="P191" s="231"/>
      <c r="Q191" s="37"/>
      <c r="R191" s="37"/>
      <c r="S191" s="37"/>
      <c r="T191" s="37"/>
      <c r="U191" s="37">
        <f>+U192</f>
        <v>128834170</v>
      </c>
      <c r="V191" s="37">
        <f t="shared" ref="V191:X193" si="95">+V192</f>
        <v>127189242</v>
      </c>
      <c r="W191" s="37">
        <f t="shared" si="95"/>
        <v>121067627</v>
      </c>
      <c r="X191" s="37">
        <f t="shared" si="95"/>
        <v>121067627</v>
      </c>
      <c r="Y191" s="230">
        <f>I191+M191+Q191+U191</f>
        <v>128834170</v>
      </c>
      <c r="Z191" s="230">
        <f t="shared" si="93"/>
        <v>127189242</v>
      </c>
      <c r="AA191" s="230">
        <f t="shared" si="93"/>
        <v>121067627</v>
      </c>
      <c r="AB191" s="230">
        <f t="shared" si="93"/>
        <v>121067627</v>
      </c>
      <c r="AC191" s="222"/>
    </row>
    <row r="192" spans="8:29" ht="16.5" thickTop="1" thickBot="1" x14ac:dyDescent="0.3">
      <c r="H192" s="48" t="s">
        <v>685</v>
      </c>
      <c r="I192" s="37"/>
      <c r="J192" s="37"/>
      <c r="K192" s="37"/>
      <c r="L192" s="37"/>
      <c r="M192" s="231"/>
      <c r="N192" s="231"/>
      <c r="O192" s="231"/>
      <c r="P192" s="231"/>
      <c r="Q192" s="37"/>
      <c r="R192" s="37"/>
      <c r="S192" s="37"/>
      <c r="T192" s="37"/>
      <c r="U192" s="37">
        <f>+U193</f>
        <v>128834170</v>
      </c>
      <c r="V192" s="37">
        <f t="shared" si="95"/>
        <v>127189242</v>
      </c>
      <c r="W192" s="37">
        <f t="shared" si="95"/>
        <v>121067627</v>
      </c>
      <c r="X192" s="37">
        <f t="shared" si="95"/>
        <v>121067627</v>
      </c>
      <c r="Y192" s="230">
        <f t="shared" ref="Y192:AB207" si="96">I192+M192+Q192+U192</f>
        <v>128834170</v>
      </c>
      <c r="Z192" s="230">
        <f t="shared" si="93"/>
        <v>127189242</v>
      </c>
      <c r="AA192" s="230">
        <f t="shared" si="93"/>
        <v>121067627</v>
      </c>
      <c r="AB192" s="230">
        <f>L192+P192+T192+X192</f>
        <v>121067627</v>
      </c>
      <c r="AC192" s="222"/>
    </row>
    <row r="193" spans="8:29" ht="16.5" thickTop="1" thickBot="1" x14ac:dyDescent="0.3">
      <c r="H193" s="49" t="s">
        <v>686</v>
      </c>
      <c r="I193" s="37"/>
      <c r="J193" s="37"/>
      <c r="K193" s="37"/>
      <c r="L193" s="37"/>
      <c r="M193" s="231"/>
      <c r="N193" s="231"/>
      <c r="O193" s="231"/>
      <c r="P193" s="231"/>
      <c r="Q193" s="37"/>
      <c r="R193" s="37"/>
      <c r="S193" s="37"/>
      <c r="T193" s="37"/>
      <c r="U193" s="37">
        <f>+U194</f>
        <v>128834170</v>
      </c>
      <c r="V193" s="37">
        <f t="shared" si="95"/>
        <v>127189242</v>
      </c>
      <c r="W193" s="37">
        <f t="shared" si="95"/>
        <v>121067627</v>
      </c>
      <c r="X193" s="37">
        <f t="shared" si="95"/>
        <v>121067627</v>
      </c>
      <c r="Y193" s="230">
        <f t="shared" si="96"/>
        <v>128834170</v>
      </c>
      <c r="Z193" s="230">
        <f t="shared" si="93"/>
        <v>127189242</v>
      </c>
      <c r="AA193" s="230">
        <f t="shared" si="93"/>
        <v>121067627</v>
      </c>
      <c r="AB193" s="230">
        <f t="shared" si="93"/>
        <v>121067627</v>
      </c>
      <c r="AC193" s="222"/>
    </row>
    <row r="194" spans="8:29" ht="16.5" thickTop="1" thickBot="1" x14ac:dyDescent="0.3">
      <c r="H194" s="49" t="s">
        <v>687</v>
      </c>
      <c r="I194" s="37"/>
      <c r="J194" s="37"/>
      <c r="K194" s="37"/>
      <c r="L194" s="37"/>
      <c r="M194" s="231"/>
      <c r="N194" s="231"/>
      <c r="O194" s="231"/>
      <c r="P194" s="231"/>
      <c r="Q194" s="37"/>
      <c r="R194" s="37"/>
      <c r="S194" s="37"/>
      <c r="T194" s="37"/>
      <c r="U194" s="37">
        <v>128834170</v>
      </c>
      <c r="V194" s="37">
        <v>127189242</v>
      </c>
      <c r="W194" s="37">
        <v>121067627</v>
      </c>
      <c r="X194" s="37">
        <v>121067627</v>
      </c>
      <c r="Y194" s="230">
        <f t="shared" si="96"/>
        <v>128834170</v>
      </c>
      <c r="Z194" s="230">
        <f t="shared" si="93"/>
        <v>127189242</v>
      </c>
      <c r="AA194" s="230">
        <f t="shared" si="93"/>
        <v>121067627</v>
      </c>
      <c r="AB194" s="230">
        <f t="shared" si="93"/>
        <v>121067627</v>
      </c>
      <c r="AC194" s="222"/>
    </row>
    <row r="195" spans="8:29" ht="27" thickTop="1" thickBot="1" x14ac:dyDescent="0.3">
      <c r="H195" s="202" t="s">
        <v>877</v>
      </c>
      <c r="I195" s="37"/>
      <c r="J195" s="37"/>
      <c r="K195" s="37"/>
      <c r="L195" s="37"/>
      <c r="M195" s="231"/>
      <c r="N195" s="231"/>
      <c r="O195" s="231"/>
      <c r="P195" s="231"/>
      <c r="Q195" s="37"/>
      <c r="R195" s="37"/>
      <c r="S195" s="37"/>
      <c r="T195" s="37"/>
      <c r="U195" s="37">
        <f>+U196</f>
        <v>2729227294</v>
      </c>
      <c r="V195" s="37">
        <f t="shared" ref="V195:X197" si="97">+V196</f>
        <v>2727801572</v>
      </c>
      <c r="W195" s="37">
        <f t="shared" si="97"/>
        <v>2727728693</v>
      </c>
      <c r="X195" s="37">
        <f t="shared" si="97"/>
        <v>2727728693</v>
      </c>
      <c r="Y195" s="230">
        <f t="shared" si="96"/>
        <v>2729227294</v>
      </c>
      <c r="Z195" s="230">
        <f t="shared" si="93"/>
        <v>2727801572</v>
      </c>
      <c r="AA195" s="230">
        <f t="shared" si="93"/>
        <v>2727728693</v>
      </c>
      <c r="AB195" s="230">
        <f t="shared" si="93"/>
        <v>2727728693</v>
      </c>
      <c r="AC195" s="222"/>
    </row>
    <row r="196" spans="8:29" ht="16.5" thickTop="1" thickBot="1" x14ac:dyDescent="0.3">
      <c r="H196" s="48" t="s">
        <v>685</v>
      </c>
      <c r="I196" s="37"/>
      <c r="J196" s="37"/>
      <c r="K196" s="37"/>
      <c r="L196" s="37"/>
      <c r="M196" s="231"/>
      <c r="N196" s="231"/>
      <c r="O196" s="231"/>
      <c r="P196" s="231"/>
      <c r="Q196" s="37"/>
      <c r="R196" s="37"/>
      <c r="S196" s="37"/>
      <c r="T196" s="37"/>
      <c r="U196" s="37">
        <f>+U197</f>
        <v>2729227294</v>
      </c>
      <c r="V196" s="37">
        <f t="shared" si="97"/>
        <v>2727801572</v>
      </c>
      <c r="W196" s="37">
        <f t="shared" si="97"/>
        <v>2727728693</v>
      </c>
      <c r="X196" s="37">
        <f t="shared" si="97"/>
        <v>2727728693</v>
      </c>
      <c r="Y196" s="230">
        <f t="shared" si="96"/>
        <v>2729227294</v>
      </c>
      <c r="Z196" s="230">
        <f t="shared" si="93"/>
        <v>2727801572</v>
      </c>
      <c r="AA196" s="230">
        <f t="shared" si="93"/>
        <v>2727728693</v>
      </c>
      <c r="AB196" s="230">
        <f t="shared" si="93"/>
        <v>2727728693</v>
      </c>
      <c r="AC196" s="222"/>
    </row>
    <row r="197" spans="8:29" ht="16.5" thickTop="1" thickBot="1" x14ac:dyDescent="0.3">
      <c r="H197" s="49" t="s">
        <v>686</v>
      </c>
      <c r="I197" s="37"/>
      <c r="J197" s="37"/>
      <c r="K197" s="37"/>
      <c r="L197" s="37"/>
      <c r="M197" s="231"/>
      <c r="N197" s="231"/>
      <c r="O197" s="231"/>
      <c r="P197" s="231"/>
      <c r="Q197" s="37"/>
      <c r="R197" s="37"/>
      <c r="S197" s="37"/>
      <c r="T197" s="37"/>
      <c r="U197" s="37">
        <f>+U198</f>
        <v>2729227294</v>
      </c>
      <c r="V197" s="37">
        <f t="shared" si="97"/>
        <v>2727801572</v>
      </c>
      <c r="W197" s="37">
        <f t="shared" si="97"/>
        <v>2727728693</v>
      </c>
      <c r="X197" s="37">
        <f t="shared" si="97"/>
        <v>2727728693</v>
      </c>
      <c r="Y197" s="230">
        <f t="shared" si="96"/>
        <v>2729227294</v>
      </c>
      <c r="Z197" s="230">
        <f t="shared" si="93"/>
        <v>2727801572</v>
      </c>
      <c r="AA197" s="230">
        <f t="shared" si="93"/>
        <v>2727728693</v>
      </c>
      <c r="AB197" s="230">
        <f t="shared" si="93"/>
        <v>2727728693</v>
      </c>
      <c r="AC197" s="222"/>
    </row>
    <row r="198" spans="8:29" ht="16.5" thickTop="1" thickBot="1" x14ac:dyDescent="0.3">
      <c r="H198" s="49" t="s">
        <v>687</v>
      </c>
      <c r="I198" s="37"/>
      <c r="J198" s="37"/>
      <c r="K198" s="37"/>
      <c r="L198" s="37"/>
      <c r="M198" s="231"/>
      <c r="N198" s="231"/>
      <c r="O198" s="231"/>
      <c r="P198" s="231"/>
      <c r="Q198" s="37"/>
      <c r="R198" s="37"/>
      <c r="S198" s="37"/>
      <c r="T198" s="37"/>
      <c r="U198" s="37">
        <v>2729227294</v>
      </c>
      <c r="V198" s="37">
        <v>2727801572</v>
      </c>
      <c r="W198" s="37">
        <v>2727728693</v>
      </c>
      <c r="X198" s="37">
        <v>2727728693</v>
      </c>
      <c r="Y198" s="230">
        <f t="shared" si="96"/>
        <v>2729227294</v>
      </c>
      <c r="Z198" s="230">
        <f t="shared" si="93"/>
        <v>2727801572</v>
      </c>
      <c r="AA198" s="230">
        <f t="shared" si="93"/>
        <v>2727728693</v>
      </c>
      <c r="AB198" s="230">
        <f t="shared" si="93"/>
        <v>2727728693</v>
      </c>
      <c r="AC198" s="222"/>
    </row>
    <row r="199" spans="8:29" ht="27" thickTop="1" thickBot="1" x14ac:dyDescent="0.3">
      <c r="H199" s="202" t="s">
        <v>878</v>
      </c>
      <c r="I199" s="37"/>
      <c r="J199" s="37"/>
      <c r="K199" s="37"/>
      <c r="L199" s="37"/>
      <c r="M199" s="231"/>
      <c r="N199" s="231"/>
      <c r="O199" s="231"/>
      <c r="P199" s="231"/>
      <c r="Q199" s="37"/>
      <c r="R199" s="37"/>
      <c r="S199" s="37"/>
      <c r="T199" s="37"/>
      <c r="U199" s="37">
        <f>+U200</f>
        <v>3966687778</v>
      </c>
      <c r="V199" s="37">
        <f t="shared" ref="V199:X201" si="98">+V200</f>
        <v>3965944730</v>
      </c>
      <c r="W199" s="37">
        <f t="shared" si="98"/>
        <v>3035761354</v>
      </c>
      <c r="X199" s="37">
        <f t="shared" si="98"/>
        <v>3035761354</v>
      </c>
      <c r="Y199" s="230">
        <f t="shared" si="96"/>
        <v>3966687778</v>
      </c>
      <c r="Z199" s="230">
        <f t="shared" si="93"/>
        <v>3965944730</v>
      </c>
      <c r="AA199" s="230">
        <f t="shared" si="93"/>
        <v>3035761354</v>
      </c>
      <c r="AB199" s="230">
        <f t="shared" si="93"/>
        <v>3035761354</v>
      </c>
      <c r="AC199" s="222"/>
    </row>
    <row r="200" spans="8:29" ht="16.5" thickTop="1" thickBot="1" x14ac:dyDescent="0.3">
      <c r="H200" s="48" t="s">
        <v>685</v>
      </c>
      <c r="I200" s="37"/>
      <c r="J200" s="37"/>
      <c r="K200" s="37"/>
      <c r="L200" s="37"/>
      <c r="M200" s="231"/>
      <c r="N200" s="231"/>
      <c r="O200" s="231"/>
      <c r="P200" s="231"/>
      <c r="Q200" s="37"/>
      <c r="R200" s="37"/>
      <c r="S200" s="37"/>
      <c r="T200" s="37"/>
      <c r="U200" s="37">
        <f>+U201</f>
        <v>3966687778</v>
      </c>
      <c r="V200" s="37">
        <f t="shared" si="98"/>
        <v>3965944730</v>
      </c>
      <c r="W200" s="37">
        <f t="shared" si="98"/>
        <v>3035761354</v>
      </c>
      <c r="X200" s="37">
        <f t="shared" si="98"/>
        <v>3035761354</v>
      </c>
      <c r="Y200" s="230">
        <f t="shared" si="96"/>
        <v>3966687778</v>
      </c>
      <c r="Z200" s="230">
        <f t="shared" si="93"/>
        <v>3965944730</v>
      </c>
      <c r="AA200" s="230">
        <f t="shared" si="93"/>
        <v>3035761354</v>
      </c>
      <c r="AB200" s="230">
        <f t="shared" si="93"/>
        <v>3035761354</v>
      </c>
      <c r="AC200" s="222"/>
    </row>
    <row r="201" spans="8:29" ht="16.5" thickTop="1" thickBot="1" x14ac:dyDescent="0.3">
      <c r="H201" s="49" t="s">
        <v>686</v>
      </c>
      <c r="I201" s="37"/>
      <c r="J201" s="37"/>
      <c r="K201" s="37"/>
      <c r="L201" s="37"/>
      <c r="M201" s="231"/>
      <c r="N201" s="231"/>
      <c r="O201" s="231"/>
      <c r="P201" s="231"/>
      <c r="Q201" s="37"/>
      <c r="R201" s="37"/>
      <c r="S201" s="37"/>
      <c r="T201" s="37"/>
      <c r="U201" s="37">
        <f>+U202</f>
        <v>3966687778</v>
      </c>
      <c r="V201" s="37">
        <f t="shared" si="98"/>
        <v>3965944730</v>
      </c>
      <c r="W201" s="37">
        <f t="shared" si="98"/>
        <v>3035761354</v>
      </c>
      <c r="X201" s="37">
        <f t="shared" si="98"/>
        <v>3035761354</v>
      </c>
      <c r="Y201" s="230">
        <f t="shared" si="96"/>
        <v>3966687778</v>
      </c>
      <c r="Z201" s="230">
        <f t="shared" si="93"/>
        <v>3965944730</v>
      </c>
      <c r="AA201" s="230">
        <f t="shared" si="93"/>
        <v>3035761354</v>
      </c>
      <c r="AB201" s="230">
        <f t="shared" si="93"/>
        <v>3035761354</v>
      </c>
      <c r="AC201" s="222"/>
    </row>
    <row r="202" spans="8:29" ht="16.5" thickTop="1" thickBot="1" x14ac:dyDescent="0.3">
      <c r="H202" s="49" t="s">
        <v>687</v>
      </c>
      <c r="I202" s="37"/>
      <c r="J202" s="37"/>
      <c r="K202" s="37"/>
      <c r="L202" s="37"/>
      <c r="M202" s="231"/>
      <c r="N202" s="231"/>
      <c r="O202" s="231"/>
      <c r="P202" s="231"/>
      <c r="Q202" s="37"/>
      <c r="R202" s="37"/>
      <c r="S202" s="37"/>
      <c r="T202" s="37"/>
      <c r="U202" s="37">
        <v>3966687778</v>
      </c>
      <c r="V202" s="37">
        <v>3965944730</v>
      </c>
      <c r="W202" s="37">
        <v>3035761354</v>
      </c>
      <c r="X202" s="37">
        <v>3035761354</v>
      </c>
      <c r="Y202" s="230">
        <f t="shared" si="96"/>
        <v>3966687778</v>
      </c>
      <c r="Z202" s="230">
        <f t="shared" si="93"/>
        <v>3965944730</v>
      </c>
      <c r="AA202" s="230">
        <f t="shared" si="93"/>
        <v>3035761354</v>
      </c>
      <c r="AB202" s="230">
        <f t="shared" si="93"/>
        <v>3035761354</v>
      </c>
      <c r="AC202" s="222"/>
    </row>
    <row r="203" spans="8:29" ht="27" thickTop="1" thickBot="1" x14ac:dyDescent="0.3">
      <c r="H203" s="203" t="s">
        <v>879</v>
      </c>
      <c r="I203" s="37"/>
      <c r="J203" s="37"/>
      <c r="K203" s="37"/>
      <c r="L203" s="37"/>
      <c r="M203" s="231"/>
      <c r="N203" s="231"/>
      <c r="O203" s="231"/>
      <c r="P203" s="231"/>
      <c r="Q203" s="37"/>
      <c r="R203" s="37"/>
      <c r="S203" s="37"/>
      <c r="T203" s="37"/>
      <c r="U203" s="37">
        <f>+U204</f>
        <v>2519104309</v>
      </c>
      <c r="V203" s="37">
        <f t="shared" ref="V203:X205" si="99">+V204</f>
        <v>2518997351</v>
      </c>
      <c r="W203" s="37">
        <f t="shared" si="99"/>
        <v>2262302219</v>
      </c>
      <c r="X203" s="37">
        <f t="shared" si="99"/>
        <v>2262302219</v>
      </c>
      <c r="Y203" s="230">
        <f t="shared" si="96"/>
        <v>2519104309</v>
      </c>
      <c r="Z203" s="230">
        <f t="shared" si="93"/>
        <v>2518997351</v>
      </c>
      <c r="AA203" s="230">
        <f t="shared" si="93"/>
        <v>2262302219</v>
      </c>
      <c r="AB203" s="230">
        <f t="shared" si="93"/>
        <v>2262302219</v>
      </c>
      <c r="AC203" s="222"/>
    </row>
    <row r="204" spans="8:29" ht="16.5" thickTop="1" thickBot="1" x14ac:dyDescent="0.3">
      <c r="H204" s="48" t="s">
        <v>685</v>
      </c>
      <c r="I204" s="37"/>
      <c r="J204" s="37"/>
      <c r="K204" s="37"/>
      <c r="L204" s="37"/>
      <c r="M204" s="231"/>
      <c r="N204" s="231"/>
      <c r="O204" s="231"/>
      <c r="P204" s="231"/>
      <c r="Q204" s="37"/>
      <c r="R204" s="37"/>
      <c r="S204" s="37"/>
      <c r="T204" s="37"/>
      <c r="U204" s="37">
        <f>+U205</f>
        <v>2519104309</v>
      </c>
      <c r="V204" s="37">
        <f t="shared" si="99"/>
        <v>2518997351</v>
      </c>
      <c r="W204" s="37">
        <f t="shared" si="99"/>
        <v>2262302219</v>
      </c>
      <c r="X204" s="37">
        <f t="shared" si="99"/>
        <v>2262302219</v>
      </c>
      <c r="Y204" s="230">
        <f t="shared" si="96"/>
        <v>2519104309</v>
      </c>
      <c r="Z204" s="230">
        <f t="shared" si="96"/>
        <v>2518997351</v>
      </c>
      <c r="AA204" s="230">
        <f t="shared" si="96"/>
        <v>2262302219</v>
      </c>
      <c r="AB204" s="230">
        <f t="shared" si="96"/>
        <v>2262302219</v>
      </c>
      <c r="AC204" s="222"/>
    </row>
    <row r="205" spans="8:29" ht="16.5" thickTop="1" thickBot="1" x14ac:dyDescent="0.3">
      <c r="H205" s="49" t="s">
        <v>686</v>
      </c>
      <c r="I205" s="37"/>
      <c r="J205" s="37"/>
      <c r="K205" s="37"/>
      <c r="L205" s="37"/>
      <c r="M205" s="231"/>
      <c r="N205" s="231"/>
      <c r="O205" s="231"/>
      <c r="P205" s="231"/>
      <c r="Q205" s="37"/>
      <c r="R205" s="37"/>
      <c r="S205" s="37"/>
      <c r="T205" s="37"/>
      <c r="U205" s="37">
        <f>+U206</f>
        <v>2519104309</v>
      </c>
      <c r="V205" s="37">
        <f t="shared" si="99"/>
        <v>2518997351</v>
      </c>
      <c r="W205" s="37">
        <f t="shared" si="99"/>
        <v>2262302219</v>
      </c>
      <c r="X205" s="37">
        <f t="shared" si="99"/>
        <v>2262302219</v>
      </c>
      <c r="Y205" s="230">
        <f t="shared" si="96"/>
        <v>2519104309</v>
      </c>
      <c r="Z205" s="230">
        <f t="shared" si="96"/>
        <v>2518997351</v>
      </c>
      <c r="AA205" s="230">
        <f t="shared" si="96"/>
        <v>2262302219</v>
      </c>
      <c r="AB205" s="230">
        <f t="shared" si="96"/>
        <v>2262302219</v>
      </c>
      <c r="AC205" s="222"/>
    </row>
    <row r="206" spans="8:29" ht="16.5" thickTop="1" thickBot="1" x14ac:dyDescent="0.3">
      <c r="H206" s="49" t="s">
        <v>687</v>
      </c>
      <c r="I206" s="37"/>
      <c r="J206" s="37"/>
      <c r="K206" s="37"/>
      <c r="L206" s="37"/>
      <c r="M206" s="231"/>
      <c r="N206" s="231"/>
      <c r="O206" s="231"/>
      <c r="P206" s="231"/>
      <c r="Q206" s="37"/>
      <c r="R206" s="37"/>
      <c r="S206" s="37"/>
      <c r="T206" s="37"/>
      <c r="U206" s="37">
        <v>2519104309</v>
      </c>
      <c r="V206" s="37">
        <v>2518997351</v>
      </c>
      <c r="W206" s="37">
        <v>2262302219</v>
      </c>
      <c r="X206" s="37">
        <v>2262302219</v>
      </c>
      <c r="Y206" s="230">
        <f t="shared" si="96"/>
        <v>2519104309</v>
      </c>
      <c r="Z206" s="230">
        <f t="shared" si="96"/>
        <v>2518997351</v>
      </c>
      <c r="AA206" s="230">
        <f t="shared" si="96"/>
        <v>2262302219</v>
      </c>
      <c r="AB206" s="230">
        <f t="shared" si="96"/>
        <v>2262302219</v>
      </c>
      <c r="AC206" s="222"/>
    </row>
    <row r="207" spans="8:29" ht="27" thickTop="1" thickBot="1" x14ac:dyDescent="0.3">
      <c r="H207" s="203" t="s">
        <v>880</v>
      </c>
      <c r="I207" s="37"/>
      <c r="J207" s="37"/>
      <c r="K207" s="37"/>
      <c r="L207" s="37"/>
      <c r="M207" s="231"/>
      <c r="N207" s="231"/>
      <c r="O207" s="231"/>
      <c r="P207" s="231"/>
      <c r="Q207" s="37"/>
      <c r="R207" s="37"/>
      <c r="S207" s="37"/>
      <c r="T207" s="37"/>
      <c r="U207" s="37">
        <f>+U208</f>
        <v>1456323322</v>
      </c>
      <c r="V207" s="37">
        <f t="shared" ref="V207:X209" si="100">+V208</f>
        <v>1455692235</v>
      </c>
      <c r="W207" s="37">
        <f t="shared" si="100"/>
        <v>1455692235</v>
      </c>
      <c r="X207" s="37">
        <f t="shared" si="100"/>
        <v>1455692235</v>
      </c>
      <c r="Y207" s="230">
        <f t="shared" si="96"/>
        <v>1456323322</v>
      </c>
      <c r="Z207" s="230">
        <f t="shared" si="96"/>
        <v>1455692235</v>
      </c>
      <c r="AA207" s="230">
        <f t="shared" si="96"/>
        <v>1455692235</v>
      </c>
      <c r="AB207" s="230">
        <f t="shared" si="96"/>
        <v>1455692235</v>
      </c>
      <c r="AC207" s="222"/>
    </row>
    <row r="208" spans="8:29" ht="16.5" thickTop="1" thickBot="1" x14ac:dyDescent="0.3">
      <c r="H208" s="48" t="s">
        <v>685</v>
      </c>
      <c r="I208" s="37"/>
      <c r="J208" s="37"/>
      <c r="K208" s="37"/>
      <c r="L208" s="37"/>
      <c r="M208" s="231"/>
      <c r="N208" s="231"/>
      <c r="O208" s="231"/>
      <c r="P208" s="231"/>
      <c r="Q208" s="37"/>
      <c r="R208" s="37"/>
      <c r="S208" s="37"/>
      <c r="T208" s="37"/>
      <c r="U208" s="37">
        <f>+U209</f>
        <v>1456323322</v>
      </c>
      <c r="V208" s="37">
        <f t="shared" si="100"/>
        <v>1455692235</v>
      </c>
      <c r="W208" s="37">
        <f t="shared" si="100"/>
        <v>1455692235</v>
      </c>
      <c r="X208" s="37">
        <f t="shared" si="100"/>
        <v>1455692235</v>
      </c>
      <c r="Y208" s="230">
        <f t="shared" ref="Y208:AB214" si="101">I208+M208+Q208+U208</f>
        <v>1456323322</v>
      </c>
      <c r="Z208" s="230">
        <f t="shared" si="101"/>
        <v>1455692235</v>
      </c>
      <c r="AA208" s="230">
        <f t="shared" si="101"/>
        <v>1455692235</v>
      </c>
      <c r="AB208" s="230">
        <f t="shared" si="101"/>
        <v>1455692235</v>
      </c>
      <c r="AC208" s="222"/>
    </row>
    <row r="209" spans="8:29" ht="16.5" thickTop="1" thickBot="1" x14ac:dyDescent="0.3">
      <c r="H209" s="49" t="s">
        <v>686</v>
      </c>
      <c r="I209" s="37"/>
      <c r="J209" s="37"/>
      <c r="K209" s="37"/>
      <c r="L209" s="37"/>
      <c r="M209" s="231"/>
      <c r="N209" s="231"/>
      <c r="O209" s="231"/>
      <c r="P209" s="231"/>
      <c r="Q209" s="37"/>
      <c r="R209" s="37"/>
      <c r="S209" s="37"/>
      <c r="T209" s="37"/>
      <c r="U209" s="37">
        <f>+U210</f>
        <v>1456323322</v>
      </c>
      <c r="V209" s="37">
        <f t="shared" si="100"/>
        <v>1455692235</v>
      </c>
      <c r="W209" s="37">
        <f t="shared" si="100"/>
        <v>1455692235</v>
      </c>
      <c r="X209" s="37">
        <f t="shared" si="100"/>
        <v>1455692235</v>
      </c>
      <c r="Y209" s="230">
        <f t="shared" si="101"/>
        <v>1456323322</v>
      </c>
      <c r="Z209" s="230">
        <f t="shared" si="101"/>
        <v>1455692235</v>
      </c>
      <c r="AA209" s="230">
        <f t="shared" si="101"/>
        <v>1455692235</v>
      </c>
      <c r="AB209" s="230">
        <f t="shared" si="101"/>
        <v>1455692235</v>
      </c>
      <c r="AC209" s="222"/>
    </row>
    <row r="210" spans="8:29" ht="16.5" thickTop="1" thickBot="1" x14ac:dyDescent="0.3">
      <c r="H210" s="49" t="s">
        <v>687</v>
      </c>
      <c r="I210" s="37"/>
      <c r="J210" s="37"/>
      <c r="K210" s="37"/>
      <c r="L210" s="37"/>
      <c r="M210" s="231"/>
      <c r="N210" s="231"/>
      <c r="O210" s="231"/>
      <c r="P210" s="231"/>
      <c r="Q210" s="37"/>
      <c r="R210" s="37"/>
      <c r="S210" s="37"/>
      <c r="T210" s="37"/>
      <c r="U210" s="37">
        <v>1456323322</v>
      </c>
      <c r="V210" s="37">
        <v>1455692235</v>
      </c>
      <c r="W210" s="37">
        <v>1455692235</v>
      </c>
      <c r="X210" s="37">
        <v>1455692235</v>
      </c>
      <c r="Y210" s="230">
        <f t="shared" si="101"/>
        <v>1456323322</v>
      </c>
      <c r="Z210" s="230">
        <f t="shared" si="101"/>
        <v>1455692235</v>
      </c>
      <c r="AA210" s="230">
        <f t="shared" si="101"/>
        <v>1455692235</v>
      </c>
      <c r="AB210" s="230">
        <f t="shared" si="101"/>
        <v>1455692235</v>
      </c>
      <c r="AC210" s="222"/>
    </row>
    <row r="211" spans="8:29" ht="27" thickTop="1" thickBot="1" x14ac:dyDescent="0.3">
      <c r="H211" s="203" t="s">
        <v>881</v>
      </c>
      <c r="I211" s="37"/>
      <c r="J211" s="37"/>
      <c r="K211" s="37"/>
      <c r="L211" s="37"/>
      <c r="M211" s="37"/>
      <c r="N211" s="37"/>
      <c r="O211" s="37">
        <f t="shared" ref="O211:P213" si="102">+O212</f>
        <v>0</v>
      </c>
      <c r="P211" s="37">
        <f t="shared" si="102"/>
        <v>0</v>
      </c>
      <c r="Q211" s="37"/>
      <c r="R211" s="37"/>
      <c r="S211" s="37"/>
      <c r="T211" s="37"/>
      <c r="U211" s="37">
        <f>+U212</f>
        <v>11136256756</v>
      </c>
      <c r="V211" s="37">
        <f t="shared" ref="V211:X213" si="103">+V212</f>
        <v>11135602428</v>
      </c>
      <c r="W211" s="37">
        <f t="shared" si="103"/>
        <v>3282156528</v>
      </c>
      <c r="X211" s="37">
        <f t="shared" si="103"/>
        <v>3282156528</v>
      </c>
      <c r="Y211" s="230">
        <f t="shared" si="101"/>
        <v>11136256756</v>
      </c>
      <c r="Z211" s="230">
        <f t="shared" si="101"/>
        <v>11135602428</v>
      </c>
      <c r="AA211" s="230">
        <f t="shared" si="101"/>
        <v>3282156528</v>
      </c>
      <c r="AB211" s="230">
        <f t="shared" si="101"/>
        <v>3282156528</v>
      </c>
      <c r="AC211" s="222"/>
    </row>
    <row r="212" spans="8:29" ht="16.5" thickTop="1" thickBot="1" x14ac:dyDescent="0.3">
      <c r="H212" s="48" t="s">
        <v>685</v>
      </c>
      <c r="I212" s="37"/>
      <c r="J212" s="37"/>
      <c r="K212" s="37"/>
      <c r="L212" s="37"/>
      <c r="M212" s="37"/>
      <c r="N212" s="37"/>
      <c r="O212" s="37">
        <f t="shared" si="102"/>
        <v>0</v>
      </c>
      <c r="P212" s="37">
        <f t="shared" si="102"/>
        <v>0</v>
      </c>
      <c r="Q212" s="37"/>
      <c r="R212" s="37"/>
      <c r="S212" s="37"/>
      <c r="T212" s="37"/>
      <c r="U212" s="37">
        <f>+U213</f>
        <v>11136256756</v>
      </c>
      <c r="V212" s="37">
        <f t="shared" si="103"/>
        <v>11135602428</v>
      </c>
      <c r="W212" s="37">
        <f t="shared" si="103"/>
        <v>3282156528</v>
      </c>
      <c r="X212" s="37">
        <f t="shared" si="103"/>
        <v>3282156528</v>
      </c>
      <c r="Y212" s="230">
        <f t="shared" si="101"/>
        <v>11136256756</v>
      </c>
      <c r="Z212" s="230">
        <f t="shared" si="101"/>
        <v>11135602428</v>
      </c>
      <c r="AA212" s="230">
        <f t="shared" si="101"/>
        <v>3282156528</v>
      </c>
      <c r="AB212" s="230">
        <f t="shared" si="101"/>
        <v>3282156528</v>
      </c>
      <c r="AC212" s="222"/>
    </row>
    <row r="213" spans="8:29" ht="16.5" thickTop="1" thickBot="1" x14ac:dyDescent="0.3">
      <c r="H213" s="49" t="s">
        <v>686</v>
      </c>
      <c r="I213" s="37"/>
      <c r="J213" s="37"/>
      <c r="K213" s="37"/>
      <c r="L213" s="37"/>
      <c r="M213" s="37"/>
      <c r="N213" s="37"/>
      <c r="O213" s="37">
        <f t="shared" si="102"/>
        <v>0</v>
      </c>
      <c r="P213" s="37">
        <f t="shared" si="102"/>
        <v>0</v>
      </c>
      <c r="Q213" s="37"/>
      <c r="R213" s="37"/>
      <c r="S213" s="37"/>
      <c r="T213" s="37"/>
      <c r="U213" s="37">
        <f>+U214</f>
        <v>11136256756</v>
      </c>
      <c r="V213" s="37">
        <f t="shared" si="103"/>
        <v>11135602428</v>
      </c>
      <c r="W213" s="37">
        <f t="shared" si="103"/>
        <v>3282156528</v>
      </c>
      <c r="X213" s="37">
        <f t="shared" si="103"/>
        <v>3282156528</v>
      </c>
      <c r="Y213" s="230">
        <f t="shared" si="101"/>
        <v>11136256756</v>
      </c>
      <c r="Z213" s="230">
        <f t="shared" si="101"/>
        <v>11135602428</v>
      </c>
      <c r="AA213" s="230">
        <f t="shared" si="101"/>
        <v>3282156528</v>
      </c>
      <c r="AB213" s="230">
        <f t="shared" si="101"/>
        <v>3282156528</v>
      </c>
      <c r="AC213" s="222"/>
    </row>
    <row r="214" spans="8:29" ht="16.5" thickTop="1" thickBot="1" x14ac:dyDescent="0.3">
      <c r="H214" s="49" t="s">
        <v>687</v>
      </c>
      <c r="I214" s="37"/>
      <c r="J214" s="37"/>
      <c r="K214" s="37"/>
      <c r="L214" s="37"/>
      <c r="M214" s="232"/>
      <c r="N214" s="232"/>
      <c r="O214" s="37">
        <v>0</v>
      </c>
      <c r="P214" s="37">
        <v>0</v>
      </c>
      <c r="Q214" s="37"/>
      <c r="R214" s="37"/>
      <c r="S214" s="37"/>
      <c r="T214" s="37"/>
      <c r="U214" s="37">
        <v>11136256756</v>
      </c>
      <c r="V214" s="37">
        <v>11135602428</v>
      </c>
      <c r="W214" s="37">
        <v>3282156528</v>
      </c>
      <c r="X214" s="37">
        <v>3282156528</v>
      </c>
      <c r="Y214" s="230">
        <f t="shared" si="101"/>
        <v>11136256756</v>
      </c>
      <c r="Z214" s="230">
        <f t="shared" si="101"/>
        <v>11135602428</v>
      </c>
      <c r="AA214" s="230">
        <f t="shared" si="101"/>
        <v>3282156528</v>
      </c>
      <c r="AB214" s="230">
        <f t="shared" si="101"/>
        <v>3282156528</v>
      </c>
      <c r="AC214" s="222"/>
    </row>
    <row r="215" spans="8:29" ht="16.5" thickTop="1" thickBot="1" x14ac:dyDescent="0.3">
      <c r="H215" s="201" t="s">
        <v>882</v>
      </c>
      <c r="I215" s="204">
        <f>+I220+I216+I224</f>
        <v>3791532212</v>
      </c>
      <c r="J215" s="204">
        <f t="shared" ref="J215:L215" si="104">+J220+J216+J224</f>
        <v>2790153853</v>
      </c>
      <c r="K215" s="204">
        <f t="shared" si="104"/>
        <v>2493593456</v>
      </c>
      <c r="L215" s="204">
        <f t="shared" si="104"/>
        <v>2228192534</v>
      </c>
      <c r="M215" s="233">
        <f t="shared" ref="M215:T215" si="105">+M220+M327</f>
        <v>0</v>
      </c>
      <c r="N215" s="233">
        <f t="shared" si="105"/>
        <v>0</v>
      </c>
      <c r="O215" s="233">
        <f t="shared" si="105"/>
        <v>0</v>
      </c>
      <c r="P215" s="233">
        <f t="shared" si="105"/>
        <v>0</v>
      </c>
      <c r="Q215" s="233">
        <f t="shared" si="105"/>
        <v>0</v>
      </c>
      <c r="R215" s="233">
        <f t="shared" si="105"/>
        <v>0</v>
      </c>
      <c r="S215" s="233">
        <f t="shared" si="105"/>
        <v>0</v>
      </c>
      <c r="T215" s="233">
        <f t="shared" si="105"/>
        <v>0</v>
      </c>
      <c r="U215" s="42">
        <f>+U220+U228+U232+U236</f>
        <v>17615975406</v>
      </c>
      <c r="V215" s="42">
        <f>+V220+V228+V232+V236</f>
        <v>17573043036</v>
      </c>
      <c r="W215" s="42">
        <f>+W220+W228+W232+W236</f>
        <v>15344801570</v>
      </c>
      <c r="X215" s="42">
        <f>+X220+X228+X232+X236</f>
        <v>15344801570</v>
      </c>
      <c r="Y215" s="211">
        <f t="shared" ref="Y215:AB220" si="106">+I215+M215+Q215+U215</f>
        <v>21407507618</v>
      </c>
      <c r="Z215" s="211">
        <f t="shared" si="106"/>
        <v>20363196889</v>
      </c>
      <c r="AA215" s="211">
        <f t="shared" si="106"/>
        <v>17838395026</v>
      </c>
      <c r="AB215" s="211">
        <f t="shared" si="106"/>
        <v>17572994104</v>
      </c>
      <c r="AC215" s="222"/>
    </row>
    <row r="216" spans="8:29" ht="27" thickTop="1" thickBot="1" x14ac:dyDescent="0.3">
      <c r="H216" s="202" t="s">
        <v>883</v>
      </c>
      <c r="I216" s="204">
        <f>+I217</f>
        <v>1477989845</v>
      </c>
      <c r="J216" s="204">
        <f t="shared" ref="J216:L218" si="107">+J217</f>
        <v>477965799</v>
      </c>
      <c r="K216" s="204">
        <f t="shared" si="107"/>
        <v>477965799</v>
      </c>
      <c r="L216" s="204">
        <f t="shared" si="107"/>
        <v>477965799</v>
      </c>
      <c r="M216" s="233"/>
      <c r="N216" s="233"/>
      <c r="O216" s="233"/>
      <c r="P216" s="233"/>
      <c r="Q216" s="233"/>
      <c r="R216" s="233"/>
      <c r="S216" s="233"/>
      <c r="T216" s="233"/>
      <c r="U216" s="42"/>
      <c r="V216" s="42"/>
      <c r="W216" s="42"/>
      <c r="X216" s="42"/>
      <c r="Y216" s="211"/>
      <c r="Z216" s="211"/>
      <c r="AA216" s="211"/>
      <c r="AB216" s="211"/>
      <c r="AC216" s="222"/>
    </row>
    <row r="217" spans="8:29" ht="16.5" thickTop="1" thickBot="1" x14ac:dyDescent="0.3">
      <c r="H217" s="48" t="s">
        <v>685</v>
      </c>
      <c r="I217" s="204">
        <f>+I218</f>
        <v>1477989845</v>
      </c>
      <c r="J217" s="204">
        <f t="shared" si="107"/>
        <v>477965799</v>
      </c>
      <c r="K217" s="204">
        <f t="shared" si="107"/>
        <v>477965799</v>
      </c>
      <c r="L217" s="204">
        <f t="shared" si="107"/>
        <v>477965799</v>
      </c>
      <c r="M217" s="233"/>
      <c r="N217" s="233"/>
      <c r="O217" s="233"/>
      <c r="P217" s="233"/>
      <c r="Q217" s="233"/>
      <c r="R217" s="233"/>
      <c r="S217" s="233"/>
      <c r="T217" s="233"/>
      <c r="U217" s="42"/>
      <c r="V217" s="42"/>
      <c r="W217" s="42"/>
      <c r="X217" s="42"/>
      <c r="Y217" s="211"/>
      <c r="Z217" s="211"/>
      <c r="AA217" s="211"/>
      <c r="AB217" s="211"/>
      <c r="AC217" s="222"/>
    </row>
    <row r="218" spans="8:29" ht="16.5" thickTop="1" thickBot="1" x14ac:dyDescent="0.3">
      <c r="H218" s="49" t="s">
        <v>686</v>
      </c>
      <c r="I218" s="204">
        <f>+I219</f>
        <v>1477989845</v>
      </c>
      <c r="J218" s="204">
        <f t="shared" si="107"/>
        <v>477965799</v>
      </c>
      <c r="K218" s="204">
        <f t="shared" si="107"/>
        <v>477965799</v>
      </c>
      <c r="L218" s="204">
        <f t="shared" si="107"/>
        <v>477965799</v>
      </c>
      <c r="M218" s="233"/>
      <c r="N218" s="233"/>
      <c r="O218" s="233"/>
      <c r="P218" s="233"/>
      <c r="Q218" s="233"/>
      <c r="R218" s="233"/>
      <c r="S218" s="233"/>
      <c r="T218" s="233"/>
      <c r="U218" s="42"/>
      <c r="V218" s="42"/>
      <c r="W218" s="42"/>
      <c r="X218" s="42"/>
      <c r="Y218" s="211"/>
      <c r="Z218" s="211"/>
      <c r="AA218" s="211"/>
      <c r="AB218" s="211"/>
      <c r="AC218" s="222"/>
    </row>
    <row r="219" spans="8:29" ht="16.5" thickTop="1" thickBot="1" x14ac:dyDescent="0.3">
      <c r="H219" s="49" t="s">
        <v>687</v>
      </c>
      <c r="I219" s="204">
        <v>1477989845</v>
      </c>
      <c r="J219" s="204">
        <v>477965799</v>
      </c>
      <c r="K219" s="204">
        <v>477965799</v>
      </c>
      <c r="L219" s="204">
        <v>477965799</v>
      </c>
      <c r="M219" s="233"/>
      <c r="N219" s="233"/>
      <c r="O219" s="233"/>
      <c r="P219" s="233"/>
      <c r="Q219" s="233"/>
      <c r="R219" s="233"/>
      <c r="S219" s="233"/>
      <c r="T219" s="233"/>
      <c r="U219" s="42"/>
      <c r="V219" s="42"/>
      <c r="W219" s="42"/>
      <c r="X219" s="42"/>
      <c r="Y219" s="211"/>
      <c r="Z219" s="211"/>
      <c r="AA219" s="211"/>
      <c r="AB219" s="211"/>
      <c r="AC219" s="222"/>
    </row>
    <row r="220" spans="8:29" ht="16.5" thickTop="1" thickBot="1" x14ac:dyDescent="0.3">
      <c r="H220" s="202" t="s">
        <v>884</v>
      </c>
      <c r="I220" s="37">
        <f>+I221</f>
        <v>2023542367</v>
      </c>
      <c r="J220" s="37">
        <f t="shared" ref="J220:X222" si="108">+J221</f>
        <v>2022188054</v>
      </c>
      <c r="K220" s="37">
        <f t="shared" si="108"/>
        <v>2000627657</v>
      </c>
      <c r="L220" s="37">
        <f t="shared" si="108"/>
        <v>1750226735</v>
      </c>
      <c r="M220" s="37">
        <f t="shared" si="108"/>
        <v>0</v>
      </c>
      <c r="N220" s="37">
        <f t="shared" si="108"/>
        <v>0</v>
      </c>
      <c r="O220" s="37">
        <f t="shared" si="108"/>
        <v>0</v>
      </c>
      <c r="P220" s="37">
        <f t="shared" si="108"/>
        <v>0</v>
      </c>
      <c r="Q220" s="37">
        <f t="shared" si="108"/>
        <v>0</v>
      </c>
      <c r="R220" s="37">
        <f t="shared" si="108"/>
        <v>0</v>
      </c>
      <c r="S220" s="37">
        <f t="shared" si="108"/>
        <v>0</v>
      </c>
      <c r="T220" s="37">
        <f t="shared" si="108"/>
        <v>0</v>
      </c>
      <c r="U220" s="37">
        <f t="shared" si="108"/>
        <v>0</v>
      </c>
      <c r="V220" s="37">
        <f t="shared" si="108"/>
        <v>0</v>
      </c>
      <c r="W220" s="37">
        <f t="shared" si="108"/>
        <v>0</v>
      </c>
      <c r="X220" s="37">
        <f t="shared" si="108"/>
        <v>0</v>
      </c>
      <c r="Y220" s="211">
        <f t="shared" si="106"/>
        <v>2023542367</v>
      </c>
      <c r="Z220" s="211">
        <f t="shared" si="106"/>
        <v>2022188054</v>
      </c>
      <c r="AA220" s="211">
        <f t="shared" si="106"/>
        <v>2000627657</v>
      </c>
      <c r="AB220" s="211">
        <f t="shared" si="106"/>
        <v>1750226735</v>
      </c>
      <c r="AC220" s="222"/>
    </row>
    <row r="221" spans="8:29" ht="16.5" thickTop="1" thickBot="1" x14ac:dyDescent="0.3">
      <c r="H221" s="48" t="s">
        <v>685</v>
      </c>
      <c r="I221" s="37">
        <f>+I222</f>
        <v>2023542367</v>
      </c>
      <c r="J221" s="37">
        <f t="shared" si="108"/>
        <v>2022188054</v>
      </c>
      <c r="K221" s="37">
        <f t="shared" si="108"/>
        <v>2000627657</v>
      </c>
      <c r="L221" s="37">
        <f t="shared" si="108"/>
        <v>1750226735</v>
      </c>
      <c r="M221" s="42">
        <f t="shared" si="108"/>
        <v>0</v>
      </c>
      <c r="N221" s="42">
        <f t="shared" si="108"/>
        <v>0</v>
      </c>
      <c r="O221" s="42">
        <f t="shared" si="108"/>
        <v>0</v>
      </c>
      <c r="P221" s="42">
        <f t="shared" si="108"/>
        <v>0</v>
      </c>
      <c r="Q221" s="42">
        <f t="shared" si="108"/>
        <v>0</v>
      </c>
      <c r="R221" s="42">
        <f t="shared" si="108"/>
        <v>0</v>
      </c>
      <c r="S221" s="42">
        <f t="shared" si="108"/>
        <v>0</v>
      </c>
      <c r="T221" s="42">
        <f t="shared" si="108"/>
        <v>0</v>
      </c>
      <c r="U221" s="42">
        <f t="shared" si="108"/>
        <v>0</v>
      </c>
      <c r="V221" s="42">
        <f t="shared" si="108"/>
        <v>0</v>
      </c>
      <c r="W221" s="42">
        <f t="shared" si="108"/>
        <v>0</v>
      </c>
      <c r="X221" s="42">
        <f t="shared" si="108"/>
        <v>0</v>
      </c>
      <c r="Y221" s="210">
        <f t="shared" si="71"/>
        <v>2023542367</v>
      </c>
      <c r="Z221" s="210">
        <f t="shared" si="71"/>
        <v>2022188054</v>
      </c>
      <c r="AA221" s="210">
        <f t="shared" si="71"/>
        <v>2000627657</v>
      </c>
      <c r="AB221" s="210">
        <f t="shared" si="71"/>
        <v>1750226735</v>
      </c>
      <c r="AC221" s="222"/>
    </row>
    <row r="222" spans="8:29" ht="16.5" thickTop="1" thickBot="1" x14ac:dyDescent="0.3">
      <c r="H222" s="49" t="s">
        <v>686</v>
      </c>
      <c r="I222" s="37">
        <f>+I223</f>
        <v>2023542367</v>
      </c>
      <c r="J222" s="37">
        <f t="shared" si="108"/>
        <v>2022188054</v>
      </c>
      <c r="K222" s="37">
        <f t="shared" si="108"/>
        <v>2000627657</v>
      </c>
      <c r="L222" s="37">
        <f t="shared" si="108"/>
        <v>1750226735</v>
      </c>
      <c r="M222" s="37">
        <f t="shared" si="108"/>
        <v>0</v>
      </c>
      <c r="N222" s="37">
        <f t="shared" si="108"/>
        <v>0</v>
      </c>
      <c r="O222" s="37">
        <f t="shared" si="108"/>
        <v>0</v>
      </c>
      <c r="P222" s="37">
        <f t="shared" si="108"/>
        <v>0</v>
      </c>
      <c r="Q222" s="37">
        <f t="shared" si="108"/>
        <v>0</v>
      </c>
      <c r="R222" s="37">
        <f t="shared" si="108"/>
        <v>0</v>
      </c>
      <c r="S222" s="37">
        <f t="shared" si="108"/>
        <v>0</v>
      </c>
      <c r="T222" s="37">
        <f t="shared" si="108"/>
        <v>0</v>
      </c>
      <c r="U222" s="37">
        <v>0</v>
      </c>
      <c r="V222" s="37">
        <v>0</v>
      </c>
      <c r="W222" s="37">
        <v>0</v>
      </c>
      <c r="X222" s="37">
        <v>0</v>
      </c>
      <c r="Y222" s="211">
        <f t="shared" si="71"/>
        <v>2023542367</v>
      </c>
      <c r="Z222" s="211">
        <f t="shared" si="71"/>
        <v>2022188054</v>
      </c>
      <c r="AA222" s="211">
        <f t="shared" si="71"/>
        <v>2000627657</v>
      </c>
      <c r="AB222" s="211">
        <f t="shared" si="71"/>
        <v>1750226735</v>
      </c>
      <c r="AC222" s="222"/>
    </row>
    <row r="223" spans="8:29" ht="16.5" thickTop="1" thickBot="1" x14ac:dyDescent="0.3">
      <c r="H223" s="49" t="s">
        <v>687</v>
      </c>
      <c r="I223" s="37">
        <v>2023542367</v>
      </c>
      <c r="J223" s="37">
        <v>2022188054</v>
      </c>
      <c r="K223" s="37">
        <v>2000627657</v>
      </c>
      <c r="L223" s="37">
        <v>1750226735</v>
      </c>
      <c r="M223" s="37"/>
      <c r="N223" s="37"/>
      <c r="O223" s="37"/>
      <c r="P223" s="37"/>
      <c r="Q223" s="37"/>
      <c r="R223" s="37"/>
      <c r="S223" s="37"/>
      <c r="T223" s="37"/>
      <c r="U223" s="37">
        <v>0</v>
      </c>
      <c r="V223" s="37">
        <v>0</v>
      </c>
      <c r="W223" s="37">
        <v>0</v>
      </c>
      <c r="X223" s="37">
        <v>0</v>
      </c>
      <c r="Y223" s="211">
        <f t="shared" si="71"/>
        <v>2023542367</v>
      </c>
      <c r="Z223" s="211">
        <f t="shared" si="71"/>
        <v>2022188054</v>
      </c>
      <c r="AA223" s="211">
        <f t="shared" si="71"/>
        <v>2000627657</v>
      </c>
      <c r="AB223" s="211">
        <f t="shared" si="71"/>
        <v>1750226735</v>
      </c>
      <c r="AC223" s="222"/>
    </row>
    <row r="224" spans="8:29" ht="27" thickTop="1" thickBot="1" x14ac:dyDescent="0.3">
      <c r="H224" s="202" t="s">
        <v>885</v>
      </c>
      <c r="I224" s="37">
        <f>+I225</f>
        <v>290000000</v>
      </c>
      <c r="J224" s="37">
        <f t="shared" ref="J224:L226" si="109">+J225</f>
        <v>290000000</v>
      </c>
      <c r="K224" s="37">
        <f t="shared" si="109"/>
        <v>15000000</v>
      </c>
      <c r="L224" s="37">
        <f t="shared" si="109"/>
        <v>0</v>
      </c>
      <c r="M224" s="37"/>
      <c r="N224" s="37"/>
      <c r="O224" s="37"/>
      <c r="P224" s="37"/>
      <c r="Q224" s="37"/>
      <c r="R224" s="37"/>
      <c r="S224" s="37"/>
      <c r="T224" s="37"/>
      <c r="U224" s="37"/>
      <c r="V224" s="37"/>
      <c r="W224" s="37"/>
      <c r="X224" s="37"/>
      <c r="Y224" s="211"/>
      <c r="Z224" s="211"/>
      <c r="AA224" s="211"/>
      <c r="AB224" s="211"/>
      <c r="AC224" s="222"/>
    </row>
    <row r="225" spans="8:29" ht="16.5" thickTop="1" thickBot="1" x14ac:dyDescent="0.3">
      <c r="H225" s="48" t="s">
        <v>685</v>
      </c>
      <c r="I225" s="37">
        <f>+I226</f>
        <v>290000000</v>
      </c>
      <c r="J225" s="37">
        <f t="shared" si="109"/>
        <v>290000000</v>
      </c>
      <c r="K225" s="37">
        <f t="shared" si="109"/>
        <v>15000000</v>
      </c>
      <c r="L225" s="37">
        <f t="shared" si="109"/>
        <v>0</v>
      </c>
      <c r="M225" s="37"/>
      <c r="N225" s="37"/>
      <c r="O225" s="37"/>
      <c r="P225" s="37"/>
      <c r="Q225" s="37"/>
      <c r="R225" s="37"/>
      <c r="S225" s="37"/>
      <c r="T225" s="37"/>
      <c r="U225" s="37"/>
      <c r="V225" s="37"/>
      <c r="W225" s="37"/>
      <c r="X225" s="37"/>
      <c r="Y225" s="211"/>
      <c r="Z225" s="211"/>
      <c r="AA225" s="211"/>
      <c r="AB225" s="211"/>
      <c r="AC225" s="222"/>
    </row>
    <row r="226" spans="8:29" ht="16.5" thickTop="1" thickBot="1" x14ac:dyDescent="0.3">
      <c r="H226" s="49" t="s">
        <v>686</v>
      </c>
      <c r="I226" s="37">
        <f>+I227</f>
        <v>290000000</v>
      </c>
      <c r="J226" s="37">
        <f t="shared" si="109"/>
        <v>290000000</v>
      </c>
      <c r="K226" s="37">
        <f t="shared" si="109"/>
        <v>15000000</v>
      </c>
      <c r="L226" s="37">
        <f t="shared" si="109"/>
        <v>0</v>
      </c>
      <c r="M226" s="37"/>
      <c r="N226" s="37"/>
      <c r="O226" s="37"/>
      <c r="P226" s="37"/>
      <c r="Q226" s="37"/>
      <c r="R226" s="37"/>
      <c r="S226" s="37"/>
      <c r="T226" s="37"/>
      <c r="U226" s="37"/>
      <c r="V226" s="37"/>
      <c r="W226" s="37"/>
      <c r="X226" s="37"/>
      <c r="Y226" s="211"/>
      <c r="Z226" s="211"/>
      <c r="AA226" s="211"/>
      <c r="AB226" s="211"/>
      <c r="AC226" s="222"/>
    </row>
    <row r="227" spans="8:29" ht="16.5" thickTop="1" thickBot="1" x14ac:dyDescent="0.3">
      <c r="H227" s="49" t="s">
        <v>687</v>
      </c>
      <c r="I227" s="37">
        <v>290000000</v>
      </c>
      <c r="J227" s="37">
        <v>290000000</v>
      </c>
      <c r="K227" s="37">
        <v>15000000</v>
      </c>
      <c r="L227" s="37">
        <v>0</v>
      </c>
      <c r="M227" s="37"/>
      <c r="N227" s="37"/>
      <c r="O227" s="37"/>
      <c r="P227" s="37"/>
      <c r="Q227" s="37"/>
      <c r="R227" s="37"/>
      <c r="S227" s="37"/>
      <c r="T227" s="37"/>
      <c r="U227" s="37"/>
      <c r="V227" s="37"/>
      <c r="W227" s="37"/>
      <c r="X227" s="37"/>
      <c r="Y227" s="211"/>
      <c r="Z227" s="211"/>
      <c r="AA227" s="211"/>
      <c r="AB227" s="211"/>
      <c r="AC227" s="222"/>
    </row>
    <row r="228" spans="8:29" ht="27" thickTop="1" thickBot="1" x14ac:dyDescent="0.3">
      <c r="H228" s="203" t="s">
        <v>886</v>
      </c>
      <c r="I228" s="37">
        <f>+I229</f>
        <v>0</v>
      </c>
      <c r="J228" s="37">
        <f t="shared" ref="J228:X230" si="110">+J229</f>
        <v>0</v>
      </c>
      <c r="K228" s="37">
        <f t="shared" si="110"/>
        <v>0</v>
      </c>
      <c r="L228" s="37">
        <f t="shared" si="110"/>
        <v>0</v>
      </c>
      <c r="M228" s="37">
        <f t="shared" si="110"/>
        <v>0</v>
      </c>
      <c r="N228" s="37">
        <f t="shared" si="110"/>
        <v>0</v>
      </c>
      <c r="O228" s="37">
        <f t="shared" si="110"/>
        <v>0</v>
      </c>
      <c r="P228" s="37">
        <f t="shared" si="110"/>
        <v>0</v>
      </c>
      <c r="Q228" s="37">
        <f t="shared" si="110"/>
        <v>0</v>
      </c>
      <c r="R228" s="37">
        <f t="shared" si="110"/>
        <v>0</v>
      </c>
      <c r="S228" s="37">
        <f t="shared" si="110"/>
        <v>0</v>
      </c>
      <c r="T228" s="37">
        <f t="shared" si="110"/>
        <v>0</v>
      </c>
      <c r="U228" s="37">
        <f t="shared" si="110"/>
        <v>4500000000</v>
      </c>
      <c r="V228" s="37">
        <f t="shared" si="110"/>
        <v>4483759806</v>
      </c>
      <c r="W228" s="37">
        <f t="shared" si="110"/>
        <v>4483759806</v>
      </c>
      <c r="X228" s="37">
        <f t="shared" si="110"/>
        <v>4483759806</v>
      </c>
      <c r="Y228" s="211">
        <f>+I228+M228+Q228+U228</f>
        <v>4500000000</v>
      </c>
      <c r="Z228" s="211">
        <f>+J228+N228+R228+V228</f>
        <v>4483759806</v>
      </c>
      <c r="AA228" s="211">
        <f>+K228+O228+S228+W228</f>
        <v>4483759806</v>
      </c>
      <c r="AB228" s="211">
        <f t="shared" si="71"/>
        <v>4483759806</v>
      </c>
      <c r="AC228" s="222"/>
    </row>
    <row r="229" spans="8:29" ht="16.5" thickTop="1" thickBot="1" x14ac:dyDescent="0.3">
      <c r="H229" s="48" t="s">
        <v>685</v>
      </c>
      <c r="I229" s="37">
        <f>+I230</f>
        <v>0</v>
      </c>
      <c r="J229" s="37">
        <f t="shared" si="110"/>
        <v>0</v>
      </c>
      <c r="K229" s="37">
        <f t="shared" si="110"/>
        <v>0</v>
      </c>
      <c r="L229" s="37">
        <f t="shared" si="110"/>
        <v>0</v>
      </c>
      <c r="M229" s="37">
        <f t="shared" si="110"/>
        <v>0</v>
      </c>
      <c r="N229" s="37">
        <f t="shared" si="110"/>
        <v>0</v>
      </c>
      <c r="O229" s="37">
        <f t="shared" si="110"/>
        <v>0</v>
      </c>
      <c r="P229" s="37">
        <f t="shared" si="110"/>
        <v>0</v>
      </c>
      <c r="Q229" s="37">
        <f t="shared" si="110"/>
        <v>0</v>
      </c>
      <c r="R229" s="37">
        <f t="shared" si="110"/>
        <v>0</v>
      </c>
      <c r="S229" s="37">
        <f t="shared" si="110"/>
        <v>0</v>
      </c>
      <c r="T229" s="37">
        <f t="shared" si="110"/>
        <v>0</v>
      </c>
      <c r="U229" s="37">
        <f t="shared" si="110"/>
        <v>4500000000</v>
      </c>
      <c r="V229" s="37">
        <f t="shared" si="110"/>
        <v>4483759806</v>
      </c>
      <c r="W229" s="37">
        <f t="shared" si="110"/>
        <v>4483759806</v>
      </c>
      <c r="X229" s="37">
        <f t="shared" si="110"/>
        <v>4483759806</v>
      </c>
      <c r="Y229" s="211">
        <f t="shared" si="71"/>
        <v>4500000000</v>
      </c>
      <c r="Z229" s="211">
        <f t="shared" si="71"/>
        <v>4483759806</v>
      </c>
      <c r="AA229" s="211">
        <f t="shared" si="71"/>
        <v>4483759806</v>
      </c>
      <c r="AB229" s="211">
        <f t="shared" si="71"/>
        <v>4483759806</v>
      </c>
      <c r="AC229" s="222"/>
    </row>
    <row r="230" spans="8:29" ht="16.5" thickTop="1" thickBot="1" x14ac:dyDescent="0.3">
      <c r="H230" s="49" t="s">
        <v>686</v>
      </c>
      <c r="I230" s="37">
        <f>+I231</f>
        <v>0</v>
      </c>
      <c r="J230" s="37">
        <f t="shared" si="110"/>
        <v>0</v>
      </c>
      <c r="K230" s="37">
        <f t="shared" si="110"/>
        <v>0</v>
      </c>
      <c r="L230" s="37">
        <f t="shared" si="110"/>
        <v>0</v>
      </c>
      <c r="M230" s="37">
        <f t="shared" si="110"/>
        <v>0</v>
      </c>
      <c r="N230" s="37">
        <f t="shared" si="110"/>
        <v>0</v>
      </c>
      <c r="O230" s="37">
        <f t="shared" si="110"/>
        <v>0</v>
      </c>
      <c r="P230" s="37">
        <f t="shared" si="110"/>
        <v>0</v>
      </c>
      <c r="Q230" s="37">
        <f t="shared" si="110"/>
        <v>0</v>
      </c>
      <c r="R230" s="37">
        <f t="shared" si="110"/>
        <v>0</v>
      </c>
      <c r="S230" s="37">
        <f t="shared" si="110"/>
        <v>0</v>
      </c>
      <c r="T230" s="37">
        <f t="shared" si="110"/>
        <v>0</v>
      </c>
      <c r="U230" s="37">
        <f t="shared" si="110"/>
        <v>4500000000</v>
      </c>
      <c r="V230" s="37">
        <f t="shared" si="110"/>
        <v>4483759806</v>
      </c>
      <c r="W230" s="37">
        <f t="shared" si="110"/>
        <v>4483759806</v>
      </c>
      <c r="X230" s="37">
        <f t="shared" si="110"/>
        <v>4483759806</v>
      </c>
      <c r="Y230" s="211">
        <f t="shared" si="71"/>
        <v>4500000000</v>
      </c>
      <c r="Z230" s="211">
        <f t="shared" si="71"/>
        <v>4483759806</v>
      </c>
      <c r="AA230" s="211">
        <f t="shared" si="71"/>
        <v>4483759806</v>
      </c>
      <c r="AB230" s="211">
        <f t="shared" si="71"/>
        <v>4483759806</v>
      </c>
      <c r="AC230" s="222"/>
    </row>
    <row r="231" spans="8:29" ht="16.5" thickTop="1" thickBot="1" x14ac:dyDescent="0.3">
      <c r="H231" s="49" t="s">
        <v>687</v>
      </c>
      <c r="I231" s="37"/>
      <c r="J231" s="37"/>
      <c r="K231" s="37"/>
      <c r="L231" s="37"/>
      <c r="M231" s="37"/>
      <c r="N231" s="37"/>
      <c r="O231" s="37"/>
      <c r="P231" s="37"/>
      <c r="Q231" s="37"/>
      <c r="R231" s="37"/>
      <c r="S231" s="37"/>
      <c r="T231" s="37"/>
      <c r="U231" s="37">
        <v>4500000000</v>
      </c>
      <c r="V231" s="37">
        <v>4483759806</v>
      </c>
      <c r="W231" s="37">
        <v>4483759806</v>
      </c>
      <c r="X231" s="37">
        <v>4483759806</v>
      </c>
      <c r="Y231" s="211">
        <f t="shared" si="71"/>
        <v>4500000000</v>
      </c>
      <c r="Z231" s="211">
        <f t="shared" si="71"/>
        <v>4483759806</v>
      </c>
      <c r="AA231" s="211">
        <f t="shared" si="71"/>
        <v>4483759806</v>
      </c>
      <c r="AB231" s="211">
        <f t="shared" si="71"/>
        <v>4483759806</v>
      </c>
      <c r="AC231" s="222"/>
    </row>
    <row r="232" spans="8:29" ht="16.5" thickTop="1" thickBot="1" x14ac:dyDescent="0.3">
      <c r="H232" s="202" t="s">
        <v>887</v>
      </c>
      <c r="I232" s="37"/>
      <c r="J232" s="37"/>
      <c r="K232" s="37"/>
      <c r="L232" s="37"/>
      <c r="M232" s="37"/>
      <c r="N232" s="37"/>
      <c r="O232" s="37"/>
      <c r="P232" s="37"/>
      <c r="Q232" s="37"/>
      <c r="R232" s="37"/>
      <c r="S232" s="37"/>
      <c r="T232" s="37"/>
      <c r="U232" s="37">
        <f>+U233</f>
        <v>9997679226</v>
      </c>
      <c r="V232" s="37">
        <f t="shared" ref="V232:X234" si="111">+V233</f>
        <v>9970987050</v>
      </c>
      <c r="W232" s="37">
        <f t="shared" si="111"/>
        <v>9889345285</v>
      </c>
      <c r="X232" s="37">
        <f t="shared" si="111"/>
        <v>9889345285</v>
      </c>
      <c r="Y232" s="211">
        <f t="shared" si="71"/>
        <v>9997679226</v>
      </c>
      <c r="Z232" s="211">
        <f t="shared" si="71"/>
        <v>9970987050</v>
      </c>
      <c r="AA232" s="211">
        <f t="shared" si="71"/>
        <v>9889345285</v>
      </c>
      <c r="AB232" s="211">
        <f t="shared" si="71"/>
        <v>9889345285</v>
      </c>
      <c r="AC232" s="222"/>
    </row>
    <row r="233" spans="8:29" ht="16.5" thickTop="1" thickBot="1" x14ac:dyDescent="0.3">
      <c r="H233" s="48" t="s">
        <v>685</v>
      </c>
      <c r="I233" s="37"/>
      <c r="J233" s="37"/>
      <c r="K233" s="37"/>
      <c r="L233" s="37"/>
      <c r="M233" s="37"/>
      <c r="N233" s="37"/>
      <c r="O233" s="37"/>
      <c r="P233" s="37"/>
      <c r="Q233" s="37"/>
      <c r="R233" s="37"/>
      <c r="S233" s="37"/>
      <c r="T233" s="37"/>
      <c r="U233" s="37">
        <f>+U234</f>
        <v>9997679226</v>
      </c>
      <c r="V233" s="37">
        <f t="shared" si="111"/>
        <v>9970987050</v>
      </c>
      <c r="W233" s="37">
        <f t="shared" si="111"/>
        <v>9889345285</v>
      </c>
      <c r="X233" s="37">
        <f t="shared" si="111"/>
        <v>9889345285</v>
      </c>
      <c r="Y233" s="211">
        <f t="shared" si="71"/>
        <v>9997679226</v>
      </c>
      <c r="Z233" s="211">
        <f t="shared" si="71"/>
        <v>9970987050</v>
      </c>
      <c r="AA233" s="211">
        <f t="shared" si="71"/>
        <v>9889345285</v>
      </c>
      <c r="AB233" s="211">
        <f t="shared" si="71"/>
        <v>9889345285</v>
      </c>
      <c r="AC233" s="222"/>
    </row>
    <row r="234" spans="8:29" ht="16.5" thickTop="1" thickBot="1" x14ac:dyDescent="0.3">
      <c r="H234" s="49" t="s">
        <v>686</v>
      </c>
      <c r="I234" s="37"/>
      <c r="J234" s="37"/>
      <c r="K234" s="37"/>
      <c r="L234" s="37"/>
      <c r="M234" s="37"/>
      <c r="N234" s="37"/>
      <c r="O234" s="37"/>
      <c r="P234" s="37"/>
      <c r="Q234" s="37"/>
      <c r="R234" s="37"/>
      <c r="S234" s="37"/>
      <c r="T234" s="37"/>
      <c r="U234" s="37">
        <f>+U235</f>
        <v>9997679226</v>
      </c>
      <c r="V234" s="37">
        <f t="shared" si="111"/>
        <v>9970987050</v>
      </c>
      <c r="W234" s="37">
        <f t="shared" si="111"/>
        <v>9889345285</v>
      </c>
      <c r="X234" s="37">
        <f t="shared" si="111"/>
        <v>9889345285</v>
      </c>
      <c r="Y234" s="211">
        <f t="shared" si="71"/>
        <v>9997679226</v>
      </c>
      <c r="Z234" s="211">
        <f t="shared" si="71"/>
        <v>9970987050</v>
      </c>
      <c r="AA234" s="211">
        <f t="shared" si="71"/>
        <v>9889345285</v>
      </c>
      <c r="AB234" s="211">
        <f t="shared" si="71"/>
        <v>9889345285</v>
      </c>
      <c r="AC234" s="222"/>
    </row>
    <row r="235" spans="8:29" ht="16.5" thickTop="1" thickBot="1" x14ac:dyDescent="0.3">
      <c r="H235" s="49" t="s">
        <v>687</v>
      </c>
      <c r="I235" s="37"/>
      <c r="J235" s="37"/>
      <c r="K235" s="37"/>
      <c r="L235" s="37"/>
      <c r="M235" s="37"/>
      <c r="N235" s="37"/>
      <c r="O235" s="37"/>
      <c r="P235" s="37"/>
      <c r="Q235" s="37"/>
      <c r="R235" s="37"/>
      <c r="S235" s="37"/>
      <c r="T235" s="37"/>
      <c r="U235" s="37">
        <v>9997679226</v>
      </c>
      <c r="V235" s="37">
        <v>9970987050</v>
      </c>
      <c r="W235" s="37">
        <v>9889345285</v>
      </c>
      <c r="X235" s="37">
        <v>9889345285</v>
      </c>
      <c r="Y235" s="211">
        <f t="shared" si="71"/>
        <v>9997679226</v>
      </c>
      <c r="Z235" s="211">
        <f t="shared" si="71"/>
        <v>9970987050</v>
      </c>
      <c r="AA235" s="211">
        <f t="shared" si="71"/>
        <v>9889345285</v>
      </c>
      <c r="AB235" s="211">
        <f t="shared" si="71"/>
        <v>9889345285</v>
      </c>
      <c r="AC235" s="222"/>
    </row>
    <row r="236" spans="8:29" ht="16.5" thickTop="1" thickBot="1" x14ac:dyDescent="0.3">
      <c r="H236" s="202" t="s">
        <v>888</v>
      </c>
      <c r="I236" s="37"/>
      <c r="J236" s="37"/>
      <c r="K236" s="37"/>
      <c r="L236" s="37"/>
      <c r="M236" s="37"/>
      <c r="N236" s="37"/>
      <c r="O236" s="37"/>
      <c r="P236" s="37"/>
      <c r="Q236" s="37"/>
      <c r="R236" s="37"/>
      <c r="S236" s="37"/>
      <c r="T236" s="37"/>
      <c r="U236" s="37">
        <f>+U237</f>
        <v>3118296180</v>
      </c>
      <c r="V236" s="37">
        <f t="shared" ref="V236:X238" si="112">+V237</f>
        <v>3118296180</v>
      </c>
      <c r="W236" s="37">
        <f t="shared" si="112"/>
        <v>971696479</v>
      </c>
      <c r="X236" s="37">
        <f t="shared" si="112"/>
        <v>971696479</v>
      </c>
      <c r="Y236" s="211">
        <f>+I236+M236+Q236+U236</f>
        <v>3118296180</v>
      </c>
      <c r="Z236" s="211">
        <f>+J236+N236+R236+V236</f>
        <v>3118296180</v>
      </c>
      <c r="AA236" s="211">
        <f t="shared" si="71"/>
        <v>971696479</v>
      </c>
      <c r="AB236" s="211">
        <f t="shared" si="71"/>
        <v>971696479</v>
      </c>
      <c r="AC236" s="222"/>
    </row>
    <row r="237" spans="8:29" ht="16.5" thickTop="1" thickBot="1" x14ac:dyDescent="0.3">
      <c r="H237" s="48" t="s">
        <v>685</v>
      </c>
      <c r="I237" s="37"/>
      <c r="J237" s="37"/>
      <c r="K237" s="37"/>
      <c r="L237" s="37"/>
      <c r="M237" s="37"/>
      <c r="N237" s="37"/>
      <c r="O237" s="37"/>
      <c r="P237" s="37"/>
      <c r="Q237" s="37"/>
      <c r="R237" s="37"/>
      <c r="S237" s="37"/>
      <c r="T237" s="37"/>
      <c r="U237" s="37">
        <f>+U238</f>
        <v>3118296180</v>
      </c>
      <c r="V237" s="37">
        <f t="shared" si="112"/>
        <v>3118296180</v>
      </c>
      <c r="W237" s="37">
        <f t="shared" si="112"/>
        <v>971696479</v>
      </c>
      <c r="X237" s="37">
        <f t="shared" si="112"/>
        <v>971696479</v>
      </c>
      <c r="Y237" s="211">
        <f t="shared" ref="Y237:Z239" si="113">+I237+M237+Q237+U237</f>
        <v>3118296180</v>
      </c>
      <c r="Z237" s="211">
        <f t="shared" si="113"/>
        <v>3118296180</v>
      </c>
      <c r="AA237" s="211">
        <f t="shared" si="71"/>
        <v>971696479</v>
      </c>
      <c r="AB237" s="211">
        <f t="shared" si="71"/>
        <v>971696479</v>
      </c>
      <c r="AC237" s="222"/>
    </row>
    <row r="238" spans="8:29" ht="16.5" thickTop="1" thickBot="1" x14ac:dyDescent="0.3">
      <c r="H238" s="49" t="s">
        <v>686</v>
      </c>
      <c r="I238" s="37"/>
      <c r="J238" s="37"/>
      <c r="K238" s="37"/>
      <c r="L238" s="37"/>
      <c r="M238" s="37"/>
      <c r="N238" s="37"/>
      <c r="O238" s="37"/>
      <c r="P238" s="37"/>
      <c r="Q238" s="37"/>
      <c r="R238" s="37"/>
      <c r="S238" s="37"/>
      <c r="T238" s="37"/>
      <c r="U238" s="37">
        <f>+U239</f>
        <v>3118296180</v>
      </c>
      <c r="V238" s="37">
        <f t="shared" si="112"/>
        <v>3118296180</v>
      </c>
      <c r="W238" s="37">
        <f t="shared" si="112"/>
        <v>971696479</v>
      </c>
      <c r="X238" s="37">
        <f t="shared" si="112"/>
        <v>971696479</v>
      </c>
      <c r="Y238" s="211">
        <f t="shared" si="113"/>
        <v>3118296180</v>
      </c>
      <c r="Z238" s="211">
        <f t="shared" si="113"/>
        <v>3118296180</v>
      </c>
      <c r="AA238" s="211">
        <f t="shared" si="71"/>
        <v>971696479</v>
      </c>
      <c r="AB238" s="211">
        <f t="shared" si="71"/>
        <v>971696479</v>
      </c>
      <c r="AC238" s="222"/>
    </row>
    <row r="239" spans="8:29" ht="16.5" thickTop="1" thickBot="1" x14ac:dyDescent="0.3">
      <c r="H239" s="49" t="s">
        <v>687</v>
      </c>
      <c r="I239" s="37"/>
      <c r="J239" s="37"/>
      <c r="K239" s="37"/>
      <c r="L239" s="37"/>
      <c r="M239" s="37"/>
      <c r="N239" s="37"/>
      <c r="O239" s="37"/>
      <c r="P239" s="37"/>
      <c r="Q239" s="37"/>
      <c r="R239" s="37"/>
      <c r="S239" s="37"/>
      <c r="T239" s="37"/>
      <c r="U239" s="37">
        <v>3118296180</v>
      </c>
      <c r="V239" s="37">
        <v>3118296180</v>
      </c>
      <c r="W239" s="37">
        <v>971696479</v>
      </c>
      <c r="X239" s="37">
        <v>971696479</v>
      </c>
      <c r="Y239" s="211">
        <f t="shared" si="113"/>
        <v>3118296180</v>
      </c>
      <c r="Z239" s="211">
        <f t="shared" si="113"/>
        <v>3118296180</v>
      </c>
      <c r="AA239" s="211">
        <f t="shared" si="71"/>
        <v>971696479</v>
      </c>
      <c r="AB239" s="211">
        <f t="shared" si="71"/>
        <v>971696479</v>
      </c>
      <c r="AC239" s="222"/>
    </row>
    <row r="240" spans="8:29" ht="16.5" thickTop="1" thickBot="1" x14ac:dyDescent="0.3">
      <c r="H240" s="200" t="s">
        <v>889</v>
      </c>
      <c r="I240" s="37">
        <f>+I241</f>
        <v>158000000</v>
      </c>
      <c r="J240" s="37">
        <f t="shared" ref="J240:L240" si="114">+J241</f>
        <v>143842209</v>
      </c>
      <c r="K240" s="37">
        <f t="shared" si="114"/>
        <v>143842209</v>
      </c>
      <c r="L240" s="37">
        <f t="shared" si="114"/>
        <v>143842209</v>
      </c>
      <c r="M240" s="47">
        <f t="shared" ref="M240:T240" si="115">+M246+M353</f>
        <v>0</v>
      </c>
      <c r="N240" s="47">
        <f t="shared" si="115"/>
        <v>0</v>
      </c>
      <c r="O240" s="47">
        <f t="shared" si="115"/>
        <v>0</v>
      </c>
      <c r="P240" s="47">
        <f t="shared" si="115"/>
        <v>0</v>
      </c>
      <c r="Q240" s="47">
        <f t="shared" si="115"/>
        <v>0</v>
      </c>
      <c r="R240" s="47">
        <f t="shared" si="115"/>
        <v>0</v>
      </c>
      <c r="S240" s="47">
        <f t="shared" si="115"/>
        <v>0</v>
      </c>
      <c r="T240" s="47">
        <f t="shared" si="115"/>
        <v>0</v>
      </c>
      <c r="U240" s="47">
        <f>+U241</f>
        <v>0</v>
      </c>
      <c r="V240" s="47">
        <f t="shared" ref="V240:X240" si="116">+V241</f>
        <v>0</v>
      </c>
      <c r="W240" s="47">
        <f t="shared" si="116"/>
        <v>0</v>
      </c>
      <c r="X240" s="47">
        <f t="shared" si="116"/>
        <v>0</v>
      </c>
      <c r="Y240" s="209">
        <f>Y241</f>
        <v>48210050</v>
      </c>
      <c r="Z240" s="209">
        <f t="shared" ref="Z240:AB240" si="117">Z241</f>
        <v>48210050</v>
      </c>
      <c r="AA240" s="209">
        <f t="shared" si="117"/>
        <v>48210050</v>
      </c>
      <c r="AB240" s="209">
        <f t="shared" si="117"/>
        <v>48210050</v>
      </c>
      <c r="AC240" s="222"/>
    </row>
    <row r="241" spans="8:29" ht="16.5" thickTop="1" thickBot="1" x14ac:dyDescent="0.3">
      <c r="H241" s="201" t="s">
        <v>890</v>
      </c>
      <c r="I241" s="37">
        <f>+I246+I250+I254+I242</f>
        <v>158000000</v>
      </c>
      <c r="J241" s="37">
        <f t="shared" ref="J241:L241" si="118">+J246+J250+J254+J242</f>
        <v>143842209</v>
      </c>
      <c r="K241" s="37">
        <f t="shared" si="118"/>
        <v>143842209</v>
      </c>
      <c r="L241" s="37">
        <f t="shared" si="118"/>
        <v>143842209</v>
      </c>
      <c r="M241" s="37">
        <f t="shared" ref="M241:T241" si="119">+M246+M250+M254</f>
        <v>0</v>
      </c>
      <c r="N241" s="37">
        <f t="shared" si="119"/>
        <v>0</v>
      </c>
      <c r="O241" s="37">
        <f t="shared" si="119"/>
        <v>0</v>
      </c>
      <c r="P241" s="37">
        <f t="shared" si="119"/>
        <v>0</v>
      </c>
      <c r="Q241" s="37">
        <f t="shared" si="119"/>
        <v>0</v>
      </c>
      <c r="R241" s="37">
        <f t="shared" si="119"/>
        <v>0</v>
      </c>
      <c r="S241" s="37">
        <f t="shared" si="119"/>
        <v>0</v>
      </c>
      <c r="T241" s="37">
        <f t="shared" si="119"/>
        <v>0</v>
      </c>
      <c r="U241" s="37">
        <f>+U246+U250+U254</f>
        <v>0</v>
      </c>
      <c r="V241" s="37">
        <f t="shared" ref="V241:X241" si="120">+V246+V250+V254</f>
        <v>0</v>
      </c>
      <c r="W241" s="37">
        <f t="shared" si="120"/>
        <v>0</v>
      </c>
      <c r="X241" s="37">
        <f t="shared" si="120"/>
        <v>0</v>
      </c>
      <c r="Y241" s="211">
        <f>Y246+Y250+Y254</f>
        <v>48210050</v>
      </c>
      <c r="Z241" s="211">
        <f>Z246+Z250+Z254</f>
        <v>48210050</v>
      </c>
      <c r="AA241" s="211">
        <f>AA246+AA250+AA254</f>
        <v>48210050</v>
      </c>
      <c r="AB241" s="211">
        <f>AB246+AB250+AB254</f>
        <v>48210050</v>
      </c>
      <c r="AC241" s="222"/>
    </row>
    <row r="242" spans="8:29" ht="27" thickTop="1" thickBot="1" x14ac:dyDescent="0.3">
      <c r="H242" s="202" t="s">
        <v>891</v>
      </c>
      <c r="I242" s="37">
        <f>+I243</f>
        <v>109789950</v>
      </c>
      <c r="J242" s="37">
        <f t="shared" ref="J242:L244" si="121">+J243</f>
        <v>95632159</v>
      </c>
      <c r="K242" s="37">
        <f t="shared" si="121"/>
        <v>95632159</v>
      </c>
      <c r="L242" s="37">
        <f t="shared" si="121"/>
        <v>95632159</v>
      </c>
      <c r="M242" s="37"/>
      <c r="N242" s="37"/>
      <c r="O242" s="37"/>
      <c r="P242" s="37"/>
      <c r="Q242" s="37"/>
      <c r="R242" s="37"/>
      <c r="S242" s="37"/>
      <c r="T242" s="37"/>
      <c r="U242" s="37"/>
      <c r="V242" s="37"/>
      <c r="W242" s="37"/>
      <c r="X242" s="37"/>
      <c r="Y242" s="211"/>
      <c r="Z242" s="211"/>
      <c r="AA242" s="211"/>
      <c r="AB242" s="211"/>
      <c r="AC242" s="222"/>
    </row>
    <row r="243" spans="8:29" ht="16.5" thickTop="1" thickBot="1" x14ac:dyDescent="0.3">
      <c r="H243" s="48" t="s">
        <v>685</v>
      </c>
      <c r="I243" s="37">
        <f>+I244</f>
        <v>109789950</v>
      </c>
      <c r="J243" s="37">
        <f t="shared" si="121"/>
        <v>95632159</v>
      </c>
      <c r="K243" s="37">
        <f t="shared" si="121"/>
        <v>95632159</v>
      </c>
      <c r="L243" s="37">
        <f t="shared" si="121"/>
        <v>95632159</v>
      </c>
      <c r="M243" s="37"/>
      <c r="N243" s="37"/>
      <c r="O243" s="37"/>
      <c r="P243" s="37"/>
      <c r="Q243" s="37"/>
      <c r="R243" s="37"/>
      <c r="S243" s="37"/>
      <c r="T243" s="37"/>
      <c r="U243" s="37"/>
      <c r="V243" s="37"/>
      <c r="W243" s="37"/>
      <c r="X243" s="37"/>
      <c r="Y243" s="211"/>
      <c r="Z243" s="211"/>
      <c r="AA243" s="211"/>
      <c r="AB243" s="211"/>
      <c r="AC243" s="222"/>
    </row>
    <row r="244" spans="8:29" ht="16.5" thickTop="1" thickBot="1" x14ac:dyDescent="0.3">
      <c r="H244" s="49" t="s">
        <v>686</v>
      </c>
      <c r="I244" s="37">
        <f>+I245</f>
        <v>109789950</v>
      </c>
      <c r="J244" s="37">
        <f t="shared" si="121"/>
        <v>95632159</v>
      </c>
      <c r="K244" s="37">
        <f t="shared" si="121"/>
        <v>95632159</v>
      </c>
      <c r="L244" s="37">
        <f t="shared" si="121"/>
        <v>95632159</v>
      </c>
      <c r="M244" s="37"/>
      <c r="N244" s="37"/>
      <c r="O244" s="37"/>
      <c r="P244" s="37"/>
      <c r="Q244" s="37"/>
      <c r="R244" s="37"/>
      <c r="S244" s="37"/>
      <c r="T244" s="37"/>
      <c r="U244" s="37"/>
      <c r="V244" s="37"/>
      <c r="W244" s="37"/>
      <c r="X244" s="37"/>
      <c r="Y244" s="211"/>
      <c r="Z244" s="211"/>
      <c r="AA244" s="211"/>
      <c r="AB244" s="211"/>
      <c r="AC244" s="222"/>
    </row>
    <row r="245" spans="8:29" ht="16.5" thickTop="1" thickBot="1" x14ac:dyDescent="0.3">
      <c r="H245" s="49" t="s">
        <v>687</v>
      </c>
      <c r="I245" s="30">
        <v>109789950</v>
      </c>
      <c r="J245" s="30">
        <v>95632159</v>
      </c>
      <c r="K245" s="30">
        <v>95632159</v>
      </c>
      <c r="L245" s="30">
        <v>95632159</v>
      </c>
      <c r="M245" s="37"/>
      <c r="N245" s="37"/>
      <c r="O245" s="37"/>
      <c r="P245" s="37"/>
      <c r="Q245" s="37"/>
      <c r="R245" s="37"/>
      <c r="S245" s="37"/>
      <c r="T245" s="37"/>
      <c r="U245" s="37"/>
      <c r="V245" s="37"/>
      <c r="W245" s="37"/>
      <c r="X245" s="37"/>
      <c r="Y245" s="211"/>
      <c r="Z245" s="211"/>
      <c r="AA245" s="211"/>
      <c r="AB245" s="211"/>
      <c r="AC245" s="222"/>
    </row>
    <row r="246" spans="8:29" ht="16.5" thickTop="1" thickBot="1" x14ac:dyDescent="0.3">
      <c r="H246" s="202" t="s">
        <v>892</v>
      </c>
      <c r="I246" s="37">
        <f>+I247</f>
        <v>30396450</v>
      </c>
      <c r="J246" s="37">
        <f t="shared" ref="J246:X248" si="122">+J247</f>
        <v>30396450</v>
      </c>
      <c r="K246" s="37">
        <f t="shared" si="122"/>
        <v>30396450</v>
      </c>
      <c r="L246" s="37">
        <f t="shared" si="122"/>
        <v>30396450</v>
      </c>
      <c r="M246" s="37">
        <f t="shared" si="122"/>
        <v>0</v>
      </c>
      <c r="N246" s="37">
        <f t="shared" si="122"/>
        <v>0</v>
      </c>
      <c r="O246" s="37">
        <f t="shared" si="122"/>
        <v>0</v>
      </c>
      <c r="P246" s="37">
        <f t="shared" si="122"/>
        <v>0</v>
      </c>
      <c r="Q246" s="37">
        <f t="shared" si="122"/>
        <v>0</v>
      </c>
      <c r="R246" s="37">
        <f t="shared" si="122"/>
        <v>0</v>
      </c>
      <c r="S246" s="37">
        <f t="shared" si="122"/>
        <v>0</v>
      </c>
      <c r="T246" s="37">
        <f t="shared" si="122"/>
        <v>0</v>
      </c>
      <c r="U246" s="37">
        <f t="shared" si="122"/>
        <v>0</v>
      </c>
      <c r="V246" s="37">
        <f t="shared" si="122"/>
        <v>0</v>
      </c>
      <c r="W246" s="37">
        <f t="shared" si="122"/>
        <v>0</v>
      </c>
      <c r="X246" s="37">
        <f t="shared" si="122"/>
        <v>0</v>
      </c>
      <c r="Y246" s="211">
        <f t="shared" ref="Y246:AB257" si="123">+I246+M246+Q246+U246</f>
        <v>30396450</v>
      </c>
      <c r="Z246" s="211">
        <f t="shared" si="123"/>
        <v>30396450</v>
      </c>
      <c r="AA246" s="211">
        <f t="shared" si="123"/>
        <v>30396450</v>
      </c>
      <c r="AB246" s="211">
        <f t="shared" si="123"/>
        <v>30396450</v>
      </c>
      <c r="AC246" s="222"/>
    </row>
    <row r="247" spans="8:29" ht="16.5" thickTop="1" thickBot="1" x14ac:dyDescent="0.3">
      <c r="H247" s="48" t="s">
        <v>685</v>
      </c>
      <c r="I247" s="37">
        <f>+I248</f>
        <v>30396450</v>
      </c>
      <c r="J247" s="37">
        <f t="shared" si="122"/>
        <v>30396450</v>
      </c>
      <c r="K247" s="37">
        <f t="shared" si="122"/>
        <v>30396450</v>
      </c>
      <c r="L247" s="37">
        <f t="shared" si="122"/>
        <v>30396450</v>
      </c>
      <c r="M247" s="42">
        <f t="shared" si="122"/>
        <v>0</v>
      </c>
      <c r="N247" s="42">
        <f t="shared" si="122"/>
        <v>0</v>
      </c>
      <c r="O247" s="42">
        <f t="shared" si="122"/>
        <v>0</v>
      </c>
      <c r="P247" s="42">
        <f t="shared" si="122"/>
        <v>0</v>
      </c>
      <c r="Q247" s="42">
        <f t="shared" si="122"/>
        <v>0</v>
      </c>
      <c r="R247" s="42">
        <f t="shared" si="122"/>
        <v>0</v>
      </c>
      <c r="S247" s="42">
        <f t="shared" si="122"/>
        <v>0</v>
      </c>
      <c r="T247" s="42">
        <f t="shared" si="122"/>
        <v>0</v>
      </c>
      <c r="U247" s="42">
        <f t="shared" si="122"/>
        <v>0</v>
      </c>
      <c r="V247" s="42">
        <f t="shared" si="122"/>
        <v>0</v>
      </c>
      <c r="W247" s="42">
        <f t="shared" si="122"/>
        <v>0</v>
      </c>
      <c r="X247" s="42">
        <f t="shared" si="122"/>
        <v>0</v>
      </c>
      <c r="Y247" s="210">
        <f t="shared" si="123"/>
        <v>30396450</v>
      </c>
      <c r="Z247" s="210">
        <f t="shared" si="123"/>
        <v>30396450</v>
      </c>
      <c r="AA247" s="210">
        <f t="shared" si="123"/>
        <v>30396450</v>
      </c>
      <c r="AB247" s="210">
        <f t="shared" si="123"/>
        <v>30396450</v>
      </c>
      <c r="AC247" s="222"/>
    </row>
    <row r="248" spans="8:29" ht="16.5" thickTop="1" thickBot="1" x14ac:dyDescent="0.3">
      <c r="H248" s="49" t="s">
        <v>686</v>
      </c>
      <c r="I248" s="37">
        <f>+I249</f>
        <v>30396450</v>
      </c>
      <c r="J248" s="37">
        <f t="shared" si="122"/>
        <v>30396450</v>
      </c>
      <c r="K248" s="37">
        <f t="shared" si="122"/>
        <v>30396450</v>
      </c>
      <c r="L248" s="37">
        <f t="shared" si="122"/>
        <v>30396450</v>
      </c>
      <c r="M248" s="37">
        <f t="shared" si="122"/>
        <v>0</v>
      </c>
      <c r="N248" s="37">
        <f t="shared" si="122"/>
        <v>0</v>
      </c>
      <c r="O248" s="37">
        <f t="shared" si="122"/>
        <v>0</v>
      </c>
      <c r="P248" s="37">
        <f t="shared" si="122"/>
        <v>0</v>
      </c>
      <c r="Q248" s="37">
        <f t="shared" si="122"/>
        <v>0</v>
      </c>
      <c r="R248" s="37">
        <f t="shared" si="122"/>
        <v>0</v>
      </c>
      <c r="S248" s="37">
        <f t="shared" si="122"/>
        <v>0</v>
      </c>
      <c r="T248" s="37">
        <f t="shared" si="122"/>
        <v>0</v>
      </c>
      <c r="U248" s="37">
        <f t="shared" si="122"/>
        <v>0</v>
      </c>
      <c r="V248" s="37">
        <f t="shared" si="122"/>
        <v>0</v>
      </c>
      <c r="W248" s="37">
        <f t="shared" si="122"/>
        <v>0</v>
      </c>
      <c r="X248" s="37">
        <f t="shared" si="122"/>
        <v>0</v>
      </c>
      <c r="Y248" s="211">
        <f t="shared" si="123"/>
        <v>30396450</v>
      </c>
      <c r="Z248" s="211">
        <f t="shared" si="123"/>
        <v>30396450</v>
      </c>
      <c r="AA248" s="211">
        <f t="shared" si="123"/>
        <v>30396450</v>
      </c>
      <c r="AB248" s="211">
        <f t="shared" si="123"/>
        <v>30396450</v>
      </c>
      <c r="AC248" s="222"/>
    </row>
    <row r="249" spans="8:29" ht="16.5" thickTop="1" thickBot="1" x14ac:dyDescent="0.3">
      <c r="H249" s="49" t="s">
        <v>687</v>
      </c>
      <c r="I249" s="37">
        <v>30396450</v>
      </c>
      <c r="J249" s="37">
        <v>30396450</v>
      </c>
      <c r="K249" s="37">
        <v>30396450</v>
      </c>
      <c r="L249" s="37">
        <v>30396450</v>
      </c>
      <c r="M249" s="37"/>
      <c r="N249" s="37"/>
      <c r="O249" s="37"/>
      <c r="P249" s="37"/>
      <c r="Q249" s="37"/>
      <c r="R249" s="37"/>
      <c r="S249" s="37"/>
      <c r="T249" s="37"/>
      <c r="U249" s="37"/>
      <c r="V249" s="37"/>
      <c r="W249" s="37"/>
      <c r="X249" s="37"/>
      <c r="Y249" s="211">
        <f t="shared" si="123"/>
        <v>30396450</v>
      </c>
      <c r="Z249" s="211">
        <f t="shared" si="123"/>
        <v>30396450</v>
      </c>
      <c r="AA249" s="211">
        <f t="shared" si="123"/>
        <v>30396450</v>
      </c>
      <c r="AB249" s="211">
        <f t="shared" si="123"/>
        <v>30396450</v>
      </c>
      <c r="AC249" s="222"/>
    </row>
    <row r="250" spans="8:29" ht="16.5" thickTop="1" thickBot="1" x14ac:dyDescent="0.3">
      <c r="H250" s="202" t="s">
        <v>893</v>
      </c>
      <c r="I250" s="234">
        <f>+I251</f>
        <v>16813600</v>
      </c>
      <c r="J250" s="234">
        <f t="shared" ref="J250:X256" si="124">+J251</f>
        <v>16813600</v>
      </c>
      <c r="K250" s="234">
        <f t="shared" si="124"/>
        <v>16813600</v>
      </c>
      <c r="L250" s="234">
        <f t="shared" si="124"/>
        <v>16813600</v>
      </c>
      <c r="M250" s="234">
        <f t="shared" si="124"/>
        <v>0</v>
      </c>
      <c r="N250" s="234">
        <f t="shared" si="124"/>
        <v>0</v>
      </c>
      <c r="O250" s="234">
        <f t="shared" si="124"/>
        <v>0</v>
      </c>
      <c r="P250" s="234">
        <f t="shared" si="124"/>
        <v>0</v>
      </c>
      <c r="Q250" s="234">
        <f t="shared" si="124"/>
        <v>0</v>
      </c>
      <c r="R250" s="234">
        <f t="shared" si="124"/>
        <v>0</v>
      </c>
      <c r="S250" s="234">
        <f t="shared" si="124"/>
        <v>0</v>
      </c>
      <c r="T250" s="234">
        <f t="shared" si="124"/>
        <v>0</v>
      </c>
      <c r="U250" s="234">
        <f t="shared" si="124"/>
        <v>0</v>
      </c>
      <c r="V250" s="234">
        <f t="shared" si="124"/>
        <v>0</v>
      </c>
      <c r="W250" s="234">
        <f t="shared" si="124"/>
        <v>0</v>
      </c>
      <c r="X250" s="234">
        <f t="shared" si="124"/>
        <v>0</v>
      </c>
      <c r="Y250" s="214">
        <f t="shared" si="123"/>
        <v>16813600</v>
      </c>
      <c r="Z250" s="214">
        <f t="shared" si="123"/>
        <v>16813600</v>
      </c>
      <c r="AA250" s="214">
        <f t="shared" si="123"/>
        <v>16813600</v>
      </c>
      <c r="AB250" s="214">
        <f t="shared" si="123"/>
        <v>16813600</v>
      </c>
      <c r="AC250" s="222"/>
    </row>
    <row r="251" spans="8:29" ht="16.5" thickTop="1" thickBot="1" x14ac:dyDescent="0.3">
      <c r="H251" s="48" t="s">
        <v>685</v>
      </c>
      <c r="I251" s="37">
        <f>+I252</f>
        <v>16813600</v>
      </c>
      <c r="J251" s="42">
        <f t="shared" si="124"/>
        <v>16813600</v>
      </c>
      <c r="K251" s="37">
        <f t="shared" si="124"/>
        <v>16813600</v>
      </c>
      <c r="L251" s="37">
        <f t="shared" si="124"/>
        <v>16813600</v>
      </c>
      <c r="M251" s="42">
        <f t="shared" si="124"/>
        <v>0</v>
      </c>
      <c r="N251" s="42">
        <f t="shared" si="124"/>
        <v>0</v>
      </c>
      <c r="O251" s="42">
        <f t="shared" si="124"/>
        <v>0</v>
      </c>
      <c r="P251" s="42">
        <f t="shared" si="124"/>
        <v>0</v>
      </c>
      <c r="Q251" s="42">
        <f t="shared" si="124"/>
        <v>0</v>
      </c>
      <c r="R251" s="42">
        <f t="shared" si="124"/>
        <v>0</v>
      </c>
      <c r="S251" s="42">
        <f t="shared" si="124"/>
        <v>0</v>
      </c>
      <c r="T251" s="42">
        <f t="shared" si="124"/>
        <v>0</v>
      </c>
      <c r="U251" s="42">
        <f t="shared" si="124"/>
        <v>0</v>
      </c>
      <c r="V251" s="42">
        <f t="shared" si="124"/>
        <v>0</v>
      </c>
      <c r="W251" s="42">
        <f t="shared" si="124"/>
        <v>0</v>
      </c>
      <c r="X251" s="42">
        <f t="shared" si="124"/>
        <v>0</v>
      </c>
      <c r="Y251" s="210">
        <f t="shared" si="123"/>
        <v>16813600</v>
      </c>
      <c r="Z251" s="210">
        <f t="shared" si="123"/>
        <v>16813600</v>
      </c>
      <c r="AA251" s="210">
        <f t="shared" si="123"/>
        <v>16813600</v>
      </c>
      <c r="AB251" s="210">
        <f t="shared" si="123"/>
        <v>16813600</v>
      </c>
      <c r="AC251" s="222"/>
    </row>
    <row r="252" spans="8:29" ht="16.5" thickTop="1" thickBot="1" x14ac:dyDescent="0.3">
      <c r="H252" s="49" t="s">
        <v>686</v>
      </c>
      <c r="I252" s="37">
        <f>+I253</f>
        <v>16813600</v>
      </c>
      <c r="J252" s="37">
        <f t="shared" si="124"/>
        <v>16813600</v>
      </c>
      <c r="K252" s="37">
        <f t="shared" si="124"/>
        <v>16813600</v>
      </c>
      <c r="L252" s="37">
        <f t="shared" si="124"/>
        <v>16813600</v>
      </c>
      <c r="M252" s="37">
        <f t="shared" si="124"/>
        <v>0</v>
      </c>
      <c r="N252" s="37">
        <f t="shared" si="124"/>
        <v>0</v>
      </c>
      <c r="O252" s="37">
        <f t="shared" si="124"/>
        <v>0</v>
      </c>
      <c r="P252" s="37">
        <f t="shared" si="124"/>
        <v>0</v>
      </c>
      <c r="Q252" s="37">
        <f t="shared" si="124"/>
        <v>0</v>
      </c>
      <c r="R252" s="37">
        <f t="shared" si="124"/>
        <v>0</v>
      </c>
      <c r="S252" s="37">
        <f t="shared" si="124"/>
        <v>0</v>
      </c>
      <c r="T252" s="37">
        <f t="shared" si="124"/>
        <v>0</v>
      </c>
      <c r="U252" s="37">
        <f t="shared" si="124"/>
        <v>0</v>
      </c>
      <c r="V252" s="37">
        <f t="shared" si="124"/>
        <v>0</v>
      </c>
      <c r="W252" s="37">
        <f t="shared" si="124"/>
        <v>0</v>
      </c>
      <c r="X252" s="37">
        <f t="shared" si="124"/>
        <v>0</v>
      </c>
      <c r="Y252" s="211">
        <f t="shared" si="123"/>
        <v>16813600</v>
      </c>
      <c r="Z252" s="211">
        <f t="shared" si="123"/>
        <v>16813600</v>
      </c>
      <c r="AA252" s="211">
        <f t="shared" si="123"/>
        <v>16813600</v>
      </c>
      <c r="AB252" s="211">
        <f t="shared" si="123"/>
        <v>16813600</v>
      </c>
      <c r="AC252" s="222"/>
    </row>
    <row r="253" spans="8:29" ht="16.5" thickTop="1" thickBot="1" x14ac:dyDescent="0.3">
      <c r="H253" s="49" t="s">
        <v>687</v>
      </c>
      <c r="I253" s="37">
        <v>16813600</v>
      </c>
      <c r="J253" s="37">
        <v>16813600</v>
      </c>
      <c r="K253" s="37">
        <v>16813600</v>
      </c>
      <c r="L253" s="37">
        <v>16813600</v>
      </c>
      <c r="M253" s="37"/>
      <c r="N253" s="37"/>
      <c r="O253" s="37"/>
      <c r="P253" s="37"/>
      <c r="Q253" s="37"/>
      <c r="R253" s="37"/>
      <c r="S253" s="37"/>
      <c r="T253" s="37"/>
      <c r="U253" s="37"/>
      <c r="V253" s="37"/>
      <c r="W253" s="37"/>
      <c r="X253" s="37"/>
      <c r="Y253" s="211">
        <f t="shared" si="123"/>
        <v>16813600</v>
      </c>
      <c r="Z253" s="211">
        <f t="shared" si="123"/>
        <v>16813600</v>
      </c>
      <c r="AA253" s="211">
        <f t="shared" si="123"/>
        <v>16813600</v>
      </c>
      <c r="AB253" s="211">
        <f t="shared" si="123"/>
        <v>16813600</v>
      </c>
      <c r="AC253" s="222"/>
    </row>
    <row r="254" spans="8:29" ht="27" thickTop="1" thickBot="1" x14ac:dyDescent="0.3">
      <c r="H254" s="202" t="s">
        <v>894</v>
      </c>
      <c r="I254" s="234">
        <f>+I255</f>
        <v>1000000</v>
      </c>
      <c r="J254" s="234">
        <f t="shared" ref="J254:L254" si="125">+J255</f>
        <v>1000000</v>
      </c>
      <c r="K254" s="234">
        <f t="shared" si="125"/>
        <v>1000000</v>
      </c>
      <c r="L254" s="234">
        <f t="shared" si="125"/>
        <v>1000000</v>
      </c>
      <c r="M254" s="234">
        <f t="shared" si="124"/>
        <v>0</v>
      </c>
      <c r="N254" s="234">
        <f t="shared" si="124"/>
        <v>0</v>
      </c>
      <c r="O254" s="234">
        <f t="shared" si="124"/>
        <v>0</v>
      </c>
      <c r="P254" s="234">
        <f t="shared" si="124"/>
        <v>0</v>
      </c>
      <c r="Q254" s="234">
        <f t="shared" si="124"/>
        <v>0</v>
      </c>
      <c r="R254" s="234">
        <f t="shared" si="124"/>
        <v>0</v>
      </c>
      <c r="S254" s="234">
        <f t="shared" si="124"/>
        <v>0</v>
      </c>
      <c r="T254" s="234">
        <f t="shared" si="124"/>
        <v>0</v>
      </c>
      <c r="U254" s="234">
        <f t="shared" si="124"/>
        <v>0</v>
      </c>
      <c r="V254" s="234">
        <f t="shared" si="124"/>
        <v>0</v>
      </c>
      <c r="W254" s="234">
        <f t="shared" si="124"/>
        <v>0</v>
      </c>
      <c r="X254" s="234">
        <f t="shared" si="124"/>
        <v>0</v>
      </c>
      <c r="Y254" s="214">
        <f t="shared" si="123"/>
        <v>1000000</v>
      </c>
      <c r="Z254" s="214">
        <f t="shared" si="123"/>
        <v>1000000</v>
      </c>
      <c r="AA254" s="214">
        <f t="shared" si="123"/>
        <v>1000000</v>
      </c>
      <c r="AB254" s="214">
        <f t="shared" si="123"/>
        <v>1000000</v>
      </c>
      <c r="AC254" s="222"/>
    </row>
    <row r="255" spans="8:29" ht="16.5" thickTop="1" thickBot="1" x14ac:dyDescent="0.3">
      <c r="H255" s="48" t="s">
        <v>685</v>
      </c>
      <c r="I255" s="37">
        <f>+I256</f>
        <v>1000000</v>
      </c>
      <c r="J255" s="37">
        <f t="shared" si="124"/>
        <v>1000000</v>
      </c>
      <c r="K255" s="37">
        <f t="shared" si="124"/>
        <v>1000000</v>
      </c>
      <c r="L255" s="37">
        <f t="shared" si="124"/>
        <v>1000000</v>
      </c>
      <c r="M255" s="42">
        <f t="shared" si="124"/>
        <v>0</v>
      </c>
      <c r="N255" s="42">
        <f t="shared" si="124"/>
        <v>0</v>
      </c>
      <c r="O255" s="42">
        <f t="shared" si="124"/>
        <v>0</v>
      </c>
      <c r="P255" s="42">
        <f t="shared" si="124"/>
        <v>0</v>
      </c>
      <c r="Q255" s="42">
        <f t="shared" si="124"/>
        <v>0</v>
      </c>
      <c r="R255" s="42">
        <f t="shared" si="124"/>
        <v>0</v>
      </c>
      <c r="S255" s="42">
        <f t="shared" si="124"/>
        <v>0</v>
      </c>
      <c r="T255" s="42">
        <f t="shared" si="124"/>
        <v>0</v>
      </c>
      <c r="U255" s="42">
        <f t="shared" si="124"/>
        <v>0</v>
      </c>
      <c r="V255" s="42">
        <f t="shared" si="124"/>
        <v>0</v>
      </c>
      <c r="W255" s="42">
        <f t="shared" si="124"/>
        <v>0</v>
      </c>
      <c r="X255" s="42">
        <f t="shared" si="124"/>
        <v>0</v>
      </c>
      <c r="Y255" s="210">
        <f t="shared" si="123"/>
        <v>1000000</v>
      </c>
      <c r="Z255" s="210">
        <f t="shared" si="123"/>
        <v>1000000</v>
      </c>
      <c r="AA255" s="210">
        <f t="shared" si="123"/>
        <v>1000000</v>
      </c>
      <c r="AB255" s="210">
        <f t="shared" si="123"/>
        <v>1000000</v>
      </c>
      <c r="AC255" s="222"/>
    </row>
    <row r="256" spans="8:29" ht="16.5" thickTop="1" thickBot="1" x14ac:dyDescent="0.3">
      <c r="H256" s="49" t="s">
        <v>686</v>
      </c>
      <c r="I256" s="37">
        <f>+I257</f>
        <v>1000000</v>
      </c>
      <c r="J256" s="37">
        <f t="shared" si="124"/>
        <v>1000000</v>
      </c>
      <c r="K256" s="37">
        <f t="shared" si="124"/>
        <v>1000000</v>
      </c>
      <c r="L256" s="37">
        <f t="shared" si="124"/>
        <v>1000000</v>
      </c>
      <c r="M256" s="37">
        <f t="shared" si="124"/>
        <v>0</v>
      </c>
      <c r="N256" s="37">
        <f t="shared" si="124"/>
        <v>0</v>
      </c>
      <c r="O256" s="37">
        <f t="shared" si="124"/>
        <v>0</v>
      </c>
      <c r="P256" s="37">
        <f t="shared" si="124"/>
        <v>0</v>
      </c>
      <c r="Q256" s="37">
        <f t="shared" si="124"/>
        <v>0</v>
      </c>
      <c r="R256" s="37">
        <f t="shared" si="124"/>
        <v>0</v>
      </c>
      <c r="S256" s="37">
        <f t="shared" si="124"/>
        <v>0</v>
      </c>
      <c r="T256" s="37">
        <f t="shared" si="124"/>
        <v>0</v>
      </c>
      <c r="U256" s="37">
        <f t="shared" si="124"/>
        <v>0</v>
      </c>
      <c r="V256" s="37">
        <f t="shared" si="124"/>
        <v>0</v>
      </c>
      <c r="W256" s="37">
        <f t="shared" si="124"/>
        <v>0</v>
      </c>
      <c r="X256" s="37">
        <f t="shared" si="124"/>
        <v>0</v>
      </c>
      <c r="Y256" s="211">
        <f t="shared" si="123"/>
        <v>1000000</v>
      </c>
      <c r="Z256" s="211">
        <f t="shared" si="123"/>
        <v>1000000</v>
      </c>
      <c r="AA256" s="211">
        <f t="shared" si="123"/>
        <v>1000000</v>
      </c>
      <c r="AB256" s="211">
        <f t="shared" si="123"/>
        <v>1000000</v>
      </c>
      <c r="AC256" s="222"/>
    </row>
    <row r="257" spans="8:29" ht="16.5" thickTop="1" thickBot="1" x14ac:dyDescent="0.3">
      <c r="H257" s="49" t="s">
        <v>687</v>
      </c>
      <c r="I257" s="37">
        <v>1000000</v>
      </c>
      <c r="J257" s="37">
        <v>1000000</v>
      </c>
      <c r="K257" s="37">
        <v>1000000</v>
      </c>
      <c r="L257" s="37">
        <v>1000000</v>
      </c>
      <c r="M257" s="37"/>
      <c r="N257" s="37"/>
      <c r="O257" s="37"/>
      <c r="P257" s="37"/>
      <c r="Q257" s="37"/>
      <c r="R257" s="37"/>
      <c r="S257" s="37"/>
      <c r="T257" s="37"/>
      <c r="U257" s="37"/>
      <c r="V257" s="37"/>
      <c r="W257" s="37"/>
      <c r="X257" s="37"/>
      <c r="Y257" s="211">
        <f t="shared" si="123"/>
        <v>1000000</v>
      </c>
      <c r="Z257" s="211">
        <f t="shared" si="123"/>
        <v>1000000</v>
      </c>
      <c r="AA257" s="211">
        <f t="shared" si="123"/>
        <v>1000000</v>
      </c>
      <c r="AB257" s="211">
        <f t="shared" si="123"/>
        <v>1000000</v>
      </c>
      <c r="AC257" s="222"/>
    </row>
    <row r="258" spans="8:29" ht="16.5" thickTop="1" thickBot="1" x14ac:dyDescent="0.3">
      <c r="H258" s="200" t="s">
        <v>895</v>
      </c>
      <c r="I258" s="37">
        <f>+I259</f>
        <v>316780073</v>
      </c>
      <c r="J258" s="37">
        <f t="shared" ref="J258:X258" si="126">+J259</f>
        <v>303722280</v>
      </c>
      <c r="K258" s="37">
        <f t="shared" si="126"/>
        <v>303722280</v>
      </c>
      <c r="L258" s="37">
        <f t="shared" si="126"/>
        <v>300356422</v>
      </c>
      <c r="M258" s="37">
        <f t="shared" si="126"/>
        <v>0</v>
      </c>
      <c r="N258" s="37">
        <f t="shared" si="126"/>
        <v>0</v>
      </c>
      <c r="O258" s="37">
        <f t="shared" si="126"/>
        <v>0</v>
      </c>
      <c r="P258" s="37">
        <f t="shared" si="126"/>
        <v>0</v>
      </c>
      <c r="Q258" s="37">
        <f t="shared" si="126"/>
        <v>0</v>
      </c>
      <c r="R258" s="37">
        <f t="shared" si="126"/>
        <v>0</v>
      </c>
      <c r="S258" s="37">
        <f t="shared" si="126"/>
        <v>0</v>
      </c>
      <c r="T258" s="37">
        <f t="shared" si="126"/>
        <v>0</v>
      </c>
      <c r="U258" s="37">
        <f t="shared" si="126"/>
        <v>0</v>
      </c>
      <c r="V258" s="37">
        <f t="shared" si="126"/>
        <v>0</v>
      </c>
      <c r="W258" s="37">
        <f t="shared" si="126"/>
        <v>0</v>
      </c>
      <c r="X258" s="37">
        <f t="shared" si="126"/>
        <v>0</v>
      </c>
      <c r="Y258" s="209">
        <f>Y259</f>
        <v>164780073</v>
      </c>
      <c r="Z258" s="209">
        <f t="shared" ref="Z258:AB258" si="127">Z259</f>
        <v>163984719</v>
      </c>
      <c r="AA258" s="209">
        <f t="shared" si="127"/>
        <v>163984719</v>
      </c>
      <c r="AB258" s="209">
        <f t="shared" si="127"/>
        <v>160618861</v>
      </c>
      <c r="AC258" s="222"/>
    </row>
    <row r="259" spans="8:29" ht="16.5" thickTop="1" thickBot="1" x14ac:dyDescent="0.3">
      <c r="H259" s="206" t="s">
        <v>896</v>
      </c>
      <c r="I259" s="37">
        <f>+I268+I272+I276+I260+I264</f>
        <v>316780073</v>
      </c>
      <c r="J259" s="37">
        <f t="shared" ref="J259:L259" si="128">+J268+J272+J276+J260+J264</f>
        <v>303722280</v>
      </c>
      <c r="K259" s="37">
        <f t="shared" si="128"/>
        <v>303722280</v>
      </c>
      <c r="L259" s="37">
        <f t="shared" si="128"/>
        <v>300356422</v>
      </c>
      <c r="M259" s="37">
        <f t="shared" ref="M259:X259" si="129">+M268+M272+M276</f>
        <v>0</v>
      </c>
      <c r="N259" s="37">
        <f t="shared" si="129"/>
        <v>0</v>
      </c>
      <c r="O259" s="37">
        <f t="shared" si="129"/>
        <v>0</v>
      </c>
      <c r="P259" s="37">
        <f t="shared" si="129"/>
        <v>0</v>
      </c>
      <c r="Q259" s="37">
        <f t="shared" si="129"/>
        <v>0</v>
      </c>
      <c r="R259" s="37">
        <f t="shared" si="129"/>
        <v>0</v>
      </c>
      <c r="S259" s="37">
        <f t="shared" si="129"/>
        <v>0</v>
      </c>
      <c r="T259" s="37">
        <f t="shared" si="129"/>
        <v>0</v>
      </c>
      <c r="U259" s="37">
        <f t="shared" si="129"/>
        <v>0</v>
      </c>
      <c r="V259" s="37">
        <f t="shared" si="129"/>
        <v>0</v>
      </c>
      <c r="W259" s="37">
        <f t="shared" si="129"/>
        <v>0</v>
      </c>
      <c r="X259" s="37">
        <f t="shared" si="129"/>
        <v>0</v>
      </c>
      <c r="Y259" s="211">
        <f>Y268+Y272+Y276</f>
        <v>164780073</v>
      </c>
      <c r="Z259" s="211">
        <f t="shared" ref="Z259:AB259" si="130">Z268+Z272+Z276</f>
        <v>163984719</v>
      </c>
      <c r="AA259" s="211">
        <f t="shared" si="130"/>
        <v>163984719</v>
      </c>
      <c r="AB259" s="211">
        <f t="shared" si="130"/>
        <v>160618861</v>
      </c>
      <c r="AC259" s="222"/>
    </row>
    <row r="260" spans="8:29" ht="27" thickTop="1" thickBot="1" x14ac:dyDescent="0.3">
      <c r="H260" s="202" t="s">
        <v>897</v>
      </c>
      <c r="I260" s="37">
        <f>+I261</f>
        <v>52000000</v>
      </c>
      <c r="J260" s="37">
        <f t="shared" ref="J260:L262" si="131">+J261</f>
        <v>46385265</v>
      </c>
      <c r="K260" s="37">
        <f t="shared" si="131"/>
        <v>46385265</v>
      </c>
      <c r="L260" s="37">
        <f t="shared" si="131"/>
        <v>46385265</v>
      </c>
      <c r="M260" s="37"/>
      <c r="N260" s="37"/>
      <c r="O260" s="37"/>
      <c r="P260" s="37"/>
      <c r="Q260" s="37"/>
      <c r="R260" s="37"/>
      <c r="S260" s="37"/>
      <c r="T260" s="37"/>
      <c r="U260" s="37"/>
      <c r="V260" s="37"/>
      <c r="W260" s="37"/>
      <c r="X260" s="37"/>
      <c r="Y260" s="211"/>
      <c r="Z260" s="211"/>
      <c r="AA260" s="211"/>
      <c r="AB260" s="211"/>
      <c r="AC260" s="222"/>
    </row>
    <row r="261" spans="8:29" ht="16.5" thickTop="1" thickBot="1" x14ac:dyDescent="0.3">
      <c r="H261" s="48" t="s">
        <v>685</v>
      </c>
      <c r="I261" s="37">
        <f>+I262</f>
        <v>52000000</v>
      </c>
      <c r="J261" s="37">
        <f t="shared" si="131"/>
        <v>46385265</v>
      </c>
      <c r="K261" s="37">
        <f t="shared" si="131"/>
        <v>46385265</v>
      </c>
      <c r="L261" s="37">
        <f t="shared" si="131"/>
        <v>46385265</v>
      </c>
      <c r="M261" s="37"/>
      <c r="N261" s="37"/>
      <c r="O261" s="37"/>
      <c r="P261" s="37"/>
      <c r="Q261" s="37"/>
      <c r="R261" s="37"/>
      <c r="S261" s="37"/>
      <c r="T261" s="37"/>
      <c r="U261" s="37"/>
      <c r="V261" s="37"/>
      <c r="W261" s="37"/>
      <c r="X261" s="37"/>
      <c r="Y261" s="211"/>
      <c r="Z261" s="211"/>
      <c r="AA261" s="211"/>
      <c r="AB261" s="211"/>
      <c r="AC261" s="222"/>
    </row>
    <row r="262" spans="8:29" ht="16.5" thickTop="1" thickBot="1" x14ac:dyDescent="0.3">
      <c r="H262" s="49" t="s">
        <v>686</v>
      </c>
      <c r="I262" s="37">
        <f>+I263</f>
        <v>52000000</v>
      </c>
      <c r="J262" s="37">
        <f t="shared" si="131"/>
        <v>46385265</v>
      </c>
      <c r="K262" s="37">
        <f t="shared" si="131"/>
        <v>46385265</v>
      </c>
      <c r="L262" s="37">
        <f t="shared" si="131"/>
        <v>46385265</v>
      </c>
      <c r="M262" s="37"/>
      <c r="N262" s="37"/>
      <c r="O262" s="37"/>
      <c r="P262" s="37"/>
      <c r="Q262" s="37"/>
      <c r="R262" s="37"/>
      <c r="S262" s="37"/>
      <c r="T262" s="37"/>
      <c r="U262" s="37"/>
      <c r="V262" s="37"/>
      <c r="W262" s="37"/>
      <c r="X262" s="37"/>
      <c r="Y262" s="211"/>
      <c r="Z262" s="211"/>
      <c r="AA262" s="211"/>
      <c r="AB262" s="211"/>
      <c r="AC262" s="222"/>
    </row>
    <row r="263" spans="8:29" ht="16.5" thickTop="1" thickBot="1" x14ac:dyDescent="0.3">
      <c r="H263" s="49" t="s">
        <v>687</v>
      </c>
      <c r="I263" s="30">
        <v>52000000</v>
      </c>
      <c r="J263" s="30">
        <v>46385265</v>
      </c>
      <c r="K263" s="30">
        <v>46385265</v>
      </c>
      <c r="L263" s="30">
        <v>46385265</v>
      </c>
      <c r="M263" s="37"/>
      <c r="N263" s="37"/>
      <c r="O263" s="37"/>
      <c r="P263" s="37"/>
      <c r="Q263" s="37"/>
      <c r="R263" s="37"/>
      <c r="S263" s="37"/>
      <c r="T263" s="37"/>
      <c r="U263" s="37"/>
      <c r="V263" s="37"/>
      <c r="W263" s="37"/>
      <c r="X263" s="37"/>
      <c r="Y263" s="211"/>
      <c r="Z263" s="211"/>
      <c r="AA263" s="211"/>
      <c r="AB263" s="211"/>
      <c r="AC263" s="222"/>
    </row>
    <row r="264" spans="8:29" ht="27" thickTop="1" thickBot="1" x14ac:dyDescent="0.3">
      <c r="H264" s="202" t="s">
        <v>898</v>
      </c>
      <c r="I264" s="37">
        <f>+I265</f>
        <v>100000000</v>
      </c>
      <c r="J264" s="37">
        <f t="shared" ref="J264:L266" si="132">+J265</f>
        <v>93352296</v>
      </c>
      <c r="K264" s="37">
        <f t="shared" si="132"/>
        <v>93352296</v>
      </c>
      <c r="L264" s="37">
        <f t="shared" si="132"/>
        <v>93352296</v>
      </c>
      <c r="M264" s="37"/>
      <c r="N264" s="37"/>
      <c r="O264" s="37"/>
      <c r="P264" s="37"/>
      <c r="Q264" s="37"/>
      <c r="R264" s="37"/>
      <c r="S264" s="37"/>
      <c r="T264" s="37"/>
      <c r="U264" s="37"/>
      <c r="V264" s="37"/>
      <c r="W264" s="37"/>
      <c r="X264" s="37"/>
      <c r="Y264" s="211"/>
      <c r="Z264" s="211"/>
      <c r="AA264" s="211"/>
      <c r="AB264" s="211"/>
      <c r="AC264" s="222"/>
    </row>
    <row r="265" spans="8:29" ht="16.5" thickTop="1" thickBot="1" x14ac:dyDescent="0.3">
      <c r="H265" s="48" t="s">
        <v>685</v>
      </c>
      <c r="I265" s="37">
        <f>+I266</f>
        <v>100000000</v>
      </c>
      <c r="J265" s="37">
        <f t="shared" si="132"/>
        <v>93352296</v>
      </c>
      <c r="K265" s="37">
        <f t="shared" si="132"/>
        <v>93352296</v>
      </c>
      <c r="L265" s="37">
        <f t="shared" si="132"/>
        <v>93352296</v>
      </c>
      <c r="M265" s="37"/>
      <c r="N265" s="37"/>
      <c r="O265" s="37"/>
      <c r="P265" s="37"/>
      <c r="Q265" s="37"/>
      <c r="R265" s="37"/>
      <c r="S265" s="37"/>
      <c r="T265" s="37"/>
      <c r="U265" s="37"/>
      <c r="V265" s="37"/>
      <c r="W265" s="37"/>
      <c r="X265" s="37"/>
      <c r="Y265" s="211"/>
      <c r="Z265" s="211"/>
      <c r="AA265" s="211"/>
      <c r="AB265" s="211"/>
      <c r="AC265" s="222"/>
    </row>
    <row r="266" spans="8:29" ht="16.5" thickTop="1" thickBot="1" x14ac:dyDescent="0.3">
      <c r="H266" s="49" t="s">
        <v>686</v>
      </c>
      <c r="I266" s="37">
        <f>+I267</f>
        <v>100000000</v>
      </c>
      <c r="J266" s="37">
        <f t="shared" si="132"/>
        <v>93352296</v>
      </c>
      <c r="K266" s="37">
        <f t="shared" si="132"/>
        <v>93352296</v>
      </c>
      <c r="L266" s="37">
        <f t="shared" si="132"/>
        <v>93352296</v>
      </c>
      <c r="M266" s="37"/>
      <c r="N266" s="37"/>
      <c r="O266" s="37"/>
      <c r="P266" s="37"/>
      <c r="Q266" s="37"/>
      <c r="R266" s="37"/>
      <c r="S266" s="37"/>
      <c r="T266" s="37"/>
      <c r="U266" s="37"/>
      <c r="V266" s="37"/>
      <c r="W266" s="37"/>
      <c r="X266" s="37"/>
      <c r="Y266" s="211"/>
      <c r="Z266" s="211"/>
      <c r="AA266" s="211"/>
      <c r="AB266" s="211"/>
      <c r="AC266" s="222"/>
    </row>
    <row r="267" spans="8:29" ht="16.5" thickTop="1" thickBot="1" x14ac:dyDescent="0.3">
      <c r="H267" s="49" t="s">
        <v>687</v>
      </c>
      <c r="I267" s="30">
        <v>100000000</v>
      </c>
      <c r="J267" s="30">
        <v>93352296</v>
      </c>
      <c r="K267" s="30">
        <v>93352296</v>
      </c>
      <c r="L267" s="30">
        <v>93352296</v>
      </c>
      <c r="M267" s="37"/>
      <c r="N267" s="37"/>
      <c r="O267" s="37"/>
      <c r="P267" s="37"/>
      <c r="Q267" s="37"/>
      <c r="R267" s="37"/>
      <c r="S267" s="37"/>
      <c r="T267" s="37"/>
      <c r="U267" s="37"/>
      <c r="V267" s="37"/>
      <c r="W267" s="37"/>
      <c r="X267" s="37"/>
      <c r="Y267" s="211"/>
      <c r="Z267" s="211"/>
      <c r="AA267" s="211"/>
      <c r="AB267" s="211"/>
      <c r="AC267" s="222"/>
    </row>
    <row r="268" spans="8:29" ht="27" thickTop="1" thickBot="1" x14ac:dyDescent="0.3">
      <c r="H268" s="202" t="s">
        <v>899</v>
      </c>
      <c r="I268" s="37">
        <f>+I269</f>
        <v>48420137</v>
      </c>
      <c r="J268" s="37">
        <f t="shared" ref="J268:X270" si="133">+J269</f>
        <v>48065433</v>
      </c>
      <c r="K268" s="37">
        <f t="shared" si="133"/>
        <v>48065433</v>
      </c>
      <c r="L268" s="37">
        <f t="shared" si="133"/>
        <v>46955495</v>
      </c>
      <c r="M268" s="37">
        <f t="shared" si="133"/>
        <v>0</v>
      </c>
      <c r="N268" s="37">
        <f t="shared" si="133"/>
        <v>0</v>
      </c>
      <c r="O268" s="37">
        <f t="shared" si="133"/>
        <v>0</v>
      </c>
      <c r="P268" s="37">
        <f t="shared" si="133"/>
        <v>0</v>
      </c>
      <c r="Q268" s="37">
        <f t="shared" si="133"/>
        <v>0</v>
      </c>
      <c r="R268" s="37">
        <f t="shared" si="133"/>
        <v>0</v>
      </c>
      <c r="S268" s="37">
        <f t="shared" si="133"/>
        <v>0</v>
      </c>
      <c r="T268" s="37">
        <f t="shared" si="133"/>
        <v>0</v>
      </c>
      <c r="U268" s="37">
        <f t="shared" si="133"/>
        <v>0</v>
      </c>
      <c r="V268" s="37">
        <f t="shared" si="133"/>
        <v>0</v>
      </c>
      <c r="W268" s="37">
        <f t="shared" si="133"/>
        <v>0</v>
      </c>
      <c r="X268" s="37">
        <f t="shared" si="133"/>
        <v>0</v>
      </c>
      <c r="Y268" s="211">
        <f t="shared" ref="Y268:AB279" si="134">+I268+M268+Q268+U268</f>
        <v>48420137</v>
      </c>
      <c r="Z268" s="211">
        <f t="shared" si="134"/>
        <v>48065433</v>
      </c>
      <c r="AA268" s="211">
        <f t="shared" si="134"/>
        <v>48065433</v>
      </c>
      <c r="AB268" s="211">
        <f t="shared" si="134"/>
        <v>46955495</v>
      </c>
      <c r="AC268" s="222"/>
    </row>
    <row r="269" spans="8:29" ht="16.5" thickTop="1" thickBot="1" x14ac:dyDescent="0.3">
      <c r="H269" s="48" t="s">
        <v>685</v>
      </c>
      <c r="I269" s="37">
        <f>+I270</f>
        <v>48420137</v>
      </c>
      <c r="J269" s="37">
        <f t="shared" si="133"/>
        <v>48065433</v>
      </c>
      <c r="K269" s="37">
        <f t="shared" si="133"/>
        <v>48065433</v>
      </c>
      <c r="L269" s="37">
        <f t="shared" si="133"/>
        <v>46955495</v>
      </c>
      <c r="M269" s="42">
        <f t="shared" si="133"/>
        <v>0</v>
      </c>
      <c r="N269" s="42">
        <f t="shared" si="133"/>
        <v>0</v>
      </c>
      <c r="O269" s="42">
        <f t="shared" si="133"/>
        <v>0</v>
      </c>
      <c r="P269" s="42">
        <f t="shared" si="133"/>
        <v>0</v>
      </c>
      <c r="Q269" s="42">
        <f t="shared" si="133"/>
        <v>0</v>
      </c>
      <c r="R269" s="42">
        <f t="shared" si="133"/>
        <v>0</v>
      </c>
      <c r="S269" s="42">
        <f t="shared" si="133"/>
        <v>0</v>
      </c>
      <c r="T269" s="42">
        <f t="shared" si="133"/>
        <v>0</v>
      </c>
      <c r="U269" s="42">
        <f t="shared" si="133"/>
        <v>0</v>
      </c>
      <c r="V269" s="42">
        <f t="shared" si="133"/>
        <v>0</v>
      </c>
      <c r="W269" s="42">
        <f t="shared" si="133"/>
        <v>0</v>
      </c>
      <c r="X269" s="42">
        <f t="shared" si="133"/>
        <v>0</v>
      </c>
      <c r="Y269" s="210">
        <f t="shared" si="134"/>
        <v>48420137</v>
      </c>
      <c r="Z269" s="210">
        <f t="shared" si="134"/>
        <v>48065433</v>
      </c>
      <c r="AA269" s="210">
        <f t="shared" si="134"/>
        <v>48065433</v>
      </c>
      <c r="AB269" s="210">
        <f t="shared" si="134"/>
        <v>46955495</v>
      </c>
      <c r="AC269" s="222"/>
    </row>
    <row r="270" spans="8:29" ht="16.5" thickTop="1" thickBot="1" x14ac:dyDescent="0.3">
      <c r="H270" s="49" t="s">
        <v>686</v>
      </c>
      <c r="I270" s="37">
        <f>+I271</f>
        <v>48420137</v>
      </c>
      <c r="J270" s="37">
        <f t="shared" si="133"/>
        <v>48065433</v>
      </c>
      <c r="K270" s="37">
        <f t="shared" si="133"/>
        <v>48065433</v>
      </c>
      <c r="L270" s="37">
        <f t="shared" si="133"/>
        <v>46955495</v>
      </c>
      <c r="M270" s="37">
        <f t="shared" si="133"/>
        <v>0</v>
      </c>
      <c r="N270" s="37">
        <f t="shared" si="133"/>
        <v>0</v>
      </c>
      <c r="O270" s="37">
        <f t="shared" si="133"/>
        <v>0</v>
      </c>
      <c r="P270" s="37">
        <f t="shared" si="133"/>
        <v>0</v>
      </c>
      <c r="Q270" s="37">
        <f t="shared" si="133"/>
        <v>0</v>
      </c>
      <c r="R270" s="37">
        <f t="shared" si="133"/>
        <v>0</v>
      </c>
      <c r="S270" s="37">
        <f t="shared" si="133"/>
        <v>0</v>
      </c>
      <c r="T270" s="37">
        <f t="shared" si="133"/>
        <v>0</v>
      </c>
      <c r="U270" s="37">
        <f t="shared" si="133"/>
        <v>0</v>
      </c>
      <c r="V270" s="37">
        <f t="shared" si="133"/>
        <v>0</v>
      </c>
      <c r="W270" s="37">
        <f t="shared" si="133"/>
        <v>0</v>
      </c>
      <c r="X270" s="37">
        <f t="shared" si="133"/>
        <v>0</v>
      </c>
      <c r="Y270" s="211">
        <f t="shared" si="134"/>
        <v>48420137</v>
      </c>
      <c r="Z270" s="211">
        <f t="shared" si="134"/>
        <v>48065433</v>
      </c>
      <c r="AA270" s="211">
        <f t="shared" si="134"/>
        <v>48065433</v>
      </c>
      <c r="AB270" s="211">
        <f t="shared" si="134"/>
        <v>46955495</v>
      </c>
      <c r="AC270" s="222"/>
    </row>
    <row r="271" spans="8:29" ht="16.5" thickTop="1" thickBot="1" x14ac:dyDescent="0.3">
      <c r="H271" s="49" t="s">
        <v>687</v>
      </c>
      <c r="I271" s="37">
        <v>48420137</v>
      </c>
      <c r="J271" s="37">
        <v>48065433</v>
      </c>
      <c r="K271" s="37">
        <v>48065433</v>
      </c>
      <c r="L271" s="37">
        <v>46955495</v>
      </c>
      <c r="M271" s="37"/>
      <c r="N271" s="37"/>
      <c r="O271" s="37"/>
      <c r="P271" s="37"/>
      <c r="Q271" s="37"/>
      <c r="R271" s="37"/>
      <c r="S271" s="37"/>
      <c r="T271" s="37"/>
      <c r="U271" s="37"/>
      <c r="V271" s="37"/>
      <c r="W271" s="37"/>
      <c r="X271" s="37"/>
      <c r="Y271" s="211">
        <f t="shared" si="134"/>
        <v>48420137</v>
      </c>
      <c r="Z271" s="211">
        <f t="shared" si="134"/>
        <v>48065433</v>
      </c>
      <c r="AA271" s="211">
        <f t="shared" si="134"/>
        <v>48065433</v>
      </c>
      <c r="AB271" s="211">
        <f t="shared" si="134"/>
        <v>46955495</v>
      </c>
      <c r="AC271" s="222"/>
    </row>
    <row r="272" spans="8:29" ht="27" thickTop="1" thickBot="1" x14ac:dyDescent="0.3">
      <c r="H272" s="202" t="s">
        <v>900</v>
      </c>
      <c r="I272" s="234">
        <f>+I273</f>
        <v>96546336</v>
      </c>
      <c r="J272" s="234">
        <f t="shared" ref="J272:X278" si="135">+J273</f>
        <v>96105686</v>
      </c>
      <c r="K272" s="234">
        <f t="shared" si="135"/>
        <v>96105686</v>
      </c>
      <c r="L272" s="234">
        <f t="shared" si="135"/>
        <v>93849766</v>
      </c>
      <c r="M272" s="234">
        <f t="shared" si="135"/>
        <v>0</v>
      </c>
      <c r="N272" s="234">
        <f t="shared" si="135"/>
        <v>0</v>
      </c>
      <c r="O272" s="234">
        <f t="shared" si="135"/>
        <v>0</v>
      </c>
      <c r="P272" s="234">
        <f t="shared" si="135"/>
        <v>0</v>
      </c>
      <c r="Q272" s="234">
        <f t="shared" si="135"/>
        <v>0</v>
      </c>
      <c r="R272" s="234">
        <f t="shared" si="135"/>
        <v>0</v>
      </c>
      <c r="S272" s="234">
        <f t="shared" si="135"/>
        <v>0</v>
      </c>
      <c r="T272" s="234">
        <f t="shared" si="135"/>
        <v>0</v>
      </c>
      <c r="U272" s="234">
        <f t="shared" si="135"/>
        <v>0</v>
      </c>
      <c r="V272" s="234">
        <f t="shared" si="135"/>
        <v>0</v>
      </c>
      <c r="W272" s="234">
        <f t="shared" si="135"/>
        <v>0</v>
      </c>
      <c r="X272" s="234">
        <f t="shared" si="135"/>
        <v>0</v>
      </c>
      <c r="Y272" s="214">
        <f t="shared" si="134"/>
        <v>96546336</v>
      </c>
      <c r="Z272" s="214">
        <f t="shared" si="134"/>
        <v>96105686</v>
      </c>
      <c r="AA272" s="214">
        <f t="shared" si="134"/>
        <v>96105686</v>
      </c>
      <c r="AB272" s="214">
        <f t="shared" si="134"/>
        <v>93849766</v>
      </c>
      <c r="AC272" s="222"/>
    </row>
    <row r="273" spans="8:29" ht="16.5" thickTop="1" thickBot="1" x14ac:dyDescent="0.3">
      <c r="H273" s="48" t="s">
        <v>685</v>
      </c>
      <c r="I273" s="37">
        <f>+I274</f>
        <v>96546336</v>
      </c>
      <c r="J273" s="37">
        <f t="shared" si="135"/>
        <v>96105686</v>
      </c>
      <c r="K273" s="37">
        <f t="shared" si="135"/>
        <v>96105686</v>
      </c>
      <c r="L273" s="37">
        <f t="shared" si="135"/>
        <v>93849766</v>
      </c>
      <c r="M273" s="42">
        <f t="shared" si="135"/>
        <v>0</v>
      </c>
      <c r="N273" s="42">
        <f t="shared" si="135"/>
        <v>0</v>
      </c>
      <c r="O273" s="42">
        <f t="shared" si="135"/>
        <v>0</v>
      </c>
      <c r="P273" s="42">
        <f t="shared" si="135"/>
        <v>0</v>
      </c>
      <c r="Q273" s="42">
        <f t="shared" si="135"/>
        <v>0</v>
      </c>
      <c r="R273" s="42">
        <f t="shared" si="135"/>
        <v>0</v>
      </c>
      <c r="S273" s="42">
        <f t="shared" si="135"/>
        <v>0</v>
      </c>
      <c r="T273" s="42">
        <f t="shared" si="135"/>
        <v>0</v>
      </c>
      <c r="U273" s="42">
        <f t="shared" si="135"/>
        <v>0</v>
      </c>
      <c r="V273" s="42">
        <f t="shared" si="135"/>
        <v>0</v>
      </c>
      <c r="W273" s="42">
        <f t="shared" si="135"/>
        <v>0</v>
      </c>
      <c r="X273" s="42">
        <f t="shared" si="135"/>
        <v>0</v>
      </c>
      <c r="Y273" s="210">
        <f t="shared" si="134"/>
        <v>96546336</v>
      </c>
      <c r="Z273" s="210">
        <f t="shared" si="134"/>
        <v>96105686</v>
      </c>
      <c r="AA273" s="210">
        <f t="shared" si="134"/>
        <v>96105686</v>
      </c>
      <c r="AB273" s="210">
        <f t="shared" si="134"/>
        <v>93849766</v>
      </c>
      <c r="AC273" s="222"/>
    </row>
    <row r="274" spans="8:29" ht="16.5" thickTop="1" thickBot="1" x14ac:dyDescent="0.3">
      <c r="H274" s="49" t="s">
        <v>686</v>
      </c>
      <c r="I274" s="37">
        <f>+I275</f>
        <v>96546336</v>
      </c>
      <c r="J274" s="37">
        <f t="shared" si="135"/>
        <v>96105686</v>
      </c>
      <c r="K274" s="37">
        <f t="shared" si="135"/>
        <v>96105686</v>
      </c>
      <c r="L274" s="37">
        <f t="shared" si="135"/>
        <v>93849766</v>
      </c>
      <c r="M274" s="37">
        <f t="shared" si="135"/>
        <v>0</v>
      </c>
      <c r="N274" s="37">
        <f t="shared" si="135"/>
        <v>0</v>
      </c>
      <c r="O274" s="37">
        <f t="shared" si="135"/>
        <v>0</v>
      </c>
      <c r="P274" s="37">
        <f t="shared" si="135"/>
        <v>0</v>
      </c>
      <c r="Q274" s="37">
        <f t="shared" si="135"/>
        <v>0</v>
      </c>
      <c r="R274" s="37">
        <f t="shared" si="135"/>
        <v>0</v>
      </c>
      <c r="S274" s="37">
        <f t="shared" si="135"/>
        <v>0</v>
      </c>
      <c r="T274" s="37">
        <f t="shared" si="135"/>
        <v>0</v>
      </c>
      <c r="U274" s="37">
        <f t="shared" si="135"/>
        <v>0</v>
      </c>
      <c r="V274" s="37">
        <f t="shared" si="135"/>
        <v>0</v>
      </c>
      <c r="W274" s="37">
        <f t="shared" si="135"/>
        <v>0</v>
      </c>
      <c r="X274" s="37">
        <f t="shared" si="135"/>
        <v>0</v>
      </c>
      <c r="Y274" s="211">
        <f t="shared" si="134"/>
        <v>96546336</v>
      </c>
      <c r="Z274" s="211">
        <f t="shared" si="134"/>
        <v>96105686</v>
      </c>
      <c r="AA274" s="211">
        <f t="shared" si="134"/>
        <v>96105686</v>
      </c>
      <c r="AB274" s="211">
        <f t="shared" si="134"/>
        <v>93849766</v>
      </c>
      <c r="AC274" s="222"/>
    </row>
    <row r="275" spans="8:29" ht="16.5" thickTop="1" thickBot="1" x14ac:dyDescent="0.3">
      <c r="H275" s="49" t="s">
        <v>687</v>
      </c>
      <c r="I275" s="37">
        <v>96546336</v>
      </c>
      <c r="J275" s="37">
        <v>96105686</v>
      </c>
      <c r="K275" s="37">
        <v>96105686</v>
      </c>
      <c r="L275" s="37">
        <v>93849766</v>
      </c>
      <c r="M275" s="37"/>
      <c r="N275" s="37"/>
      <c r="O275" s="37"/>
      <c r="P275" s="37"/>
      <c r="Q275" s="37"/>
      <c r="R275" s="37"/>
      <c r="S275" s="37"/>
      <c r="T275" s="37"/>
      <c r="U275" s="37"/>
      <c r="V275" s="37"/>
      <c r="W275" s="37"/>
      <c r="X275" s="37"/>
      <c r="Y275" s="211">
        <f t="shared" si="134"/>
        <v>96546336</v>
      </c>
      <c r="Z275" s="211">
        <f t="shared" si="134"/>
        <v>96105686</v>
      </c>
      <c r="AA275" s="211">
        <f t="shared" si="134"/>
        <v>96105686</v>
      </c>
      <c r="AB275" s="211">
        <f t="shared" si="134"/>
        <v>93849766</v>
      </c>
      <c r="AC275" s="222"/>
    </row>
    <row r="276" spans="8:29" ht="27" thickTop="1" thickBot="1" x14ac:dyDescent="0.3">
      <c r="H276" s="202" t="s">
        <v>901</v>
      </c>
      <c r="I276" s="234">
        <f>+I277</f>
        <v>19813600</v>
      </c>
      <c r="J276" s="234">
        <f t="shared" ref="J276:L278" si="136">+J277</f>
        <v>19813600</v>
      </c>
      <c r="K276" s="234">
        <f t="shared" si="136"/>
        <v>19813600</v>
      </c>
      <c r="L276" s="234">
        <f t="shared" si="136"/>
        <v>19813600</v>
      </c>
      <c r="M276" s="234">
        <f t="shared" si="135"/>
        <v>0</v>
      </c>
      <c r="N276" s="234">
        <f t="shared" si="135"/>
        <v>0</v>
      </c>
      <c r="O276" s="234">
        <f t="shared" si="135"/>
        <v>0</v>
      </c>
      <c r="P276" s="234">
        <f t="shared" si="135"/>
        <v>0</v>
      </c>
      <c r="Q276" s="234">
        <f t="shared" si="135"/>
        <v>0</v>
      </c>
      <c r="R276" s="234">
        <f t="shared" si="135"/>
        <v>0</v>
      </c>
      <c r="S276" s="234">
        <f t="shared" si="135"/>
        <v>0</v>
      </c>
      <c r="T276" s="234">
        <f t="shared" si="135"/>
        <v>0</v>
      </c>
      <c r="U276" s="234">
        <f t="shared" si="135"/>
        <v>0</v>
      </c>
      <c r="V276" s="234">
        <f t="shared" si="135"/>
        <v>0</v>
      </c>
      <c r="W276" s="234">
        <f t="shared" si="135"/>
        <v>0</v>
      </c>
      <c r="X276" s="234">
        <f t="shared" si="135"/>
        <v>0</v>
      </c>
      <c r="Y276" s="214">
        <f>I276+M276+Q276+U276</f>
        <v>19813600</v>
      </c>
      <c r="Z276" s="214">
        <f t="shared" ref="Z276:AB276" si="137">J276+N276+R276+V276</f>
        <v>19813600</v>
      </c>
      <c r="AA276" s="214">
        <f t="shared" si="137"/>
        <v>19813600</v>
      </c>
      <c r="AB276" s="214">
        <f t="shared" si="137"/>
        <v>19813600</v>
      </c>
      <c r="AC276" s="222"/>
    </row>
    <row r="277" spans="8:29" ht="16.5" thickTop="1" thickBot="1" x14ac:dyDescent="0.3">
      <c r="H277" s="48" t="s">
        <v>685</v>
      </c>
      <c r="I277" s="37">
        <f>+I278</f>
        <v>19813600</v>
      </c>
      <c r="J277" s="37">
        <f t="shared" si="136"/>
        <v>19813600</v>
      </c>
      <c r="K277" s="37">
        <f t="shared" si="136"/>
        <v>19813600</v>
      </c>
      <c r="L277" s="37">
        <f t="shared" si="136"/>
        <v>19813600</v>
      </c>
      <c r="M277" s="42">
        <f t="shared" si="135"/>
        <v>0</v>
      </c>
      <c r="N277" s="42">
        <f t="shared" si="135"/>
        <v>0</v>
      </c>
      <c r="O277" s="42">
        <f t="shared" si="135"/>
        <v>0</v>
      </c>
      <c r="P277" s="42">
        <f t="shared" si="135"/>
        <v>0</v>
      </c>
      <c r="Q277" s="42">
        <f t="shared" si="135"/>
        <v>0</v>
      </c>
      <c r="R277" s="42">
        <f t="shared" si="135"/>
        <v>0</v>
      </c>
      <c r="S277" s="42">
        <f t="shared" si="135"/>
        <v>0</v>
      </c>
      <c r="T277" s="42">
        <f t="shared" si="135"/>
        <v>0</v>
      </c>
      <c r="U277" s="42">
        <f t="shared" si="135"/>
        <v>0</v>
      </c>
      <c r="V277" s="42">
        <f t="shared" si="135"/>
        <v>0</v>
      </c>
      <c r="W277" s="42">
        <f t="shared" si="135"/>
        <v>0</v>
      </c>
      <c r="X277" s="42">
        <f t="shared" si="135"/>
        <v>0</v>
      </c>
      <c r="Y277" s="210">
        <f t="shared" si="134"/>
        <v>19813600</v>
      </c>
      <c r="Z277" s="210">
        <f t="shared" si="134"/>
        <v>19813600</v>
      </c>
      <c r="AA277" s="210">
        <f t="shared" si="134"/>
        <v>19813600</v>
      </c>
      <c r="AB277" s="210">
        <f t="shared" si="134"/>
        <v>19813600</v>
      </c>
      <c r="AC277" s="222"/>
    </row>
    <row r="278" spans="8:29" ht="16.5" thickTop="1" thickBot="1" x14ac:dyDescent="0.3">
      <c r="H278" s="49" t="s">
        <v>686</v>
      </c>
      <c r="I278" s="37">
        <f>+I279</f>
        <v>19813600</v>
      </c>
      <c r="J278" s="37">
        <f t="shared" si="136"/>
        <v>19813600</v>
      </c>
      <c r="K278" s="37">
        <f t="shared" si="136"/>
        <v>19813600</v>
      </c>
      <c r="L278" s="37">
        <f t="shared" si="136"/>
        <v>19813600</v>
      </c>
      <c r="M278" s="37">
        <f t="shared" si="135"/>
        <v>0</v>
      </c>
      <c r="N278" s="37">
        <f t="shared" si="135"/>
        <v>0</v>
      </c>
      <c r="O278" s="37">
        <f t="shared" si="135"/>
        <v>0</v>
      </c>
      <c r="P278" s="37">
        <f t="shared" si="135"/>
        <v>0</v>
      </c>
      <c r="Q278" s="37">
        <f t="shared" si="135"/>
        <v>0</v>
      </c>
      <c r="R278" s="37">
        <f t="shared" si="135"/>
        <v>0</v>
      </c>
      <c r="S278" s="37">
        <f t="shared" si="135"/>
        <v>0</v>
      </c>
      <c r="T278" s="37">
        <f t="shared" si="135"/>
        <v>0</v>
      </c>
      <c r="U278" s="37">
        <f t="shared" si="135"/>
        <v>0</v>
      </c>
      <c r="V278" s="37">
        <f t="shared" si="135"/>
        <v>0</v>
      </c>
      <c r="W278" s="37">
        <f t="shared" si="135"/>
        <v>0</v>
      </c>
      <c r="X278" s="37">
        <f t="shared" si="135"/>
        <v>0</v>
      </c>
      <c r="Y278" s="211">
        <f t="shared" si="134"/>
        <v>19813600</v>
      </c>
      <c r="Z278" s="211">
        <f t="shared" si="134"/>
        <v>19813600</v>
      </c>
      <c r="AA278" s="211">
        <f t="shared" si="134"/>
        <v>19813600</v>
      </c>
      <c r="AB278" s="211">
        <f t="shared" si="134"/>
        <v>19813600</v>
      </c>
      <c r="AC278" s="222"/>
    </row>
    <row r="279" spans="8:29" ht="16.5" thickTop="1" thickBot="1" x14ac:dyDescent="0.3">
      <c r="H279" s="49" t="s">
        <v>687</v>
      </c>
      <c r="I279" s="37">
        <v>19813600</v>
      </c>
      <c r="J279" s="37">
        <v>19813600</v>
      </c>
      <c r="K279" s="37">
        <v>19813600</v>
      </c>
      <c r="L279" s="37">
        <v>19813600</v>
      </c>
      <c r="M279" s="37"/>
      <c r="N279" s="37"/>
      <c r="O279" s="37"/>
      <c r="P279" s="37"/>
      <c r="Q279" s="37"/>
      <c r="R279" s="37"/>
      <c r="S279" s="37"/>
      <c r="T279" s="37"/>
      <c r="U279" s="37"/>
      <c r="V279" s="37"/>
      <c r="W279" s="37"/>
      <c r="X279" s="37"/>
      <c r="Y279" s="211">
        <f t="shared" si="134"/>
        <v>19813600</v>
      </c>
      <c r="Z279" s="211">
        <f t="shared" si="134"/>
        <v>19813600</v>
      </c>
      <c r="AA279" s="211">
        <f t="shared" si="134"/>
        <v>19813600</v>
      </c>
      <c r="AB279" s="211">
        <f t="shared" si="134"/>
        <v>19813600</v>
      </c>
      <c r="AC279" s="222"/>
    </row>
    <row r="280" spans="8:29" ht="16.5" thickTop="1" thickBot="1" x14ac:dyDescent="0.3">
      <c r="H280" s="200" t="s">
        <v>902</v>
      </c>
      <c r="I280" s="37">
        <f>+I281+I318</f>
        <v>8123459307</v>
      </c>
      <c r="J280" s="37">
        <f t="shared" ref="J280:X280" si="138">+J281+J318</f>
        <v>7424779922</v>
      </c>
      <c r="K280" s="37">
        <f t="shared" si="138"/>
        <v>6369087932</v>
      </c>
      <c r="L280" s="37">
        <f t="shared" si="138"/>
        <v>5450380181</v>
      </c>
      <c r="M280" s="37">
        <f t="shared" si="138"/>
        <v>0</v>
      </c>
      <c r="N280" s="37">
        <f t="shared" si="138"/>
        <v>0</v>
      </c>
      <c r="O280" s="37">
        <f t="shared" si="138"/>
        <v>0</v>
      </c>
      <c r="P280" s="37">
        <f t="shared" si="138"/>
        <v>0</v>
      </c>
      <c r="Q280" s="37">
        <f t="shared" si="138"/>
        <v>0</v>
      </c>
      <c r="R280" s="37">
        <f t="shared" si="138"/>
        <v>0</v>
      </c>
      <c r="S280" s="37">
        <f t="shared" si="138"/>
        <v>0</v>
      </c>
      <c r="T280" s="37">
        <f t="shared" si="138"/>
        <v>0</v>
      </c>
      <c r="U280" s="37">
        <f t="shared" si="138"/>
        <v>0</v>
      </c>
      <c r="V280" s="37">
        <f t="shared" si="138"/>
        <v>0</v>
      </c>
      <c r="W280" s="37">
        <f t="shared" si="138"/>
        <v>0</v>
      </c>
      <c r="X280" s="37">
        <f t="shared" si="138"/>
        <v>0</v>
      </c>
      <c r="Y280" s="209">
        <f>Y281+Y318</f>
        <v>3794371495</v>
      </c>
      <c r="Z280" s="209">
        <f t="shared" ref="Z280:AB280" si="139">Z281+Z318</f>
        <v>4068533548</v>
      </c>
      <c r="AA280" s="209">
        <f t="shared" si="139"/>
        <v>3791324179</v>
      </c>
      <c r="AB280" s="209">
        <f t="shared" si="139"/>
        <v>3695865992</v>
      </c>
      <c r="AC280" s="222"/>
    </row>
    <row r="281" spans="8:29" ht="16.5" thickTop="1" thickBot="1" x14ac:dyDescent="0.3">
      <c r="H281" s="207" t="s">
        <v>903</v>
      </c>
      <c r="I281" s="37">
        <f>+I294+I298+I302+I306+I310+I314+I282+I286+I290</f>
        <v>5891096293</v>
      </c>
      <c r="J281" s="37">
        <f t="shared" ref="J281:L281" si="140">+J294+J298+J302+J306+J310+J314+J282+J286+J290</f>
        <v>5329977006</v>
      </c>
      <c r="K281" s="37">
        <f t="shared" si="140"/>
        <v>5281237563</v>
      </c>
      <c r="L281" s="37">
        <f t="shared" si="140"/>
        <v>5030710540</v>
      </c>
      <c r="M281" s="37">
        <f t="shared" ref="M281:X281" si="141">+M294+M298+M302+M306+M310+M314</f>
        <v>0</v>
      </c>
      <c r="N281" s="37">
        <f t="shared" si="141"/>
        <v>0</v>
      </c>
      <c r="O281" s="37">
        <f t="shared" si="141"/>
        <v>0</v>
      </c>
      <c r="P281" s="37">
        <f t="shared" si="141"/>
        <v>0</v>
      </c>
      <c r="Q281" s="37">
        <f t="shared" si="141"/>
        <v>0</v>
      </c>
      <c r="R281" s="37">
        <f t="shared" si="141"/>
        <v>0</v>
      </c>
      <c r="S281" s="37">
        <f t="shared" si="141"/>
        <v>0</v>
      </c>
      <c r="T281" s="37">
        <f t="shared" si="141"/>
        <v>0</v>
      </c>
      <c r="U281" s="235">
        <f>+U294+U298+U302+U306+U310+U314</f>
        <v>0</v>
      </c>
      <c r="V281" s="37">
        <f t="shared" si="141"/>
        <v>0</v>
      </c>
      <c r="W281" s="37">
        <f t="shared" si="141"/>
        <v>0</v>
      </c>
      <c r="X281" s="37">
        <f t="shared" si="141"/>
        <v>0</v>
      </c>
      <c r="Y281" s="211">
        <f>Y294+Y298+Y302+Y306+Y310+Y314</f>
        <v>3614344743</v>
      </c>
      <c r="Z281" s="211">
        <f>Z294+Z298+Z302+Z306+Z310+Z314</f>
        <v>3900671876</v>
      </c>
      <c r="AA281" s="211">
        <f t="shared" ref="AA281:AB281" si="142">AA294+AA298+AA302+AA306+AA310+AA314</f>
        <v>3623462507</v>
      </c>
      <c r="AB281" s="211">
        <f t="shared" si="142"/>
        <v>3528004320</v>
      </c>
      <c r="AC281" s="222"/>
    </row>
    <row r="282" spans="8:29" ht="27" thickTop="1" thickBot="1" x14ac:dyDescent="0.3">
      <c r="H282" s="202" t="s">
        <v>904</v>
      </c>
      <c r="I282" s="37">
        <f>+I283</f>
        <v>1074018492</v>
      </c>
      <c r="J282" s="37">
        <f t="shared" ref="J282:L284" si="143">+J283</f>
        <v>1071762226</v>
      </c>
      <c r="K282" s="37">
        <f t="shared" si="143"/>
        <v>1063711222</v>
      </c>
      <c r="L282" s="37">
        <f t="shared" si="143"/>
        <v>849920660</v>
      </c>
      <c r="M282" s="37"/>
      <c r="N282" s="37"/>
      <c r="O282" s="37"/>
      <c r="P282" s="37"/>
      <c r="Q282" s="37"/>
      <c r="R282" s="37"/>
      <c r="S282" s="37"/>
      <c r="T282" s="37"/>
      <c r="U282" s="235"/>
      <c r="V282" s="37"/>
      <c r="W282" s="37"/>
      <c r="X282" s="37"/>
      <c r="Y282" s="211"/>
      <c r="Z282" s="211"/>
      <c r="AA282" s="211"/>
      <c r="AB282" s="211"/>
      <c r="AC282" s="222"/>
    </row>
    <row r="283" spans="8:29" ht="16.5" thickTop="1" thickBot="1" x14ac:dyDescent="0.3">
      <c r="H283" s="48" t="s">
        <v>685</v>
      </c>
      <c r="I283" s="37">
        <f>+I284</f>
        <v>1074018492</v>
      </c>
      <c r="J283" s="37">
        <f t="shared" si="143"/>
        <v>1071762226</v>
      </c>
      <c r="K283" s="37">
        <f t="shared" si="143"/>
        <v>1063711222</v>
      </c>
      <c r="L283" s="37">
        <f t="shared" si="143"/>
        <v>849920660</v>
      </c>
      <c r="M283" s="37"/>
      <c r="N283" s="37"/>
      <c r="O283" s="37"/>
      <c r="P283" s="37"/>
      <c r="Q283" s="37"/>
      <c r="R283" s="37"/>
      <c r="S283" s="37"/>
      <c r="T283" s="37"/>
      <c r="U283" s="235"/>
      <c r="V283" s="37"/>
      <c r="W283" s="37"/>
      <c r="X283" s="37"/>
      <c r="Y283" s="211"/>
      <c r="Z283" s="211"/>
      <c r="AA283" s="211"/>
      <c r="AB283" s="211"/>
      <c r="AC283" s="222"/>
    </row>
    <row r="284" spans="8:29" ht="16.5" thickTop="1" thickBot="1" x14ac:dyDescent="0.3">
      <c r="H284" s="49" t="s">
        <v>686</v>
      </c>
      <c r="I284" s="37">
        <f>+I285</f>
        <v>1074018492</v>
      </c>
      <c r="J284" s="37">
        <f t="shared" si="143"/>
        <v>1071762226</v>
      </c>
      <c r="K284" s="37">
        <f t="shared" si="143"/>
        <v>1063711222</v>
      </c>
      <c r="L284" s="37">
        <f t="shared" si="143"/>
        <v>849920660</v>
      </c>
      <c r="M284" s="37"/>
      <c r="N284" s="37"/>
      <c r="O284" s="37"/>
      <c r="P284" s="37"/>
      <c r="Q284" s="37"/>
      <c r="R284" s="37"/>
      <c r="S284" s="37"/>
      <c r="T284" s="37"/>
      <c r="U284" s="235"/>
      <c r="V284" s="37"/>
      <c r="W284" s="37"/>
      <c r="X284" s="37"/>
      <c r="Y284" s="211"/>
      <c r="Z284" s="211"/>
      <c r="AA284" s="211"/>
      <c r="AB284" s="211"/>
      <c r="AC284" s="222"/>
    </row>
    <row r="285" spans="8:29" ht="16.5" thickTop="1" thickBot="1" x14ac:dyDescent="0.3">
      <c r="H285" s="49" t="s">
        <v>687</v>
      </c>
      <c r="I285" s="30">
        <v>1074018492</v>
      </c>
      <c r="J285" s="30">
        <v>1071762226</v>
      </c>
      <c r="K285" s="30">
        <v>1063711222</v>
      </c>
      <c r="L285" s="30">
        <v>849920660</v>
      </c>
      <c r="M285" s="37"/>
      <c r="N285" s="37"/>
      <c r="O285" s="37"/>
      <c r="P285" s="37"/>
      <c r="Q285" s="37"/>
      <c r="R285" s="37"/>
      <c r="S285" s="37"/>
      <c r="T285" s="37"/>
      <c r="U285" s="235"/>
      <c r="V285" s="37"/>
      <c r="W285" s="37"/>
      <c r="X285" s="37"/>
      <c r="Y285" s="211"/>
      <c r="Z285" s="211"/>
      <c r="AA285" s="211"/>
      <c r="AB285" s="211"/>
      <c r="AC285" s="222"/>
    </row>
    <row r="286" spans="8:29" ht="16.5" thickTop="1" thickBot="1" x14ac:dyDescent="0.3">
      <c r="H286" s="202" t="s">
        <v>905</v>
      </c>
      <c r="I286" s="37">
        <f>+I287</f>
        <v>802733058</v>
      </c>
      <c r="J286" s="37">
        <f t="shared" ref="J286:L288" si="144">+J287</f>
        <v>484149363</v>
      </c>
      <c r="K286" s="37">
        <f t="shared" si="144"/>
        <v>484149363</v>
      </c>
      <c r="L286" s="37">
        <f t="shared" si="144"/>
        <v>484149363</v>
      </c>
      <c r="M286" s="37"/>
      <c r="N286" s="37"/>
      <c r="O286" s="37"/>
      <c r="P286" s="37"/>
      <c r="Q286" s="37"/>
      <c r="R286" s="37"/>
      <c r="S286" s="37"/>
      <c r="T286" s="37"/>
      <c r="U286" s="235"/>
      <c r="V286" s="37"/>
      <c r="W286" s="37"/>
      <c r="X286" s="37"/>
      <c r="Y286" s="211"/>
      <c r="Z286" s="211"/>
      <c r="AA286" s="211"/>
      <c r="AB286" s="211"/>
      <c r="AC286" s="222"/>
    </row>
    <row r="287" spans="8:29" ht="16.5" thickTop="1" thickBot="1" x14ac:dyDescent="0.3">
      <c r="H287" s="48" t="s">
        <v>685</v>
      </c>
      <c r="I287" s="37">
        <f>+I288</f>
        <v>802733058</v>
      </c>
      <c r="J287" s="37">
        <f t="shared" si="144"/>
        <v>484149363</v>
      </c>
      <c r="K287" s="37">
        <f t="shared" si="144"/>
        <v>484149363</v>
      </c>
      <c r="L287" s="37">
        <f t="shared" si="144"/>
        <v>484149363</v>
      </c>
      <c r="M287" s="37"/>
      <c r="N287" s="37"/>
      <c r="O287" s="37"/>
      <c r="P287" s="37"/>
      <c r="Q287" s="37"/>
      <c r="R287" s="37"/>
      <c r="S287" s="37"/>
      <c r="T287" s="37"/>
      <c r="U287" s="235"/>
      <c r="V287" s="37"/>
      <c r="W287" s="37"/>
      <c r="X287" s="37"/>
      <c r="Y287" s="211"/>
      <c r="Z287" s="211"/>
      <c r="AA287" s="211"/>
      <c r="AB287" s="211"/>
      <c r="AC287" s="222"/>
    </row>
    <row r="288" spans="8:29" ht="16.5" thickTop="1" thickBot="1" x14ac:dyDescent="0.3">
      <c r="H288" s="49" t="s">
        <v>686</v>
      </c>
      <c r="I288" s="37">
        <f>+I289</f>
        <v>802733058</v>
      </c>
      <c r="J288" s="37">
        <f t="shared" si="144"/>
        <v>484149363</v>
      </c>
      <c r="K288" s="37">
        <f t="shared" si="144"/>
        <v>484149363</v>
      </c>
      <c r="L288" s="37">
        <f t="shared" si="144"/>
        <v>484149363</v>
      </c>
      <c r="M288" s="37"/>
      <c r="N288" s="37"/>
      <c r="O288" s="37"/>
      <c r="P288" s="37"/>
      <c r="Q288" s="37"/>
      <c r="R288" s="37"/>
      <c r="S288" s="37"/>
      <c r="T288" s="37"/>
      <c r="U288" s="235"/>
      <c r="V288" s="37"/>
      <c r="W288" s="37"/>
      <c r="X288" s="37"/>
      <c r="Y288" s="211"/>
      <c r="Z288" s="211"/>
      <c r="AA288" s="211"/>
      <c r="AB288" s="211"/>
      <c r="AC288" s="222"/>
    </row>
    <row r="289" spans="8:29" ht="16.5" thickTop="1" thickBot="1" x14ac:dyDescent="0.3">
      <c r="H289" s="49" t="s">
        <v>687</v>
      </c>
      <c r="I289" s="37">
        <v>802733058</v>
      </c>
      <c r="J289" s="37">
        <v>484149363</v>
      </c>
      <c r="K289" s="37">
        <v>484149363</v>
      </c>
      <c r="L289" s="37">
        <v>484149363</v>
      </c>
      <c r="M289" s="37"/>
      <c r="N289" s="37"/>
      <c r="O289" s="37"/>
      <c r="P289" s="37"/>
      <c r="Q289" s="37"/>
      <c r="R289" s="37"/>
      <c r="S289" s="37"/>
      <c r="T289" s="37"/>
      <c r="U289" s="235"/>
      <c r="V289" s="37"/>
      <c r="W289" s="37"/>
      <c r="X289" s="37"/>
      <c r="Y289" s="211"/>
      <c r="Z289" s="211"/>
      <c r="AA289" s="211"/>
      <c r="AB289" s="211"/>
      <c r="AC289" s="222"/>
    </row>
    <row r="290" spans="8:29" ht="16.5" thickTop="1" thickBot="1" x14ac:dyDescent="0.3">
      <c r="H290" s="202" t="s">
        <v>906</v>
      </c>
      <c r="I290" s="37">
        <f>+I291</f>
        <v>400000000</v>
      </c>
      <c r="J290" s="37">
        <f t="shared" ref="J290:L292" si="145">+J291</f>
        <v>175937773</v>
      </c>
      <c r="K290" s="37">
        <f t="shared" si="145"/>
        <v>175937773</v>
      </c>
      <c r="L290" s="37">
        <f t="shared" si="145"/>
        <v>168636197</v>
      </c>
      <c r="M290" s="37"/>
      <c r="N290" s="37"/>
      <c r="O290" s="37"/>
      <c r="P290" s="37"/>
      <c r="Q290" s="37"/>
      <c r="R290" s="37"/>
      <c r="S290" s="37"/>
      <c r="T290" s="37"/>
      <c r="U290" s="235"/>
      <c r="V290" s="37"/>
      <c r="W290" s="37"/>
      <c r="X290" s="37"/>
      <c r="Y290" s="211"/>
      <c r="Z290" s="211"/>
      <c r="AA290" s="211"/>
      <c r="AB290" s="211"/>
      <c r="AC290" s="222"/>
    </row>
    <row r="291" spans="8:29" ht="16.5" thickTop="1" thickBot="1" x14ac:dyDescent="0.3">
      <c r="H291" s="48" t="s">
        <v>685</v>
      </c>
      <c r="I291" s="37">
        <f>+I292</f>
        <v>400000000</v>
      </c>
      <c r="J291" s="37">
        <f t="shared" si="145"/>
        <v>175937773</v>
      </c>
      <c r="K291" s="37">
        <f t="shared" si="145"/>
        <v>175937773</v>
      </c>
      <c r="L291" s="37">
        <f t="shared" si="145"/>
        <v>168636197</v>
      </c>
      <c r="M291" s="37"/>
      <c r="N291" s="37"/>
      <c r="O291" s="37"/>
      <c r="P291" s="37"/>
      <c r="Q291" s="37"/>
      <c r="R291" s="37"/>
      <c r="S291" s="37"/>
      <c r="T291" s="37"/>
      <c r="U291" s="235"/>
      <c r="V291" s="37"/>
      <c r="W291" s="37"/>
      <c r="X291" s="37"/>
      <c r="Y291" s="211"/>
      <c r="Z291" s="211"/>
      <c r="AA291" s="211"/>
      <c r="AB291" s="211"/>
      <c r="AC291" s="222"/>
    </row>
    <row r="292" spans="8:29" ht="16.5" thickTop="1" thickBot="1" x14ac:dyDescent="0.3">
      <c r="H292" s="49" t="s">
        <v>686</v>
      </c>
      <c r="I292" s="37">
        <f>+I293</f>
        <v>400000000</v>
      </c>
      <c r="J292" s="37">
        <f t="shared" si="145"/>
        <v>175937773</v>
      </c>
      <c r="K292" s="37">
        <f t="shared" si="145"/>
        <v>175937773</v>
      </c>
      <c r="L292" s="37">
        <f t="shared" si="145"/>
        <v>168636197</v>
      </c>
      <c r="M292" s="37"/>
      <c r="N292" s="37"/>
      <c r="O292" s="37"/>
      <c r="P292" s="37"/>
      <c r="Q292" s="37"/>
      <c r="R292" s="37"/>
      <c r="S292" s="37"/>
      <c r="T292" s="37"/>
      <c r="U292" s="235"/>
      <c r="V292" s="37"/>
      <c r="W292" s="37"/>
      <c r="X292" s="37"/>
      <c r="Y292" s="211"/>
      <c r="Z292" s="211"/>
      <c r="AA292" s="211"/>
      <c r="AB292" s="211"/>
      <c r="AC292" s="222"/>
    </row>
    <row r="293" spans="8:29" ht="16.5" thickTop="1" thickBot="1" x14ac:dyDescent="0.3">
      <c r="H293" s="49" t="s">
        <v>687</v>
      </c>
      <c r="I293" s="30">
        <v>400000000</v>
      </c>
      <c r="J293" s="30">
        <v>175937773</v>
      </c>
      <c r="K293" s="30">
        <v>175937773</v>
      </c>
      <c r="L293" s="30">
        <v>168636197</v>
      </c>
      <c r="M293" s="37"/>
      <c r="N293" s="37"/>
      <c r="O293" s="37"/>
      <c r="P293" s="37"/>
      <c r="Q293" s="37"/>
      <c r="R293" s="37"/>
      <c r="S293" s="37"/>
      <c r="T293" s="37"/>
      <c r="U293" s="235"/>
      <c r="V293" s="37"/>
      <c r="W293" s="37"/>
      <c r="X293" s="37"/>
      <c r="Y293" s="211"/>
      <c r="Z293" s="211"/>
      <c r="AA293" s="211"/>
      <c r="AB293" s="211"/>
      <c r="AC293" s="222"/>
    </row>
    <row r="294" spans="8:29" ht="16.5" thickTop="1" thickBot="1" x14ac:dyDescent="0.3">
      <c r="H294" s="202" t="s">
        <v>907</v>
      </c>
      <c r="I294" s="37">
        <f>+I295</f>
        <v>422307786</v>
      </c>
      <c r="J294" s="37">
        <f t="shared" ref="J294:X296" si="146">+J295</f>
        <v>422307786</v>
      </c>
      <c r="K294" s="37">
        <f t="shared" si="146"/>
        <v>422307786</v>
      </c>
      <c r="L294" s="37">
        <f t="shared" si="146"/>
        <v>420437442</v>
      </c>
      <c r="M294" s="37">
        <f t="shared" si="146"/>
        <v>0</v>
      </c>
      <c r="N294" s="37">
        <f t="shared" si="146"/>
        <v>0</v>
      </c>
      <c r="O294" s="37">
        <f t="shared" si="146"/>
        <v>0</v>
      </c>
      <c r="P294" s="37">
        <f t="shared" si="146"/>
        <v>0</v>
      </c>
      <c r="Q294" s="37">
        <f t="shared" si="146"/>
        <v>0</v>
      </c>
      <c r="R294" s="37">
        <f t="shared" si="146"/>
        <v>0</v>
      </c>
      <c r="S294" s="37">
        <f t="shared" si="146"/>
        <v>0</v>
      </c>
      <c r="T294" s="37">
        <f t="shared" si="146"/>
        <v>0</v>
      </c>
      <c r="U294" s="37">
        <f t="shared" si="146"/>
        <v>0</v>
      </c>
      <c r="V294" s="37">
        <f t="shared" si="146"/>
        <v>0</v>
      </c>
      <c r="W294" s="37">
        <f t="shared" si="146"/>
        <v>0</v>
      </c>
      <c r="X294" s="37">
        <f t="shared" si="146"/>
        <v>0</v>
      </c>
      <c r="Y294" s="211">
        <f t="shared" ref="Y294:AB309" si="147">+I294+M294+Q294+U294</f>
        <v>422307786</v>
      </c>
      <c r="Z294" s="211">
        <f>+J294+N294+R294+V294</f>
        <v>422307786</v>
      </c>
      <c r="AA294" s="211">
        <f t="shared" si="147"/>
        <v>422307786</v>
      </c>
      <c r="AB294" s="211">
        <f t="shared" si="147"/>
        <v>420437442</v>
      </c>
      <c r="AC294" s="222"/>
    </row>
    <row r="295" spans="8:29" ht="16.5" thickTop="1" thickBot="1" x14ac:dyDescent="0.3">
      <c r="H295" s="48" t="s">
        <v>685</v>
      </c>
      <c r="I295" s="37">
        <f>+I296</f>
        <v>422307786</v>
      </c>
      <c r="J295" s="37">
        <f t="shared" si="146"/>
        <v>422307786</v>
      </c>
      <c r="K295" s="37">
        <f t="shared" si="146"/>
        <v>422307786</v>
      </c>
      <c r="L295" s="37">
        <f t="shared" si="146"/>
        <v>420437442</v>
      </c>
      <c r="M295" s="42">
        <f t="shared" si="146"/>
        <v>0</v>
      </c>
      <c r="N295" s="42">
        <f t="shared" si="146"/>
        <v>0</v>
      </c>
      <c r="O295" s="42">
        <f t="shared" si="146"/>
        <v>0</v>
      </c>
      <c r="P295" s="42">
        <f t="shared" si="146"/>
        <v>0</v>
      </c>
      <c r="Q295" s="42">
        <f t="shared" si="146"/>
        <v>0</v>
      </c>
      <c r="R295" s="42">
        <f t="shared" si="146"/>
        <v>0</v>
      </c>
      <c r="S295" s="42">
        <f t="shared" si="146"/>
        <v>0</v>
      </c>
      <c r="T295" s="42">
        <f t="shared" si="146"/>
        <v>0</v>
      </c>
      <c r="U295" s="42">
        <f t="shared" si="146"/>
        <v>0</v>
      </c>
      <c r="V295" s="42">
        <f t="shared" si="146"/>
        <v>0</v>
      </c>
      <c r="W295" s="42">
        <f t="shared" si="146"/>
        <v>0</v>
      </c>
      <c r="X295" s="42">
        <f t="shared" si="146"/>
        <v>0</v>
      </c>
      <c r="Y295" s="210">
        <f t="shared" si="147"/>
        <v>422307786</v>
      </c>
      <c r="Z295" s="210">
        <f t="shared" si="147"/>
        <v>422307786</v>
      </c>
      <c r="AA295" s="210">
        <f t="shared" si="147"/>
        <v>422307786</v>
      </c>
      <c r="AB295" s="210">
        <f t="shared" si="147"/>
        <v>420437442</v>
      </c>
      <c r="AC295" s="222"/>
    </row>
    <row r="296" spans="8:29" ht="16.5" thickTop="1" thickBot="1" x14ac:dyDescent="0.3">
      <c r="H296" s="49" t="s">
        <v>686</v>
      </c>
      <c r="I296" s="37">
        <f>+I297</f>
        <v>422307786</v>
      </c>
      <c r="J296" s="37">
        <f t="shared" si="146"/>
        <v>422307786</v>
      </c>
      <c r="K296" s="37">
        <f t="shared" si="146"/>
        <v>422307786</v>
      </c>
      <c r="L296" s="37">
        <f t="shared" si="146"/>
        <v>420437442</v>
      </c>
      <c r="M296" s="37">
        <f t="shared" si="146"/>
        <v>0</v>
      </c>
      <c r="N296" s="37">
        <f t="shared" si="146"/>
        <v>0</v>
      </c>
      <c r="O296" s="37">
        <f t="shared" si="146"/>
        <v>0</v>
      </c>
      <c r="P296" s="37">
        <f t="shared" si="146"/>
        <v>0</v>
      </c>
      <c r="Q296" s="37">
        <f t="shared" si="146"/>
        <v>0</v>
      </c>
      <c r="R296" s="37">
        <f t="shared" si="146"/>
        <v>0</v>
      </c>
      <c r="S296" s="37">
        <f t="shared" si="146"/>
        <v>0</v>
      </c>
      <c r="T296" s="37">
        <f t="shared" si="146"/>
        <v>0</v>
      </c>
      <c r="U296" s="37">
        <f t="shared" si="146"/>
        <v>0</v>
      </c>
      <c r="V296" s="37">
        <f t="shared" si="146"/>
        <v>0</v>
      </c>
      <c r="W296" s="37">
        <f t="shared" si="146"/>
        <v>0</v>
      </c>
      <c r="X296" s="37">
        <f t="shared" si="146"/>
        <v>0</v>
      </c>
      <c r="Y296" s="211">
        <f t="shared" si="147"/>
        <v>422307786</v>
      </c>
      <c r="Z296" s="211">
        <f t="shared" si="147"/>
        <v>422307786</v>
      </c>
      <c r="AA296" s="211">
        <f t="shared" si="147"/>
        <v>422307786</v>
      </c>
      <c r="AB296" s="211">
        <f t="shared" si="147"/>
        <v>420437442</v>
      </c>
      <c r="AC296" s="222"/>
    </row>
    <row r="297" spans="8:29" ht="16.5" thickTop="1" thickBot="1" x14ac:dyDescent="0.3">
      <c r="H297" s="49" t="s">
        <v>687</v>
      </c>
      <c r="I297" s="37">
        <v>422307786</v>
      </c>
      <c r="J297" s="37">
        <v>422307786</v>
      </c>
      <c r="K297" s="37">
        <v>422307786</v>
      </c>
      <c r="L297" s="37">
        <v>420437442</v>
      </c>
      <c r="M297" s="37"/>
      <c r="N297" s="37"/>
      <c r="O297" s="37"/>
      <c r="P297" s="37"/>
      <c r="Q297" s="37"/>
      <c r="R297" s="37"/>
      <c r="S297" s="37"/>
      <c r="T297" s="37"/>
      <c r="U297" s="37"/>
      <c r="V297" s="37"/>
      <c r="W297" s="37"/>
      <c r="X297" s="37"/>
      <c r="Y297" s="211">
        <f t="shared" si="147"/>
        <v>422307786</v>
      </c>
      <c r="Z297" s="211">
        <f t="shared" si="147"/>
        <v>422307786</v>
      </c>
      <c r="AA297" s="211">
        <f t="shared" si="147"/>
        <v>422307786</v>
      </c>
      <c r="AB297" s="211">
        <f t="shared" si="147"/>
        <v>420437442</v>
      </c>
      <c r="AC297" s="222"/>
    </row>
    <row r="298" spans="8:29" ht="16.5" thickTop="1" thickBot="1" x14ac:dyDescent="0.3">
      <c r="H298" s="202" t="s">
        <v>908</v>
      </c>
      <c r="I298" s="234">
        <f>+I299</f>
        <v>375839342</v>
      </c>
      <c r="J298" s="234">
        <f t="shared" ref="J298:X300" si="148">+J299</f>
        <v>375838595</v>
      </c>
      <c r="K298" s="234">
        <f t="shared" si="148"/>
        <v>375838595</v>
      </c>
      <c r="L298" s="234">
        <f t="shared" si="148"/>
        <v>375838595</v>
      </c>
      <c r="M298" s="234">
        <f t="shared" si="148"/>
        <v>0</v>
      </c>
      <c r="N298" s="234">
        <f t="shared" si="148"/>
        <v>0</v>
      </c>
      <c r="O298" s="234">
        <f t="shared" si="148"/>
        <v>0</v>
      </c>
      <c r="P298" s="234">
        <f t="shared" si="148"/>
        <v>0</v>
      </c>
      <c r="Q298" s="234">
        <f t="shared" si="148"/>
        <v>0</v>
      </c>
      <c r="R298" s="234">
        <f t="shared" si="148"/>
        <v>0</v>
      </c>
      <c r="S298" s="234">
        <f t="shared" si="148"/>
        <v>0</v>
      </c>
      <c r="T298" s="234">
        <f t="shared" si="148"/>
        <v>0</v>
      </c>
      <c r="U298" s="234">
        <f t="shared" si="148"/>
        <v>0</v>
      </c>
      <c r="V298" s="234">
        <f t="shared" si="148"/>
        <v>0</v>
      </c>
      <c r="W298" s="234">
        <f t="shared" si="148"/>
        <v>0</v>
      </c>
      <c r="X298" s="234">
        <f t="shared" si="148"/>
        <v>0</v>
      </c>
      <c r="Y298" s="214">
        <f>I298+M298+Q298+U298</f>
        <v>375839342</v>
      </c>
      <c r="Z298" s="214">
        <f t="shared" ref="Z298:AB298" si="149">J298+N298+R298+V298</f>
        <v>375838595</v>
      </c>
      <c r="AA298" s="214">
        <f t="shared" si="149"/>
        <v>375838595</v>
      </c>
      <c r="AB298" s="214">
        <f t="shared" si="149"/>
        <v>375838595</v>
      </c>
      <c r="AC298" s="222"/>
    </row>
    <row r="299" spans="8:29" ht="16.5" thickTop="1" thickBot="1" x14ac:dyDescent="0.3">
      <c r="H299" s="48" t="s">
        <v>685</v>
      </c>
      <c r="I299" s="37">
        <f>+I300</f>
        <v>375839342</v>
      </c>
      <c r="J299" s="37">
        <f t="shared" si="148"/>
        <v>375838595</v>
      </c>
      <c r="K299" s="37">
        <f t="shared" si="148"/>
        <v>375838595</v>
      </c>
      <c r="L299" s="37">
        <f t="shared" si="148"/>
        <v>375838595</v>
      </c>
      <c r="M299" s="42">
        <f t="shared" si="148"/>
        <v>0</v>
      </c>
      <c r="N299" s="42">
        <f t="shared" si="148"/>
        <v>0</v>
      </c>
      <c r="O299" s="42">
        <f t="shared" si="148"/>
        <v>0</v>
      </c>
      <c r="P299" s="42">
        <f t="shared" si="148"/>
        <v>0</v>
      </c>
      <c r="Q299" s="42">
        <f t="shared" si="148"/>
        <v>0</v>
      </c>
      <c r="R299" s="42">
        <f t="shared" si="148"/>
        <v>0</v>
      </c>
      <c r="S299" s="42">
        <f t="shared" si="148"/>
        <v>0</v>
      </c>
      <c r="T299" s="42">
        <f t="shared" si="148"/>
        <v>0</v>
      </c>
      <c r="U299" s="42">
        <f t="shared" si="148"/>
        <v>0</v>
      </c>
      <c r="V299" s="42">
        <f t="shared" si="148"/>
        <v>0</v>
      </c>
      <c r="W299" s="42">
        <f t="shared" si="148"/>
        <v>0</v>
      </c>
      <c r="X299" s="42">
        <f t="shared" si="148"/>
        <v>0</v>
      </c>
      <c r="Y299" s="210">
        <f t="shared" si="147"/>
        <v>375839342</v>
      </c>
      <c r="Z299" s="210">
        <f t="shared" si="147"/>
        <v>375838595</v>
      </c>
      <c r="AA299" s="210">
        <f t="shared" si="147"/>
        <v>375838595</v>
      </c>
      <c r="AB299" s="210">
        <f t="shared" si="147"/>
        <v>375838595</v>
      </c>
      <c r="AC299" s="222"/>
    </row>
    <row r="300" spans="8:29" ht="16.5" thickTop="1" thickBot="1" x14ac:dyDescent="0.3">
      <c r="H300" s="49" t="s">
        <v>686</v>
      </c>
      <c r="I300" s="37">
        <f>+I301</f>
        <v>375839342</v>
      </c>
      <c r="J300" s="37">
        <f t="shared" si="148"/>
        <v>375838595</v>
      </c>
      <c r="K300" s="37">
        <f t="shared" si="148"/>
        <v>375838595</v>
      </c>
      <c r="L300" s="37">
        <f t="shared" si="148"/>
        <v>375838595</v>
      </c>
      <c r="M300" s="37">
        <f t="shared" si="148"/>
        <v>0</v>
      </c>
      <c r="N300" s="37">
        <f t="shared" si="148"/>
        <v>0</v>
      </c>
      <c r="O300" s="37">
        <f t="shared" si="148"/>
        <v>0</v>
      </c>
      <c r="P300" s="37">
        <f t="shared" si="148"/>
        <v>0</v>
      </c>
      <c r="Q300" s="37">
        <f t="shared" si="148"/>
        <v>0</v>
      </c>
      <c r="R300" s="37">
        <f t="shared" si="148"/>
        <v>0</v>
      </c>
      <c r="S300" s="37">
        <f t="shared" si="148"/>
        <v>0</v>
      </c>
      <c r="T300" s="37">
        <f t="shared" si="148"/>
        <v>0</v>
      </c>
      <c r="U300" s="234">
        <v>0</v>
      </c>
      <c r="V300" s="234">
        <v>0</v>
      </c>
      <c r="W300" s="234">
        <v>0</v>
      </c>
      <c r="X300" s="234">
        <v>0</v>
      </c>
      <c r="Y300" s="211">
        <f t="shared" si="147"/>
        <v>375839342</v>
      </c>
      <c r="Z300" s="211">
        <f t="shared" si="147"/>
        <v>375838595</v>
      </c>
      <c r="AA300" s="211">
        <f t="shared" si="147"/>
        <v>375838595</v>
      </c>
      <c r="AB300" s="211">
        <f t="shared" si="147"/>
        <v>375838595</v>
      </c>
      <c r="AC300" s="222"/>
    </row>
    <row r="301" spans="8:29" ht="16.5" thickTop="1" thickBot="1" x14ac:dyDescent="0.3">
      <c r="H301" s="49" t="s">
        <v>687</v>
      </c>
      <c r="I301" s="37">
        <v>375839342</v>
      </c>
      <c r="J301" s="37">
        <v>375838595</v>
      </c>
      <c r="K301" s="37">
        <v>375838595</v>
      </c>
      <c r="L301" s="37">
        <v>375838595</v>
      </c>
      <c r="M301" s="37"/>
      <c r="N301" s="37"/>
      <c r="O301" s="37"/>
      <c r="P301" s="37"/>
      <c r="Q301" s="37"/>
      <c r="R301" s="37"/>
      <c r="S301" s="37"/>
      <c r="T301" s="37"/>
      <c r="U301" s="234">
        <v>0</v>
      </c>
      <c r="V301" s="234">
        <v>0</v>
      </c>
      <c r="W301" s="234">
        <v>0</v>
      </c>
      <c r="X301" s="234">
        <v>0</v>
      </c>
      <c r="Y301" s="211">
        <f t="shared" si="147"/>
        <v>375839342</v>
      </c>
      <c r="Z301" s="211">
        <f t="shared" si="147"/>
        <v>375838595</v>
      </c>
      <c r="AA301" s="211">
        <f t="shared" si="147"/>
        <v>375838595</v>
      </c>
      <c r="AB301" s="211">
        <f t="shared" si="147"/>
        <v>375838595</v>
      </c>
      <c r="AC301" s="222"/>
    </row>
    <row r="302" spans="8:29" ht="27" thickTop="1" thickBot="1" x14ac:dyDescent="0.3">
      <c r="H302" s="202" t="s">
        <v>909</v>
      </c>
      <c r="I302" s="234">
        <f>+I303</f>
        <v>2323458531</v>
      </c>
      <c r="J302" s="234">
        <f t="shared" ref="J302:X312" si="150">+J303</f>
        <v>2308491870</v>
      </c>
      <c r="K302" s="234">
        <f t="shared" si="150"/>
        <v>2267803431</v>
      </c>
      <c r="L302" s="234">
        <f t="shared" si="150"/>
        <v>2240238890</v>
      </c>
      <c r="M302" s="234">
        <f t="shared" si="150"/>
        <v>0</v>
      </c>
      <c r="N302" s="234">
        <f t="shared" si="150"/>
        <v>0</v>
      </c>
      <c r="O302" s="234">
        <f t="shared" si="150"/>
        <v>0</v>
      </c>
      <c r="P302" s="234">
        <f t="shared" si="150"/>
        <v>0</v>
      </c>
      <c r="Q302" s="234">
        <f t="shared" si="150"/>
        <v>0</v>
      </c>
      <c r="R302" s="234">
        <f t="shared" si="150"/>
        <v>0</v>
      </c>
      <c r="S302" s="234">
        <f t="shared" si="150"/>
        <v>0</v>
      </c>
      <c r="T302" s="234">
        <f t="shared" si="150"/>
        <v>0</v>
      </c>
      <c r="U302" s="234">
        <f t="shared" si="150"/>
        <v>0</v>
      </c>
      <c r="V302" s="234">
        <f t="shared" si="150"/>
        <v>0</v>
      </c>
      <c r="W302" s="234">
        <f t="shared" si="150"/>
        <v>0</v>
      </c>
      <c r="X302" s="234">
        <f t="shared" si="150"/>
        <v>0</v>
      </c>
      <c r="Y302" s="214">
        <f t="shared" si="147"/>
        <v>2323458531</v>
      </c>
      <c r="Z302" s="214">
        <f t="shared" si="147"/>
        <v>2308491870</v>
      </c>
      <c r="AA302" s="214">
        <f t="shared" si="147"/>
        <v>2267803431</v>
      </c>
      <c r="AB302" s="214">
        <f t="shared" si="147"/>
        <v>2240238890</v>
      </c>
      <c r="AC302" s="222"/>
    </row>
    <row r="303" spans="8:29" ht="16.5" thickTop="1" thickBot="1" x14ac:dyDescent="0.3">
      <c r="H303" s="48" t="s">
        <v>685</v>
      </c>
      <c r="I303" s="37">
        <f>+I304</f>
        <v>2323458531</v>
      </c>
      <c r="J303" s="37">
        <f t="shared" si="150"/>
        <v>2308491870</v>
      </c>
      <c r="K303" s="37">
        <f t="shared" si="150"/>
        <v>2267803431</v>
      </c>
      <c r="L303" s="37">
        <f t="shared" si="150"/>
        <v>2240238890</v>
      </c>
      <c r="M303" s="42">
        <f t="shared" si="150"/>
        <v>0</v>
      </c>
      <c r="N303" s="42">
        <f t="shared" si="150"/>
        <v>0</v>
      </c>
      <c r="O303" s="42">
        <f t="shared" si="150"/>
        <v>0</v>
      </c>
      <c r="P303" s="42">
        <f t="shared" si="150"/>
        <v>0</v>
      </c>
      <c r="Q303" s="42">
        <f t="shared" si="150"/>
        <v>0</v>
      </c>
      <c r="R303" s="42">
        <f t="shared" si="150"/>
        <v>0</v>
      </c>
      <c r="S303" s="42">
        <f t="shared" si="150"/>
        <v>0</v>
      </c>
      <c r="T303" s="42">
        <f t="shared" si="150"/>
        <v>0</v>
      </c>
      <c r="U303" s="42">
        <f t="shared" si="150"/>
        <v>0</v>
      </c>
      <c r="V303" s="42">
        <f t="shared" si="150"/>
        <v>0</v>
      </c>
      <c r="W303" s="42">
        <f t="shared" si="150"/>
        <v>0</v>
      </c>
      <c r="X303" s="42">
        <f t="shared" si="150"/>
        <v>0</v>
      </c>
      <c r="Y303" s="210">
        <f t="shared" si="147"/>
        <v>2323458531</v>
      </c>
      <c r="Z303" s="210">
        <f t="shared" si="147"/>
        <v>2308491870</v>
      </c>
      <c r="AA303" s="210">
        <f t="shared" si="147"/>
        <v>2267803431</v>
      </c>
      <c r="AB303" s="210">
        <f t="shared" si="147"/>
        <v>2240238890</v>
      </c>
      <c r="AC303" s="222"/>
    </row>
    <row r="304" spans="8:29" ht="16.5" thickTop="1" thickBot="1" x14ac:dyDescent="0.3">
      <c r="H304" s="49" t="s">
        <v>686</v>
      </c>
      <c r="I304" s="37">
        <f>+I305</f>
        <v>2323458531</v>
      </c>
      <c r="J304" s="37">
        <f t="shared" si="150"/>
        <v>2308491870</v>
      </c>
      <c r="K304" s="37">
        <f t="shared" si="150"/>
        <v>2267803431</v>
      </c>
      <c r="L304" s="37">
        <f t="shared" si="150"/>
        <v>2240238890</v>
      </c>
      <c r="M304" s="37">
        <f t="shared" si="150"/>
        <v>0</v>
      </c>
      <c r="N304" s="37">
        <f t="shared" si="150"/>
        <v>0</v>
      </c>
      <c r="O304" s="37">
        <f t="shared" si="150"/>
        <v>0</v>
      </c>
      <c r="P304" s="37">
        <f t="shared" si="150"/>
        <v>0</v>
      </c>
      <c r="Q304" s="37">
        <f t="shared" si="150"/>
        <v>0</v>
      </c>
      <c r="R304" s="37">
        <f t="shared" si="150"/>
        <v>0</v>
      </c>
      <c r="S304" s="37">
        <f t="shared" si="150"/>
        <v>0</v>
      </c>
      <c r="T304" s="37">
        <f t="shared" si="150"/>
        <v>0</v>
      </c>
      <c r="U304" s="37">
        <f t="shared" si="150"/>
        <v>0</v>
      </c>
      <c r="V304" s="37">
        <f t="shared" si="150"/>
        <v>0</v>
      </c>
      <c r="W304" s="37">
        <f t="shared" si="150"/>
        <v>0</v>
      </c>
      <c r="X304" s="37">
        <f t="shared" si="150"/>
        <v>0</v>
      </c>
      <c r="Y304" s="211">
        <f t="shared" si="147"/>
        <v>2323458531</v>
      </c>
      <c r="Z304" s="211">
        <f t="shared" si="147"/>
        <v>2308491870</v>
      </c>
      <c r="AA304" s="211">
        <f t="shared" si="147"/>
        <v>2267803431</v>
      </c>
      <c r="AB304" s="211">
        <f t="shared" si="147"/>
        <v>2240238890</v>
      </c>
      <c r="AC304" s="222"/>
    </row>
    <row r="305" spans="8:29" ht="16.5" thickTop="1" thickBot="1" x14ac:dyDescent="0.3">
      <c r="H305" s="49" t="s">
        <v>687</v>
      </c>
      <c r="I305" s="37">
        <v>2323458531</v>
      </c>
      <c r="J305" s="37">
        <v>2308491870</v>
      </c>
      <c r="K305" s="37">
        <v>2267803431</v>
      </c>
      <c r="L305" s="37">
        <v>2240238890</v>
      </c>
      <c r="M305" s="37"/>
      <c r="N305" s="37"/>
      <c r="O305" s="37"/>
      <c r="P305" s="37"/>
      <c r="Q305" s="37"/>
      <c r="R305" s="37"/>
      <c r="S305" s="37"/>
      <c r="T305" s="37"/>
      <c r="U305" s="37"/>
      <c r="V305" s="37"/>
      <c r="W305" s="37"/>
      <c r="X305" s="37"/>
      <c r="Y305" s="211">
        <f t="shared" si="147"/>
        <v>2323458531</v>
      </c>
      <c r="Z305" s="211">
        <f t="shared" si="147"/>
        <v>2308491870</v>
      </c>
      <c r="AA305" s="211">
        <f t="shared" si="147"/>
        <v>2267803431</v>
      </c>
      <c r="AB305" s="211">
        <f t="shared" si="147"/>
        <v>2240238890</v>
      </c>
      <c r="AC305" s="222"/>
    </row>
    <row r="306" spans="8:29" ht="27" thickTop="1" thickBot="1" x14ac:dyDescent="0.3">
      <c r="H306" s="202" t="s">
        <v>910</v>
      </c>
      <c r="I306" s="234">
        <f>+I307</f>
        <v>98705459</v>
      </c>
      <c r="J306" s="234">
        <f t="shared" ref="J306:L306" si="151">+J307</f>
        <v>97455768</v>
      </c>
      <c r="K306" s="234">
        <f t="shared" si="151"/>
        <v>97455768</v>
      </c>
      <c r="L306" s="234">
        <f t="shared" si="151"/>
        <v>97455768</v>
      </c>
      <c r="M306" s="234">
        <f t="shared" si="150"/>
        <v>0</v>
      </c>
      <c r="N306" s="234">
        <f t="shared" si="150"/>
        <v>0</v>
      </c>
      <c r="O306" s="234">
        <f t="shared" si="150"/>
        <v>0</v>
      </c>
      <c r="P306" s="234">
        <f t="shared" si="150"/>
        <v>0</v>
      </c>
      <c r="Q306" s="234">
        <f t="shared" si="150"/>
        <v>0</v>
      </c>
      <c r="R306" s="234">
        <f t="shared" si="150"/>
        <v>0</v>
      </c>
      <c r="S306" s="234">
        <f t="shared" si="150"/>
        <v>0</v>
      </c>
      <c r="T306" s="234">
        <f t="shared" si="150"/>
        <v>0</v>
      </c>
      <c r="U306" s="234">
        <f t="shared" si="150"/>
        <v>0</v>
      </c>
      <c r="V306" s="234">
        <f t="shared" si="150"/>
        <v>0</v>
      </c>
      <c r="W306" s="234">
        <f t="shared" si="150"/>
        <v>0</v>
      </c>
      <c r="X306" s="234">
        <f t="shared" si="150"/>
        <v>0</v>
      </c>
      <c r="Y306" s="214">
        <f t="shared" si="147"/>
        <v>98705459</v>
      </c>
      <c r="Z306" s="214">
        <v>400000000</v>
      </c>
      <c r="AA306" s="214">
        <v>163479070</v>
      </c>
      <c r="AB306" s="214">
        <f t="shared" si="147"/>
        <v>97455768</v>
      </c>
      <c r="AC306" s="222"/>
    </row>
    <row r="307" spans="8:29" ht="16.5" thickTop="1" thickBot="1" x14ac:dyDescent="0.3">
      <c r="H307" s="48" t="s">
        <v>685</v>
      </c>
      <c r="I307" s="37">
        <f>+I308</f>
        <v>98705459</v>
      </c>
      <c r="J307" s="37">
        <f t="shared" si="150"/>
        <v>97455768</v>
      </c>
      <c r="K307" s="37">
        <f t="shared" si="150"/>
        <v>97455768</v>
      </c>
      <c r="L307" s="37">
        <f t="shared" si="150"/>
        <v>97455768</v>
      </c>
      <c r="M307" s="42">
        <f t="shared" si="150"/>
        <v>0</v>
      </c>
      <c r="N307" s="42">
        <f t="shared" si="150"/>
        <v>0</v>
      </c>
      <c r="O307" s="42">
        <f t="shared" si="150"/>
        <v>0</v>
      </c>
      <c r="P307" s="42">
        <f t="shared" si="150"/>
        <v>0</v>
      </c>
      <c r="Q307" s="42">
        <f t="shared" si="150"/>
        <v>0</v>
      </c>
      <c r="R307" s="42">
        <f t="shared" si="150"/>
        <v>0</v>
      </c>
      <c r="S307" s="42">
        <f t="shared" si="150"/>
        <v>0</v>
      </c>
      <c r="T307" s="42">
        <f t="shared" si="150"/>
        <v>0</v>
      </c>
      <c r="U307" s="42">
        <f t="shared" si="150"/>
        <v>0</v>
      </c>
      <c r="V307" s="42">
        <f t="shared" si="150"/>
        <v>0</v>
      </c>
      <c r="W307" s="42">
        <f t="shared" si="150"/>
        <v>0</v>
      </c>
      <c r="X307" s="42">
        <f t="shared" si="150"/>
        <v>0</v>
      </c>
      <c r="Y307" s="210">
        <f t="shared" si="147"/>
        <v>98705459</v>
      </c>
      <c r="Z307" s="210">
        <f t="shared" si="147"/>
        <v>97455768</v>
      </c>
      <c r="AA307" s="210">
        <f t="shared" si="147"/>
        <v>97455768</v>
      </c>
      <c r="AB307" s="210">
        <f t="shared" si="147"/>
        <v>97455768</v>
      </c>
      <c r="AC307" s="222"/>
    </row>
    <row r="308" spans="8:29" ht="16.5" thickTop="1" thickBot="1" x14ac:dyDescent="0.3">
      <c r="H308" s="49" t="s">
        <v>686</v>
      </c>
      <c r="I308" s="37">
        <f>+I309</f>
        <v>98705459</v>
      </c>
      <c r="J308" s="37">
        <f t="shared" si="150"/>
        <v>97455768</v>
      </c>
      <c r="K308" s="37">
        <f t="shared" si="150"/>
        <v>97455768</v>
      </c>
      <c r="L308" s="37">
        <f t="shared" si="150"/>
        <v>97455768</v>
      </c>
      <c r="M308" s="37">
        <f t="shared" si="150"/>
        <v>0</v>
      </c>
      <c r="N308" s="37">
        <f t="shared" si="150"/>
        <v>0</v>
      </c>
      <c r="O308" s="37">
        <f t="shared" si="150"/>
        <v>0</v>
      </c>
      <c r="P308" s="37">
        <f t="shared" si="150"/>
        <v>0</v>
      </c>
      <c r="Q308" s="37">
        <f t="shared" si="150"/>
        <v>0</v>
      </c>
      <c r="R308" s="37">
        <f t="shared" si="150"/>
        <v>0</v>
      </c>
      <c r="S308" s="37">
        <f t="shared" si="150"/>
        <v>0</v>
      </c>
      <c r="T308" s="37">
        <f t="shared" si="150"/>
        <v>0</v>
      </c>
      <c r="U308" s="37">
        <f t="shared" si="150"/>
        <v>0</v>
      </c>
      <c r="V308" s="37">
        <f t="shared" si="150"/>
        <v>0</v>
      </c>
      <c r="W308" s="37">
        <f t="shared" si="150"/>
        <v>0</v>
      </c>
      <c r="X308" s="37">
        <f t="shared" si="150"/>
        <v>0</v>
      </c>
      <c r="Y308" s="211">
        <f t="shared" si="147"/>
        <v>98705459</v>
      </c>
      <c r="Z308" s="211">
        <f t="shared" si="147"/>
        <v>97455768</v>
      </c>
      <c r="AA308" s="211">
        <f t="shared" si="147"/>
        <v>97455768</v>
      </c>
      <c r="AB308" s="211">
        <f t="shared" si="147"/>
        <v>97455768</v>
      </c>
      <c r="AC308" s="222"/>
    </row>
    <row r="309" spans="8:29" ht="16.5" thickTop="1" thickBot="1" x14ac:dyDescent="0.3">
      <c r="H309" s="49" t="s">
        <v>687</v>
      </c>
      <c r="I309" s="37">
        <v>98705459</v>
      </c>
      <c r="J309" s="37">
        <v>97455768</v>
      </c>
      <c r="K309" s="37">
        <v>97455768</v>
      </c>
      <c r="L309" s="37">
        <v>97455768</v>
      </c>
      <c r="M309" s="37"/>
      <c r="N309" s="37"/>
      <c r="O309" s="37"/>
      <c r="P309" s="37"/>
      <c r="Q309" s="37"/>
      <c r="R309" s="37"/>
      <c r="S309" s="37"/>
      <c r="T309" s="37"/>
      <c r="U309" s="37"/>
      <c r="V309" s="37"/>
      <c r="W309" s="37"/>
      <c r="X309" s="37"/>
      <c r="Y309" s="211">
        <f t="shared" si="147"/>
        <v>98705459</v>
      </c>
      <c r="Z309" s="211">
        <f t="shared" si="147"/>
        <v>97455768</v>
      </c>
      <c r="AA309" s="211">
        <f t="shared" si="147"/>
        <v>97455768</v>
      </c>
      <c r="AB309" s="211">
        <f t="shared" si="147"/>
        <v>97455768</v>
      </c>
      <c r="AC309" s="222"/>
    </row>
    <row r="310" spans="8:29" ht="27" thickTop="1" thickBot="1" x14ac:dyDescent="0.3">
      <c r="H310" s="202" t="s">
        <v>911</v>
      </c>
      <c r="I310" s="234">
        <f>+I311</f>
        <v>71450200</v>
      </c>
      <c r="J310" s="234">
        <f t="shared" ref="J310:L310" si="152">+J311</f>
        <v>71450200</v>
      </c>
      <c r="K310" s="234">
        <f t="shared" si="152"/>
        <v>71450200</v>
      </c>
      <c r="L310" s="234">
        <f t="shared" si="152"/>
        <v>71450200</v>
      </c>
      <c r="M310" s="234">
        <f t="shared" si="150"/>
        <v>0</v>
      </c>
      <c r="N310" s="234">
        <f t="shared" si="150"/>
        <v>0</v>
      </c>
      <c r="O310" s="234">
        <f t="shared" si="150"/>
        <v>0</v>
      </c>
      <c r="P310" s="234">
        <f t="shared" si="150"/>
        <v>0</v>
      </c>
      <c r="Q310" s="234">
        <f t="shared" si="150"/>
        <v>0</v>
      </c>
      <c r="R310" s="234">
        <f t="shared" si="150"/>
        <v>0</v>
      </c>
      <c r="S310" s="234">
        <f t="shared" si="150"/>
        <v>0</v>
      </c>
      <c r="T310" s="234">
        <f t="shared" si="150"/>
        <v>0</v>
      </c>
      <c r="U310" s="234">
        <f t="shared" si="150"/>
        <v>0</v>
      </c>
      <c r="V310" s="234">
        <f t="shared" si="150"/>
        <v>0</v>
      </c>
      <c r="W310" s="234">
        <f t="shared" si="150"/>
        <v>0</v>
      </c>
      <c r="X310" s="234">
        <f t="shared" si="150"/>
        <v>0</v>
      </c>
      <c r="Y310" s="214">
        <f t="shared" ref="Y310:AB317" si="153">+I310+M310+Q310+U310</f>
        <v>71450200</v>
      </c>
      <c r="Z310" s="214">
        <f t="shared" si="153"/>
        <v>71450200</v>
      </c>
      <c r="AA310" s="214">
        <f t="shared" si="153"/>
        <v>71450200</v>
      </c>
      <c r="AB310" s="214">
        <f t="shared" si="153"/>
        <v>71450200</v>
      </c>
      <c r="AC310" s="222"/>
    </row>
    <row r="311" spans="8:29" ht="16.5" thickTop="1" thickBot="1" x14ac:dyDescent="0.3">
      <c r="H311" s="48" t="s">
        <v>685</v>
      </c>
      <c r="I311" s="37">
        <f>+I312</f>
        <v>71450200</v>
      </c>
      <c r="J311" s="37">
        <f t="shared" si="150"/>
        <v>71450200</v>
      </c>
      <c r="K311" s="37">
        <f t="shared" si="150"/>
        <v>71450200</v>
      </c>
      <c r="L311" s="37">
        <f t="shared" si="150"/>
        <v>71450200</v>
      </c>
      <c r="M311" s="42">
        <f t="shared" si="150"/>
        <v>0</v>
      </c>
      <c r="N311" s="42">
        <f t="shared" si="150"/>
        <v>0</v>
      </c>
      <c r="O311" s="42">
        <f t="shared" si="150"/>
        <v>0</v>
      </c>
      <c r="P311" s="42">
        <f t="shared" si="150"/>
        <v>0</v>
      </c>
      <c r="Q311" s="42">
        <f t="shared" si="150"/>
        <v>0</v>
      </c>
      <c r="R311" s="42">
        <f t="shared" si="150"/>
        <v>0</v>
      </c>
      <c r="S311" s="42">
        <f t="shared" si="150"/>
        <v>0</v>
      </c>
      <c r="T311" s="42">
        <f t="shared" si="150"/>
        <v>0</v>
      </c>
      <c r="U311" s="42">
        <f t="shared" si="150"/>
        <v>0</v>
      </c>
      <c r="V311" s="42">
        <f t="shared" si="150"/>
        <v>0</v>
      </c>
      <c r="W311" s="42">
        <f t="shared" si="150"/>
        <v>0</v>
      </c>
      <c r="X311" s="42">
        <f t="shared" si="150"/>
        <v>0</v>
      </c>
      <c r="Y311" s="210">
        <f t="shared" si="153"/>
        <v>71450200</v>
      </c>
      <c r="Z311" s="210">
        <f t="shared" si="153"/>
        <v>71450200</v>
      </c>
      <c r="AA311" s="210">
        <f t="shared" si="153"/>
        <v>71450200</v>
      </c>
      <c r="AB311" s="210">
        <f t="shared" si="153"/>
        <v>71450200</v>
      </c>
      <c r="AC311" s="222"/>
    </row>
    <row r="312" spans="8:29" ht="16.5" thickTop="1" thickBot="1" x14ac:dyDescent="0.3">
      <c r="H312" s="49" t="s">
        <v>686</v>
      </c>
      <c r="I312" s="37">
        <f>+I313</f>
        <v>71450200</v>
      </c>
      <c r="J312" s="37">
        <f t="shared" si="150"/>
        <v>71450200</v>
      </c>
      <c r="K312" s="37">
        <f t="shared" si="150"/>
        <v>71450200</v>
      </c>
      <c r="L312" s="37">
        <f t="shared" si="150"/>
        <v>71450200</v>
      </c>
      <c r="M312" s="37">
        <f t="shared" si="150"/>
        <v>0</v>
      </c>
      <c r="N312" s="37">
        <f t="shared" si="150"/>
        <v>0</v>
      </c>
      <c r="O312" s="37">
        <f t="shared" si="150"/>
        <v>0</v>
      </c>
      <c r="P312" s="37">
        <f t="shared" si="150"/>
        <v>0</v>
      </c>
      <c r="Q312" s="37">
        <f t="shared" si="150"/>
        <v>0</v>
      </c>
      <c r="R312" s="37">
        <f t="shared" si="150"/>
        <v>0</v>
      </c>
      <c r="S312" s="37">
        <f t="shared" si="150"/>
        <v>0</v>
      </c>
      <c r="T312" s="37">
        <f t="shared" si="150"/>
        <v>0</v>
      </c>
      <c r="U312" s="37">
        <f t="shared" si="150"/>
        <v>0</v>
      </c>
      <c r="V312" s="37">
        <f t="shared" si="150"/>
        <v>0</v>
      </c>
      <c r="W312" s="37">
        <f t="shared" si="150"/>
        <v>0</v>
      </c>
      <c r="X312" s="37">
        <f t="shared" si="150"/>
        <v>0</v>
      </c>
      <c r="Y312" s="211">
        <f t="shared" si="153"/>
        <v>71450200</v>
      </c>
      <c r="Z312" s="211">
        <f t="shared" si="153"/>
        <v>71450200</v>
      </c>
      <c r="AA312" s="211">
        <f t="shared" si="153"/>
        <v>71450200</v>
      </c>
      <c r="AB312" s="211">
        <f t="shared" si="153"/>
        <v>71450200</v>
      </c>
      <c r="AC312" s="222"/>
    </row>
    <row r="313" spans="8:29" ht="16.5" thickTop="1" thickBot="1" x14ac:dyDescent="0.3">
      <c r="H313" s="49" t="s">
        <v>687</v>
      </c>
      <c r="I313" s="37">
        <v>71450200</v>
      </c>
      <c r="J313" s="37">
        <v>71450200</v>
      </c>
      <c r="K313" s="37">
        <v>71450200</v>
      </c>
      <c r="L313" s="37">
        <v>71450200</v>
      </c>
      <c r="M313" s="37"/>
      <c r="N313" s="37"/>
      <c r="O313" s="37"/>
      <c r="P313" s="37"/>
      <c r="Q313" s="37"/>
      <c r="R313" s="37"/>
      <c r="S313" s="37"/>
      <c r="T313" s="37"/>
      <c r="U313" s="37"/>
      <c r="V313" s="37"/>
      <c r="W313" s="37"/>
      <c r="X313" s="37"/>
      <c r="Y313" s="211">
        <f t="shared" si="153"/>
        <v>71450200</v>
      </c>
      <c r="Z313" s="211">
        <f t="shared" si="153"/>
        <v>71450200</v>
      </c>
      <c r="AA313" s="211">
        <f t="shared" si="153"/>
        <v>71450200</v>
      </c>
      <c r="AB313" s="211">
        <f t="shared" si="153"/>
        <v>71450200</v>
      </c>
      <c r="AC313" s="222"/>
    </row>
    <row r="314" spans="8:29" ht="16.5" thickTop="1" thickBot="1" x14ac:dyDescent="0.3">
      <c r="H314" s="202" t="s">
        <v>912</v>
      </c>
      <c r="I314" s="234">
        <f>+I315</f>
        <v>322583425</v>
      </c>
      <c r="J314" s="234">
        <f t="shared" ref="J314:X316" si="154">+J315</f>
        <v>322583425</v>
      </c>
      <c r="K314" s="234">
        <f t="shared" si="154"/>
        <v>322583425</v>
      </c>
      <c r="L314" s="234">
        <f t="shared" si="154"/>
        <v>322583425</v>
      </c>
      <c r="M314" s="234">
        <f t="shared" si="154"/>
        <v>0</v>
      </c>
      <c r="N314" s="234">
        <f t="shared" si="154"/>
        <v>0</v>
      </c>
      <c r="O314" s="234">
        <f t="shared" si="154"/>
        <v>0</v>
      </c>
      <c r="P314" s="234">
        <f t="shared" si="154"/>
        <v>0</v>
      </c>
      <c r="Q314" s="234">
        <f t="shared" si="154"/>
        <v>0</v>
      </c>
      <c r="R314" s="234">
        <f t="shared" si="154"/>
        <v>0</v>
      </c>
      <c r="S314" s="234">
        <f t="shared" si="154"/>
        <v>0</v>
      </c>
      <c r="T314" s="234">
        <f t="shared" si="154"/>
        <v>0</v>
      </c>
      <c r="U314" s="234">
        <f t="shared" si="154"/>
        <v>0</v>
      </c>
      <c r="V314" s="234">
        <f t="shared" si="154"/>
        <v>0</v>
      </c>
      <c r="W314" s="234">
        <f t="shared" si="154"/>
        <v>0</v>
      </c>
      <c r="X314" s="234">
        <f t="shared" si="154"/>
        <v>0</v>
      </c>
      <c r="Y314" s="214">
        <f>I314+M314+Q314+U314</f>
        <v>322583425</v>
      </c>
      <c r="Z314" s="214">
        <f t="shared" ref="Z314:AB314" si="155">J314+N314+R314+V314</f>
        <v>322583425</v>
      </c>
      <c r="AA314" s="214">
        <f t="shared" si="155"/>
        <v>322583425</v>
      </c>
      <c r="AB314" s="214">
        <f t="shared" si="155"/>
        <v>322583425</v>
      </c>
      <c r="AC314" s="222"/>
    </row>
    <row r="315" spans="8:29" ht="16.5" thickTop="1" thickBot="1" x14ac:dyDescent="0.3">
      <c r="H315" s="48" t="s">
        <v>685</v>
      </c>
      <c r="I315" s="37">
        <f>+I316</f>
        <v>322583425</v>
      </c>
      <c r="J315" s="37">
        <f t="shared" si="154"/>
        <v>322583425</v>
      </c>
      <c r="K315" s="37">
        <f t="shared" si="154"/>
        <v>322583425</v>
      </c>
      <c r="L315" s="37">
        <f t="shared" si="154"/>
        <v>322583425</v>
      </c>
      <c r="M315" s="42">
        <f t="shared" si="154"/>
        <v>0</v>
      </c>
      <c r="N315" s="42">
        <f t="shared" si="154"/>
        <v>0</v>
      </c>
      <c r="O315" s="42">
        <f t="shared" si="154"/>
        <v>0</v>
      </c>
      <c r="P315" s="42">
        <f t="shared" si="154"/>
        <v>0</v>
      </c>
      <c r="Q315" s="42">
        <f t="shared" si="154"/>
        <v>0</v>
      </c>
      <c r="R315" s="42">
        <f t="shared" si="154"/>
        <v>0</v>
      </c>
      <c r="S315" s="42">
        <f t="shared" si="154"/>
        <v>0</v>
      </c>
      <c r="T315" s="42">
        <f t="shared" si="154"/>
        <v>0</v>
      </c>
      <c r="U315" s="42">
        <f t="shared" si="154"/>
        <v>0</v>
      </c>
      <c r="V315" s="42">
        <f t="shared" si="154"/>
        <v>0</v>
      </c>
      <c r="W315" s="42">
        <f t="shared" si="154"/>
        <v>0</v>
      </c>
      <c r="X315" s="42">
        <f t="shared" si="154"/>
        <v>0</v>
      </c>
      <c r="Y315" s="210">
        <f t="shared" si="153"/>
        <v>322583425</v>
      </c>
      <c r="Z315" s="210">
        <f t="shared" si="153"/>
        <v>322583425</v>
      </c>
      <c r="AA315" s="210">
        <f t="shared" si="153"/>
        <v>322583425</v>
      </c>
      <c r="AB315" s="210">
        <f t="shared" si="153"/>
        <v>322583425</v>
      </c>
      <c r="AC315" s="222"/>
    </row>
    <row r="316" spans="8:29" ht="16.5" thickTop="1" thickBot="1" x14ac:dyDescent="0.3">
      <c r="H316" s="49" t="s">
        <v>686</v>
      </c>
      <c r="I316" s="37">
        <f>+I317</f>
        <v>322583425</v>
      </c>
      <c r="J316" s="37">
        <f t="shared" si="154"/>
        <v>322583425</v>
      </c>
      <c r="K316" s="37">
        <f t="shared" si="154"/>
        <v>322583425</v>
      </c>
      <c r="L316" s="37">
        <f t="shared" si="154"/>
        <v>322583425</v>
      </c>
      <c r="M316" s="37">
        <f t="shared" si="154"/>
        <v>0</v>
      </c>
      <c r="N316" s="37">
        <f t="shared" si="154"/>
        <v>0</v>
      </c>
      <c r="O316" s="37">
        <f t="shared" si="154"/>
        <v>0</v>
      </c>
      <c r="P316" s="37">
        <f t="shared" si="154"/>
        <v>0</v>
      </c>
      <c r="Q316" s="37">
        <f t="shared" si="154"/>
        <v>0</v>
      </c>
      <c r="R316" s="37">
        <f t="shared" si="154"/>
        <v>0</v>
      </c>
      <c r="S316" s="37">
        <f t="shared" si="154"/>
        <v>0</v>
      </c>
      <c r="T316" s="37">
        <f t="shared" si="154"/>
        <v>0</v>
      </c>
      <c r="U316" s="37">
        <f t="shared" si="154"/>
        <v>0</v>
      </c>
      <c r="V316" s="37">
        <f t="shared" si="154"/>
        <v>0</v>
      </c>
      <c r="W316" s="37">
        <f t="shared" si="154"/>
        <v>0</v>
      </c>
      <c r="X316" s="37">
        <f t="shared" si="154"/>
        <v>0</v>
      </c>
      <c r="Y316" s="211">
        <f t="shared" si="153"/>
        <v>322583425</v>
      </c>
      <c r="Z316" s="211">
        <f t="shared" si="153"/>
        <v>322583425</v>
      </c>
      <c r="AA316" s="211">
        <f t="shared" si="153"/>
        <v>322583425</v>
      </c>
      <c r="AB316" s="211">
        <f t="shared" si="153"/>
        <v>322583425</v>
      </c>
      <c r="AC316" s="222"/>
    </row>
    <row r="317" spans="8:29" ht="16.5" thickTop="1" thickBot="1" x14ac:dyDescent="0.3">
      <c r="H317" s="49" t="s">
        <v>687</v>
      </c>
      <c r="I317" s="37">
        <v>322583425</v>
      </c>
      <c r="J317" s="37">
        <v>322583425</v>
      </c>
      <c r="K317" s="37">
        <v>322583425</v>
      </c>
      <c r="L317" s="37">
        <v>322583425</v>
      </c>
      <c r="M317" s="37"/>
      <c r="N317" s="37"/>
      <c r="O317" s="37"/>
      <c r="P317" s="37"/>
      <c r="Q317" s="37"/>
      <c r="R317" s="37"/>
      <c r="S317" s="37"/>
      <c r="T317" s="37"/>
      <c r="U317" s="37"/>
      <c r="V317" s="37"/>
      <c r="W317" s="37"/>
      <c r="X317" s="37"/>
      <c r="Y317" s="211">
        <f t="shared" si="153"/>
        <v>322583425</v>
      </c>
      <c r="Z317" s="211">
        <f t="shared" si="153"/>
        <v>322583425</v>
      </c>
      <c r="AA317" s="211">
        <f t="shared" si="153"/>
        <v>322583425</v>
      </c>
      <c r="AB317" s="211">
        <f t="shared" si="153"/>
        <v>322583425</v>
      </c>
      <c r="AC317" s="222"/>
    </row>
    <row r="318" spans="8:29" ht="16.5" thickTop="1" thickBot="1" x14ac:dyDescent="0.3">
      <c r="H318" s="207" t="s">
        <v>913</v>
      </c>
      <c r="I318" s="37">
        <f>+I323+I327+I319</f>
        <v>2232363014</v>
      </c>
      <c r="J318" s="37">
        <f t="shared" ref="J318:L318" si="156">+J323+J327+J319</f>
        <v>2094802916</v>
      </c>
      <c r="K318" s="37">
        <f t="shared" si="156"/>
        <v>1087850369</v>
      </c>
      <c r="L318" s="37">
        <f t="shared" si="156"/>
        <v>419669641</v>
      </c>
      <c r="M318" s="37">
        <f t="shared" ref="M318:AB318" si="157">+M323+M327</f>
        <v>0</v>
      </c>
      <c r="N318" s="37">
        <f t="shared" si="157"/>
        <v>0</v>
      </c>
      <c r="O318" s="37">
        <f t="shared" si="157"/>
        <v>0</v>
      </c>
      <c r="P318" s="37">
        <f t="shared" si="157"/>
        <v>0</v>
      </c>
      <c r="Q318" s="37">
        <f t="shared" si="157"/>
        <v>0</v>
      </c>
      <c r="R318" s="37">
        <f t="shared" si="157"/>
        <v>0</v>
      </c>
      <c r="S318" s="37">
        <f t="shared" si="157"/>
        <v>0</v>
      </c>
      <c r="T318" s="37">
        <f t="shared" si="157"/>
        <v>0</v>
      </c>
      <c r="U318" s="37">
        <f>+U323+U327+U331+U335+U339+U343+U347+U351+U355+U359</f>
        <v>0</v>
      </c>
      <c r="V318" s="37">
        <f t="shared" ref="V318:X318" si="158">+V323+V327+V331+V335+V339+V343+V347+V351+V355+V359</f>
        <v>0</v>
      </c>
      <c r="W318" s="37">
        <f t="shared" si="158"/>
        <v>0</v>
      </c>
      <c r="X318" s="37">
        <f t="shared" si="158"/>
        <v>0</v>
      </c>
      <c r="Y318" s="211">
        <f>+Y323+Y327</f>
        <v>180026752</v>
      </c>
      <c r="Z318" s="211">
        <f>+Z323+Z327</f>
        <v>167861672</v>
      </c>
      <c r="AA318" s="211">
        <f t="shared" si="157"/>
        <v>167861672</v>
      </c>
      <c r="AB318" s="211">
        <f t="shared" si="157"/>
        <v>167861672</v>
      </c>
      <c r="AC318" s="222"/>
    </row>
    <row r="319" spans="8:29" ht="16.5" thickTop="1" thickBot="1" x14ac:dyDescent="0.3">
      <c r="H319" s="202" t="s">
        <v>914</v>
      </c>
      <c r="I319" s="37">
        <f>+I320</f>
        <v>2052336262</v>
      </c>
      <c r="J319" s="37">
        <f t="shared" ref="J319:L321" si="159">+J320</f>
        <v>1926941244</v>
      </c>
      <c r="K319" s="37">
        <f t="shared" si="159"/>
        <v>919988697</v>
      </c>
      <c r="L319" s="37">
        <f t="shared" si="159"/>
        <v>251807969</v>
      </c>
      <c r="M319" s="37"/>
      <c r="N319" s="37"/>
      <c r="O319" s="37"/>
      <c r="P319" s="37"/>
      <c r="Q319" s="37"/>
      <c r="R319" s="37"/>
      <c r="S319" s="37"/>
      <c r="T319" s="37"/>
      <c r="U319" s="37"/>
      <c r="V319" s="37"/>
      <c r="W319" s="37"/>
      <c r="X319" s="37"/>
      <c r="Y319" s="211"/>
      <c r="Z319" s="211"/>
      <c r="AA319" s="211"/>
      <c r="AB319" s="211"/>
      <c r="AC319" s="222"/>
    </row>
    <row r="320" spans="8:29" ht="16.5" thickTop="1" thickBot="1" x14ac:dyDescent="0.3">
      <c r="H320" s="48" t="s">
        <v>685</v>
      </c>
      <c r="I320" s="37">
        <f>+I321</f>
        <v>2052336262</v>
      </c>
      <c r="J320" s="37">
        <f t="shared" si="159"/>
        <v>1926941244</v>
      </c>
      <c r="K320" s="37">
        <f t="shared" si="159"/>
        <v>919988697</v>
      </c>
      <c r="L320" s="37">
        <f t="shared" si="159"/>
        <v>251807969</v>
      </c>
      <c r="M320" s="37"/>
      <c r="N320" s="37"/>
      <c r="O320" s="37"/>
      <c r="P320" s="37"/>
      <c r="Q320" s="37"/>
      <c r="R320" s="37"/>
      <c r="S320" s="37"/>
      <c r="T320" s="37"/>
      <c r="U320" s="37"/>
      <c r="V320" s="37"/>
      <c r="W320" s="37"/>
      <c r="X320" s="37"/>
      <c r="Y320" s="211"/>
      <c r="Z320" s="211"/>
      <c r="AA320" s="211"/>
      <c r="AB320" s="211"/>
      <c r="AC320" s="222"/>
    </row>
    <row r="321" spans="8:29" ht="16.5" thickTop="1" thickBot="1" x14ac:dyDescent="0.3">
      <c r="H321" s="49" t="s">
        <v>686</v>
      </c>
      <c r="I321" s="37">
        <f>+I322</f>
        <v>2052336262</v>
      </c>
      <c r="J321" s="37">
        <f t="shared" si="159"/>
        <v>1926941244</v>
      </c>
      <c r="K321" s="37">
        <f t="shared" si="159"/>
        <v>919988697</v>
      </c>
      <c r="L321" s="37">
        <f t="shared" si="159"/>
        <v>251807969</v>
      </c>
      <c r="M321" s="37"/>
      <c r="N321" s="37"/>
      <c r="O321" s="37"/>
      <c r="P321" s="37"/>
      <c r="Q321" s="37"/>
      <c r="R321" s="37"/>
      <c r="S321" s="37"/>
      <c r="T321" s="37"/>
      <c r="U321" s="37"/>
      <c r="V321" s="37"/>
      <c r="W321" s="37"/>
      <c r="X321" s="37"/>
      <c r="Y321" s="211"/>
      <c r="Z321" s="211"/>
      <c r="AA321" s="211"/>
      <c r="AB321" s="211"/>
      <c r="AC321" s="222"/>
    </row>
    <row r="322" spans="8:29" ht="16.5" thickTop="1" thickBot="1" x14ac:dyDescent="0.3">
      <c r="H322" s="49" t="s">
        <v>687</v>
      </c>
      <c r="I322" s="30">
        <v>2052336262</v>
      </c>
      <c r="J322" s="30">
        <v>1926941244</v>
      </c>
      <c r="K322" s="30">
        <v>919988697</v>
      </c>
      <c r="L322" s="30">
        <v>251807969</v>
      </c>
      <c r="M322" s="37"/>
      <c r="N322" s="37"/>
      <c r="O322" s="37"/>
      <c r="P322" s="37"/>
      <c r="Q322" s="37"/>
      <c r="R322" s="37"/>
      <c r="S322" s="37"/>
      <c r="T322" s="37"/>
      <c r="U322" s="37"/>
      <c r="V322" s="37"/>
      <c r="W322" s="37"/>
      <c r="X322" s="37"/>
      <c r="Y322" s="211"/>
      <c r="Z322" s="211"/>
      <c r="AA322" s="211"/>
      <c r="AB322" s="211"/>
      <c r="AC322" s="222"/>
    </row>
    <row r="323" spans="8:29" ht="16.5" thickTop="1" thickBot="1" x14ac:dyDescent="0.3">
      <c r="H323" s="202" t="s">
        <v>915</v>
      </c>
      <c r="I323" s="37">
        <f>+I324</f>
        <v>52940144</v>
      </c>
      <c r="J323" s="37">
        <f t="shared" ref="J323:X325" si="160">+J324</f>
        <v>52940144</v>
      </c>
      <c r="K323" s="37">
        <f t="shared" si="160"/>
        <v>52940144</v>
      </c>
      <c r="L323" s="37">
        <f t="shared" si="160"/>
        <v>52940144</v>
      </c>
      <c r="M323" s="37">
        <f t="shared" si="160"/>
        <v>0</v>
      </c>
      <c r="N323" s="37">
        <f t="shared" si="160"/>
        <v>0</v>
      </c>
      <c r="O323" s="37">
        <f t="shared" si="160"/>
        <v>0</v>
      </c>
      <c r="P323" s="37">
        <f t="shared" si="160"/>
        <v>0</v>
      </c>
      <c r="Q323" s="37">
        <f t="shared" si="160"/>
        <v>0</v>
      </c>
      <c r="R323" s="37">
        <f t="shared" si="160"/>
        <v>0</v>
      </c>
      <c r="S323" s="37">
        <f t="shared" si="160"/>
        <v>0</v>
      </c>
      <c r="T323" s="37">
        <f t="shared" si="160"/>
        <v>0</v>
      </c>
      <c r="U323" s="37">
        <f t="shared" si="160"/>
        <v>0</v>
      </c>
      <c r="V323" s="37">
        <f t="shared" si="160"/>
        <v>0</v>
      </c>
      <c r="W323" s="37">
        <f t="shared" si="160"/>
        <v>0</v>
      </c>
      <c r="X323" s="37">
        <f t="shared" si="160"/>
        <v>0</v>
      </c>
      <c r="Y323" s="211">
        <f>U323+Q323+M323+I323</f>
        <v>52940144</v>
      </c>
      <c r="Z323" s="211">
        <f t="shared" ref="Z323:AB323" si="161">V323+R323+N323+J323</f>
        <v>52940144</v>
      </c>
      <c r="AA323" s="211">
        <f t="shared" si="161"/>
        <v>52940144</v>
      </c>
      <c r="AB323" s="211">
        <f t="shared" si="161"/>
        <v>52940144</v>
      </c>
      <c r="AC323" s="222"/>
    </row>
    <row r="324" spans="8:29" ht="16.5" thickTop="1" thickBot="1" x14ac:dyDescent="0.3">
      <c r="H324" s="48" t="s">
        <v>685</v>
      </c>
      <c r="I324" s="37">
        <f>+I325</f>
        <v>52940144</v>
      </c>
      <c r="J324" s="37">
        <f t="shared" si="160"/>
        <v>52940144</v>
      </c>
      <c r="K324" s="37">
        <f t="shared" si="160"/>
        <v>52940144</v>
      </c>
      <c r="L324" s="37">
        <f t="shared" si="160"/>
        <v>52940144</v>
      </c>
      <c r="M324" s="42">
        <f t="shared" si="160"/>
        <v>0</v>
      </c>
      <c r="N324" s="42">
        <f t="shared" si="160"/>
        <v>0</v>
      </c>
      <c r="O324" s="42">
        <f t="shared" si="160"/>
        <v>0</v>
      </c>
      <c r="P324" s="42">
        <f t="shared" si="160"/>
        <v>0</v>
      </c>
      <c r="Q324" s="42">
        <f t="shared" si="160"/>
        <v>0</v>
      </c>
      <c r="R324" s="42">
        <f t="shared" si="160"/>
        <v>0</v>
      </c>
      <c r="S324" s="42">
        <f t="shared" si="160"/>
        <v>0</v>
      </c>
      <c r="T324" s="42">
        <f t="shared" si="160"/>
        <v>0</v>
      </c>
      <c r="U324" s="42">
        <f t="shared" si="160"/>
        <v>0</v>
      </c>
      <c r="V324" s="42">
        <f t="shared" si="160"/>
        <v>0</v>
      </c>
      <c r="W324" s="42">
        <f t="shared" si="160"/>
        <v>0</v>
      </c>
      <c r="X324" s="42">
        <f t="shared" si="160"/>
        <v>0</v>
      </c>
      <c r="Y324" s="210">
        <f t="shared" ref="Y324:AB326" si="162">+I324+M324+Q324+U324</f>
        <v>52940144</v>
      </c>
      <c r="Z324" s="210">
        <f t="shared" si="162"/>
        <v>52940144</v>
      </c>
      <c r="AA324" s="210">
        <f t="shared" si="162"/>
        <v>52940144</v>
      </c>
      <c r="AB324" s="210">
        <f t="shared" si="162"/>
        <v>52940144</v>
      </c>
      <c r="AC324" s="222"/>
    </row>
    <row r="325" spans="8:29" ht="16.5" thickTop="1" thickBot="1" x14ac:dyDescent="0.3">
      <c r="H325" s="49" t="s">
        <v>686</v>
      </c>
      <c r="I325" s="37">
        <f>+I326</f>
        <v>52940144</v>
      </c>
      <c r="J325" s="37">
        <f t="shared" si="160"/>
        <v>52940144</v>
      </c>
      <c r="K325" s="37">
        <f t="shared" si="160"/>
        <v>52940144</v>
      </c>
      <c r="L325" s="37">
        <f t="shared" si="160"/>
        <v>52940144</v>
      </c>
      <c r="M325" s="37">
        <f t="shared" si="160"/>
        <v>0</v>
      </c>
      <c r="N325" s="37">
        <f t="shared" si="160"/>
        <v>0</v>
      </c>
      <c r="O325" s="37">
        <f t="shared" si="160"/>
        <v>0</v>
      </c>
      <c r="P325" s="37">
        <f t="shared" si="160"/>
        <v>0</v>
      </c>
      <c r="Q325" s="37">
        <f t="shared" si="160"/>
        <v>0</v>
      </c>
      <c r="R325" s="37">
        <f t="shared" si="160"/>
        <v>0</v>
      </c>
      <c r="S325" s="37">
        <f t="shared" si="160"/>
        <v>0</v>
      </c>
      <c r="T325" s="37">
        <f t="shared" si="160"/>
        <v>0</v>
      </c>
      <c r="U325" s="37">
        <f t="shared" si="160"/>
        <v>0</v>
      </c>
      <c r="V325" s="37">
        <f t="shared" si="160"/>
        <v>0</v>
      </c>
      <c r="W325" s="37">
        <f t="shared" si="160"/>
        <v>0</v>
      </c>
      <c r="X325" s="37">
        <f t="shared" si="160"/>
        <v>0</v>
      </c>
      <c r="Y325" s="211">
        <f t="shared" si="162"/>
        <v>52940144</v>
      </c>
      <c r="Z325" s="211">
        <f t="shared" si="162"/>
        <v>52940144</v>
      </c>
      <c r="AA325" s="211">
        <f t="shared" si="162"/>
        <v>52940144</v>
      </c>
      <c r="AB325" s="211">
        <f t="shared" si="162"/>
        <v>52940144</v>
      </c>
      <c r="AC325" s="222"/>
    </row>
    <row r="326" spans="8:29" ht="16.5" thickTop="1" thickBot="1" x14ac:dyDescent="0.3">
      <c r="H326" s="49" t="s">
        <v>687</v>
      </c>
      <c r="I326" s="37">
        <v>52940144</v>
      </c>
      <c r="J326" s="37">
        <v>52940144</v>
      </c>
      <c r="K326" s="37">
        <v>52940144</v>
      </c>
      <c r="L326" s="37">
        <v>52940144</v>
      </c>
      <c r="M326" s="37"/>
      <c r="N326" s="37"/>
      <c r="O326" s="37"/>
      <c r="P326" s="37"/>
      <c r="Q326" s="37"/>
      <c r="R326" s="37"/>
      <c r="S326" s="37"/>
      <c r="T326" s="37"/>
      <c r="U326" s="37"/>
      <c r="V326" s="37"/>
      <c r="W326" s="37"/>
      <c r="X326" s="37"/>
      <c r="Y326" s="211">
        <f t="shared" si="162"/>
        <v>52940144</v>
      </c>
      <c r="Z326" s="211">
        <f t="shared" si="162"/>
        <v>52940144</v>
      </c>
      <c r="AA326" s="211">
        <f t="shared" si="162"/>
        <v>52940144</v>
      </c>
      <c r="AB326" s="211">
        <f t="shared" si="162"/>
        <v>52940144</v>
      </c>
      <c r="AC326" s="222"/>
    </row>
    <row r="327" spans="8:29" ht="27" thickTop="1" thickBot="1" x14ac:dyDescent="0.3">
      <c r="H327" s="202" t="s">
        <v>916</v>
      </c>
      <c r="I327" s="234">
        <f>+I328</f>
        <v>127086608</v>
      </c>
      <c r="J327" s="234">
        <f t="shared" ref="J327:X341" si="163">+J328</f>
        <v>114921528</v>
      </c>
      <c r="K327" s="234">
        <f t="shared" si="163"/>
        <v>114921528</v>
      </c>
      <c r="L327" s="234">
        <f t="shared" si="163"/>
        <v>114921528</v>
      </c>
      <c r="M327" s="234">
        <f t="shared" si="163"/>
        <v>0</v>
      </c>
      <c r="N327" s="234">
        <f t="shared" si="163"/>
        <v>0</v>
      </c>
      <c r="O327" s="234">
        <f t="shared" si="163"/>
        <v>0</v>
      </c>
      <c r="P327" s="234">
        <f t="shared" si="163"/>
        <v>0</v>
      </c>
      <c r="Q327" s="234">
        <f t="shared" si="163"/>
        <v>0</v>
      </c>
      <c r="R327" s="234">
        <f t="shared" si="163"/>
        <v>0</v>
      </c>
      <c r="S327" s="234">
        <f t="shared" si="163"/>
        <v>0</v>
      </c>
      <c r="T327" s="234">
        <f t="shared" si="163"/>
        <v>0</v>
      </c>
      <c r="U327" s="234">
        <f t="shared" si="163"/>
        <v>0</v>
      </c>
      <c r="V327" s="234">
        <f t="shared" si="163"/>
        <v>0</v>
      </c>
      <c r="W327" s="234">
        <f t="shared" si="163"/>
        <v>0</v>
      </c>
      <c r="X327" s="234">
        <f t="shared" si="163"/>
        <v>0</v>
      </c>
      <c r="Y327" s="214">
        <f t="shared" si="71"/>
        <v>127086608</v>
      </c>
      <c r="Z327" s="214">
        <f t="shared" si="71"/>
        <v>114921528</v>
      </c>
      <c r="AA327" s="214">
        <f t="shared" si="71"/>
        <v>114921528</v>
      </c>
      <c r="AB327" s="214">
        <f t="shared" si="71"/>
        <v>114921528</v>
      </c>
      <c r="AC327" s="222"/>
    </row>
    <row r="328" spans="8:29" ht="16.5" thickTop="1" thickBot="1" x14ac:dyDescent="0.3">
      <c r="H328" s="48" t="s">
        <v>685</v>
      </c>
      <c r="I328" s="37">
        <f>+I329</f>
        <v>127086608</v>
      </c>
      <c r="J328" s="37">
        <f t="shared" si="163"/>
        <v>114921528</v>
      </c>
      <c r="K328" s="37">
        <f t="shared" si="163"/>
        <v>114921528</v>
      </c>
      <c r="L328" s="37">
        <f t="shared" si="163"/>
        <v>114921528</v>
      </c>
      <c r="M328" s="42">
        <f t="shared" si="163"/>
        <v>0</v>
      </c>
      <c r="N328" s="42">
        <f t="shared" si="163"/>
        <v>0</v>
      </c>
      <c r="O328" s="42">
        <f t="shared" si="163"/>
        <v>0</v>
      </c>
      <c r="P328" s="42">
        <f t="shared" si="163"/>
        <v>0</v>
      </c>
      <c r="Q328" s="42">
        <f t="shared" si="163"/>
        <v>0</v>
      </c>
      <c r="R328" s="42">
        <f t="shared" si="163"/>
        <v>0</v>
      </c>
      <c r="S328" s="42">
        <f t="shared" si="163"/>
        <v>0</v>
      </c>
      <c r="T328" s="42">
        <f t="shared" si="163"/>
        <v>0</v>
      </c>
      <c r="U328" s="42">
        <f t="shared" si="163"/>
        <v>0</v>
      </c>
      <c r="V328" s="42">
        <f t="shared" si="163"/>
        <v>0</v>
      </c>
      <c r="W328" s="42">
        <f t="shared" si="163"/>
        <v>0</v>
      </c>
      <c r="X328" s="42">
        <f t="shared" si="163"/>
        <v>0</v>
      </c>
      <c r="Y328" s="210">
        <f t="shared" si="71"/>
        <v>127086608</v>
      </c>
      <c r="Z328" s="210">
        <f t="shared" si="71"/>
        <v>114921528</v>
      </c>
      <c r="AA328" s="210">
        <f t="shared" si="71"/>
        <v>114921528</v>
      </c>
      <c r="AB328" s="210">
        <f t="shared" si="71"/>
        <v>114921528</v>
      </c>
      <c r="AC328" s="222"/>
    </row>
    <row r="329" spans="8:29" ht="16.5" thickTop="1" thickBot="1" x14ac:dyDescent="0.3">
      <c r="H329" s="49" t="s">
        <v>686</v>
      </c>
      <c r="I329" s="37">
        <f>+I330</f>
        <v>127086608</v>
      </c>
      <c r="J329" s="37">
        <f t="shared" si="163"/>
        <v>114921528</v>
      </c>
      <c r="K329" s="37">
        <f t="shared" si="163"/>
        <v>114921528</v>
      </c>
      <c r="L329" s="37">
        <f t="shared" si="163"/>
        <v>114921528</v>
      </c>
      <c r="M329" s="37">
        <f t="shared" si="163"/>
        <v>0</v>
      </c>
      <c r="N329" s="37">
        <f t="shared" si="163"/>
        <v>0</v>
      </c>
      <c r="O329" s="37">
        <f t="shared" si="163"/>
        <v>0</v>
      </c>
      <c r="P329" s="37">
        <f t="shared" si="163"/>
        <v>0</v>
      </c>
      <c r="Q329" s="37">
        <f t="shared" si="163"/>
        <v>0</v>
      </c>
      <c r="R329" s="37">
        <f t="shared" si="163"/>
        <v>0</v>
      </c>
      <c r="S329" s="37">
        <f t="shared" si="163"/>
        <v>0</v>
      </c>
      <c r="T329" s="37">
        <f t="shared" si="163"/>
        <v>0</v>
      </c>
      <c r="U329" s="37">
        <f t="shared" si="163"/>
        <v>0</v>
      </c>
      <c r="V329" s="37">
        <f t="shared" si="163"/>
        <v>0</v>
      </c>
      <c r="W329" s="37">
        <f t="shared" si="163"/>
        <v>0</v>
      </c>
      <c r="X329" s="37">
        <f t="shared" si="163"/>
        <v>0</v>
      </c>
      <c r="Y329" s="211">
        <f t="shared" si="71"/>
        <v>127086608</v>
      </c>
      <c r="Z329" s="211">
        <f t="shared" si="71"/>
        <v>114921528</v>
      </c>
      <c r="AA329" s="211">
        <f t="shared" si="71"/>
        <v>114921528</v>
      </c>
      <c r="AB329" s="211">
        <f t="shared" si="71"/>
        <v>114921528</v>
      </c>
      <c r="AC329" s="222"/>
    </row>
    <row r="330" spans="8:29" ht="16.5" thickTop="1" thickBot="1" x14ac:dyDescent="0.3">
      <c r="H330" s="49" t="s">
        <v>687</v>
      </c>
      <c r="I330" s="37">
        <v>127086608</v>
      </c>
      <c r="J330" s="37">
        <v>114921528</v>
      </c>
      <c r="K330" s="37">
        <v>114921528</v>
      </c>
      <c r="L330" s="37">
        <v>114921528</v>
      </c>
      <c r="M330" s="37"/>
      <c r="N330" s="37"/>
      <c r="O330" s="37"/>
      <c r="P330" s="37"/>
      <c r="Q330" s="37"/>
      <c r="R330" s="37"/>
      <c r="S330" s="37"/>
      <c r="T330" s="37"/>
      <c r="U330" s="37"/>
      <c r="V330" s="37"/>
      <c r="W330" s="37"/>
      <c r="X330" s="37"/>
      <c r="Y330" s="211">
        <f t="shared" si="71"/>
        <v>127086608</v>
      </c>
      <c r="Z330" s="211">
        <f t="shared" si="71"/>
        <v>114921528</v>
      </c>
      <c r="AA330" s="211">
        <f t="shared" si="71"/>
        <v>114921528</v>
      </c>
      <c r="AB330" s="211">
        <f t="shared" si="71"/>
        <v>114921528</v>
      </c>
      <c r="AC330" s="222"/>
    </row>
    <row r="331" spans="8:29" ht="27" thickTop="1" thickBot="1" x14ac:dyDescent="0.3">
      <c r="H331" s="203" t="s">
        <v>917</v>
      </c>
      <c r="I331" s="234">
        <f>+I332</f>
        <v>0</v>
      </c>
      <c r="J331" s="234">
        <f t="shared" ref="J331:L331" si="164">+J332</f>
        <v>0</v>
      </c>
      <c r="K331" s="234">
        <f t="shared" si="164"/>
        <v>0</v>
      </c>
      <c r="L331" s="234">
        <f t="shared" si="164"/>
        <v>0</v>
      </c>
      <c r="M331" s="234">
        <f t="shared" si="163"/>
        <v>0</v>
      </c>
      <c r="N331" s="234">
        <f t="shared" si="163"/>
        <v>0</v>
      </c>
      <c r="O331" s="234">
        <f t="shared" si="163"/>
        <v>0</v>
      </c>
      <c r="P331" s="234">
        <f t="shared" si="163"/>
        <v>0</v>
      </c>
      <c r="Q331" s="234">
        <f t="shared" si="163"/>
        <v>0</v>
      </c>
      <c r="R331" s="234">
        <f t="shared" si="163"/>
        <v>0</v>
      </c>
      <c r="S331" s="234">
        <f t="shared" si="163"/>
        <v>0</v>
      </c>
      <c r="T331" s="234">
        <f t="shared" si="163"/>
        <v>0</v>
      </c>
      <c r="U331" s="234"/>
      <c r="V331" s="234"/>
      <c r="W331" s="234"/>
      <c r="X331" s="234"/>
      <c r="Y331" s="214"/>
      <c r="Z331" s="214"/>
      <c r="AA331" s="214"/>
      <c r="AB331" s="214"/>
      <c r="AC331" s="222"/>
    </row>
    <row r="332" spans="8:29" ht="16.5" thickTop="1" thickBot="1" x14ac:dyDescent="0.3">
      <c r="H332" s="48" t="s">
        <v>685</v>
      </c>
      <c r="I332" s="37">
        <f>+I333</f>
        <v>0</v>
      </c>
      <c r="J332" s="37">
        <f t="shared" si="163"/>
        <v>0</v>
      </c>
      <c r="K332" s="37">
        <f t="shared" si="163"/>
        <v>0</v>
      </c>
      <c r="L332" s="37">
        <f t="shared" si="163"/>
        <v>0</v>
      </c>
      <c r="M332" s="42">
        <f t="shared" si="163"/>
        <v>0</v>
      </c>
      <c r="N332" s="42">
        <f t="shared" si="163"/>
        <v>0</v>
      </c>
      <c r="O332" s="42">
        <f t="shared" si="163"/>
        <v>0</v>
      </c>
      <c r="P332" s="42">
        <f t="shared" si="163"/>
        <v>0</v>
      </c>
      <c r="Q332" s="42">
        <f t="shared" si="163"/>
        <v>0</v>
      </c>
      <c r="R332" s="42">
        <f t="shared" si="163"/>
        <v>0</v>
      </c>
      <c r="S332" s="42">
        <f t="shared" si="163"/>
        <v>0</v>
      </c>
      <c r="T332" s="42">
        <f t="shared" si="163"/>
        <v>0</v>
      </c>
      <c r="U332" s="42"/>
      <c r="V332" s="42"/>
      <c r="W332" s="42"/>
      <c r="X332" s="42"/>
      <c r="Y332" s="210"/>
      <c r="Z332" s="210"/>
      <c r="AA332" s="210"/>
      <c r="AB332" s="210"/>
      <c r="AC332" s="222"/>
    </row>
    <row r="333" spans="8:29" ht="16.5" thickTop="1" thickBot="1" x14ac:dyDescent="0.3">
      <c r="H333" s="49" t="s">
        <v>686</v>
      </c>
      <c r="I333" s="37">
        <f>+I334</f>
        <v>0</v>
      </c>
      <c r="J333" s="37">
        <f t="shared" si="163"/>
        <v>0</v>
      </c>
      <c r="K333" s="37">
        <f t="shared" si="163"/>
        <v>0</v>
      </c>
      <c r="L333" s="37">
        <f t="shared" si="163"/>
        <v>0</v>
      </c>
      <c r="M333" s="37">
        <f t="shared" si="163"/>
        <v>0</v>
      </c>
      <c r="N333" s="37">
        <f t="shared" si="163"/>
        <v>0</v>
      </c>
      <c r="O333" s="37">
        <f t="shared" si="163"/>
        <v>0</v>
      </c>
      <c r="P333" s="37">
        <f t="shared" si="163"/>
        <v>0</v>
      </c>
      <c r="Q333" s="37">
        <f t="shared" si="163"/>
        <v>0</v>
      </c>
      <c r="R333" s="37">
        <f t="shared" si="163"/>
        <v>0</v>
      </c>
      <c r="S333" s="37">
        <f t="shared" si="163"/>
        <v>0</v>
      </c>
      <c r="T333" s="37">
        <f t="shared" si="163"/>
        <v>0</v>
      </c>
      <c r="U333" s="37"/>
      <c r="V333" s="37"/>
      <c r="W333" s="37"/>
      <c r="X333" s="37"/>
      <c r="Y333" s="211"/>
      <c r="Z333" s="211"/>
      <c r="AA333" s="211"/>
      <c r="AB333" s="211"/>
      <c r="AC333" s="222"/>
    </row>
    <row r="334" spans="8:29" ht="16.5" thickTop="1" thickBot="1" x14ac:dyDescent="0.3">
      <c r="H334" s="49" t="s">
        <v>687</v>
      </c>
      <c r="I334" s="37">
        <v>0</v>
      </c>
      <c r="J334" s="37">
        <v>0</v>
      </c>
      <c r="K334" s="37">
        <v>0</v>
      </c>
      <c r="L334" s="37">
        <v>0</v>
      </c>
      <c r="M334" s="37"/>
      <c r="N334" s="37"/>
      <c r="O334" s="37"/>
      <c r="P334" s="37"/>
      <c r="Q334" s="37"/>
      <c r="R334" s="37"/>
      <c r="S334" s="37"/>
      <c r="T334" s="37"/>
      <c r="U334" s="232"/>
      <c r="V334" s="232"/>
      <c r="W334" s="232"/>
      <c r="X334" s="232"/>
      <c r="Y334" s="211"/>
      <c r="Z334" s="211"/>
      <c r="AA334" s="211"/>
      <c r="AB334" s="211"/>
      <c r="AC334" s="222"/>
    </row>
    <row r="335" spans="8:29" ht="16.5" thickTop="1" thickBot="1" x14ac:dyDescent="0.3">
      <c r="H335" s="203" t="s">
        <v>918</v>
      </c>
      <c r="I335" s="234">
        <f>+I336</f>
        <v>0</v>
      </c>
      <c r="J335" s="234">
        <f t="shared" ref="J335:L335" si="165">+J336</f>
        <v>0</v>
      </c>
      <c r="K335" s="234">
        <f t="shared" si="165"/>
        <v>0</v>
      </c>
      <c r="L335" s="234">
        <f t="shared" si="165"/>
        <v>0</v>
      </c>
      <c r="M335" s="234">
        <f t="shared" si="163"/>
        <v>0</v>
      </c>
      <c r="N335" s="234">
        <f t="shared" si="163"/>
        <v>0</v>
      </c>
      <c r="O335" s="234">
        <f t="shared" si="163"/>
        <v>0</v>
      </c>
      <c r="P335" s="234">
        <f t="shared" si="163"/>
        <v>0</v>
      </c>
      <c r="Q335" s="234">
        <f t="shared" si="163"/>
        <v>0</v>
      </c>
      <c r="R335" s="234">
        <f t="shared" si="163"/>
        <v>0</v>
      </c>
      <c r="S335" s="234">
        <f t="shared" si="163"/>
        <v>0</v>
      </c>
      <c r="T335" s="234">
        <f t="shared" si="163"/>
        <v>0</v>
      </c>
      <c r="U335" s="234">
        <f t="shared" si="163"/>
        <v>0</v>
      </c>
      <c r="V335" s="234">
        <f t="shared" si="163"/>
        <v>0</v>
      </c>
      <c r="W335" s="234">
        <f t="shared" si="163"/>
        <v>0</v>
      </c>
      <c r="X335" s="234">
        <f t="shared" si="163"/>
        <v>0</v>
      </c>
      <c r="Y335" s="214"/>
      <c r="Z335" s="214"/>
      <c r="AA335" s="214"/>
      <c r="AB335" s="214"/>
      <c r="AC335" s="222"/>
    </row>
    <row r="336" spans="8:29" ht="16.5" thickTop="1" thickBot="1" x14ac:dyDescent="0.3">
      <c r="H336" s="48" t="s">
        <v>685</v>
      </c>
      <c r="I336" s="37">
        <f>+I337</f>
        <v>0</v>
      </c>
      <c r="J336" s="37">
        <f t="shared" si="163"/>
        <v>0</v>
      </c>
      <c r="K336" s="37">
        <f t="shared" si="163"/>
        <v>0</v>
      </c>
      <c r="L336" s="37">
        <f t="shared" si="163"/>
        <v>0</v>
      </c>
      <c r="M336" s="42">
        <f t="shared" si="163"/>
        <v>0</v>
      </c>
      <c r="N336" s="42">
        <f t="shared" si="163"/>
        <v>0</v>
      </c>
      <c r="O336" s="42">
        <f t="shared" si="163"/>
        <v>0</v>
      </c>
      <c r="P336" s="42">
        <f t="shared" si="163"/>
        <v>0</v>
      </c>
      <c r="Q336" s="42">
        <f t="shared" si="163"/>
        <v>0</v>
      </c>
      <c r="R336" s="42">
        <f t="shared" si="163"/>
        <v>0</v>
      </c>
      <c r="S336" s="42">
        <f t="shared" si="163"/>
        <v>0</v>
      </c>
      <c r="T336" s="42">
        <f t="shared" si="163"/>
        <v>0</v>
      </c>
      <c r="U336" s="42">
        <f t="shared" si="163"/>
        <v>0</v>
      </c>
      <c r="V336" s="42">
        <f t="shared" si="163"/>
        <v>0</v>
      </c>
      <c r="W336" s="42">
        <f t="shared" si="163"/>
        <v>0</v>
      </c>
      <c r="X336" s="42">
        <f t="shared" si="163"/>
        <v>0</v>
      </c>
      <c r="Y336" s="210"/>
      <c r="Z336" s="210"/>
      <c r="AA336" s="210"/>
      <c r="AB336" s="210"/>
      <c r="AC336" s="222"/>
    </row>
    <row r="337" spans="8:29" ht="16.5" thickTop="1" thickBot="1" x14ac:dyDescent="0.3">
      <c r="H337" s="49" t="s">
        <v>686</v>
      </c>
      <c r="I337" s="37">
        <f>+I338</f>
        <v>0</v>
      </c>
      <c r="J337" s="37">
        <f t="shared" si="163"/>
        <v>0</v>
      </c>
      <c r="K337" s="37">
        <f t="shared" si="163"/>
        <v>0</v>
      </c>
      <c r="L337" s="37">
        <f t="shared" si="163"/>
        <v>0</v>
      </c>
      <c r="M337" s="37">
        <f t="shared" si="163"/>
        <v>0</v>
      </c>
      <c r="N337" s="37">
        <f t="shared" si="163"/>
        <v>0</v>
      </c>
      <c r="O337" s="37">
        <f t="shared" si="163"/>
        <v>0</v>
      </c>
      <c r="P337" s="37">
        <f t="shared" si="163"/>
        <v>0</v>
      </c>
      <c r="Q337" s="37">
        <f t="shared" si="163"/>
        <v>0</v>
      </c>
      <c r="R337" s="37">
        <f t="shared" si="163"/>
        <v>0</v>
      </c>
      <c r="S337" s="37">
        <f t="shared" si="163"/>
        <v>0</v>
      </c>
      <c r="T337" s="37">
        <f t="shared" si="163"/>
        <v>0</v>
      </c>
      <c r="U337" s="37"/>
      <c r="V337" s="37"/>
      <c r="W337" s="37"/>
      <c r="X337" s="37"/>
      <c r="Y337" s="211"/>
      <c r="Z337" s="211"/>
      <c r="AA337" s="211"/>
      <c r="AB337" s="211"/>
      <c r="AC337" s="222"/>
    </row>
    <row r="338" spans="8:29" ht="16.5" thickTop="1" thickBot="1" x14ac:dyDescent="0.3">
      <c r="H338" s="49" t="s">
        <v>687</v>
      </c>
      <c r="I338" s="37">
        <v>0</v>
      </c>
      <c r="J338" s="37">
        <v>0</v>
      </c>
      <c r="K338" s="37">
        <v>0</v>
      </c>
      <c r="L338" s="37">
        <v>0</v>
      </c>
      <c r="M338" s="37"/>
      <c r="N338" s="37"/>
      <c r="O338" s="37"/>
      <c r="P338" s="37"/>
      <c r="Q338" s="37"/>
      <c r="R338" s="37"/>
      <c r="S338" s="37"/>
      <c r="T338" s="37"/>
      <c r="U338" s="37"/>
      <c r="V338" s="37"/>
      <c r="W338" s="37"/>
      <c r="X338" s="37"/>
      <c r="Y338" s="211"/>
      <c r="Z338" s="211"/>
      <c r="AA338" s="211"/>
      <c r="AB338" s="211"/>
      <c r="AC338" s="222"/>
    </row>
    <row r="339" spans="8:29" ht="27" thickTop="1" thickBot="1" x14ac:dyDescent="0.3">
      <c r="H339" s="203" t="s">
        <v>919</v>
      </c>
      <c r="I339" s="234">
        <f>+I340</f>
        <v>0</v>
      </c>
      <c r="J339" s="234">
        <f t="shared" ref="J339:L339" si="166">+J340</f>
        <v>0</v>
      </c>
      <c r="K339" s="234">
        <f t="shared" si="166"/>
        <v>0</v>
      </c>
      <c r="L339" s="234">
        <f t="shared" si="166"/>
        <v>0</v>
      </c>
      <c r="M339" s="234">
        <f t="shared" si="163"/>
        <v>0</v>
      </c>
      <c r="N339" s="234">
        <f t="shared" si="163"/>
        <v>0</v>
      </c>
      <c r="O339" s="234">
        <f t="shared" si="163"/>
        <v>0</v>
      </c>
      <c r="P339" s="234">
        <f t="shared" si="163"/>
        <v>0</v>
      </c>
      <c r="Q339" s="234">
        <f t="shared" si="163"/>
        <v>0</v>
      </c>
      <c r="R339" s="234">
        <f t="shared" si="163"/>
        <v>0</v>
      </c>
      <c r="S339" s="234">
        <f t="shared" si="163"/>
        <v>0</v>
      </c>
      <c r="T339" s="234">
        <f t="shared" si="163"/>
        <v>0</v>
      </c>
      <c r="U339" s="236"/>
      <c r="V339" s="236"/>
      <c r="W339" s="236"/>
      <c r="X339" s="236"/>
      <c r="Y339" s="214"/>
      <c r="Z339" s="214"/>
      <c r="AA339" s="214"/>
      <c r="AB339" s="214"/>
      <c r="AC339" s="222"/>
    </row>
    <row r="340" spans="8:29" ht="16.5" thickTop="1" thickBot="1" x14ac:dyDescent="0.3">
      <c r="H340" s="48" t="s">
        <v>685</v>
      </c>
      <c r="I340" s="37">
        <f>+I341</f>
        <v>0</v>
      </c>
      <c r="J340" s="37">
        <f t="shared" si="163"/>
        <v>0</v>
      </c>
      <c r="K340" s="37">
        <f t="shared" si="163"/>
        <v>0</v>
      </c>
      <c r="L340" s="37">
        <f t="shared" si="163"/>
        <v>0</v>
      </c>
      <c r="M340" s="42">
        <f t="shared" si="163"/>
        <v>0</v>
      </c>
      <c r="N340" s="42">
        <f t="shared" si="163"/>
        <v>0</v>
      </c>
      <c r="O340" s="42">
        <f t="shared" si="163"/>
        <v>0</v>
      </c>
      <c r="P340" s="42">
        <f t="shared" si="163"/>
        <v>0</v>
      </c>
      <c r="Q340" s="42">
        <f t="shared" si="163"/>
        <v>0</v>
      </c>
      <c r="R340" s="42">
        <f t="shared" si="163"/>
        <v>0</v>
      </c>
      <c r="S340" s="42">
        <f t="shared" si="163"/>
        <v>0</v>
      </c>
      <c r="T340" s="42">
        <f t="shared" si="163"/>
        <v>0</v>
      </c>
      <c r="U340" s="42"/>
      <c r="V340" s="42"/>
      <c r="W340" s="42"/>
      <c r="X340" s="42"/>
      <c r="Y340" s="210"/>
      <c r="Z340" s="210"/>
      <c r="AA340" s="210"/>
      <c r="AB340" s="210"/>
      <c r="AC340" s="222"/>
    </row>
    <row r="341" spans="8:29" ht="16.5" thickTop="1" thickBot="1" x14ac:dyDescent="0.3">
      <c r="H341" s="49" t="s">
        <v>686</v>
      </c>
      <c r="I341" s="37">
        <f>+I342</f>
        <v>0</v>
      </c>
      <c r="J341" s="37">
        <f t="shared" si="163"/>
        <v>0</v>
      </c>
      <c r="K341" s="37">
        <f t="shared" si="163"/>
        <v>0</v>
      </c>
      <c r="L341" s="37">
        <f t="shared" si="163"/>
        <v>0</v>
      </c>
      <c r="M341" s="37">
        <f t="shared" si="163"/>
        <v>0</v>
      </c>
      <c r="N341" s="37">
        <f t="shared" si="163"/>
        <v>0</v>
      </c>
      <c r="O341" s="37">
        <f t="shared" si="163"/>
        <v>0</v>
      </c>
      <c r="P341" s="37">
        <f t="shared" si="163"/>
        <v>0</v>
      </c>
      <c r="Q341" s="37">
        <f t="shared" si="163"/>
        <v>0</v>
      </c>
      <c r="R341" s="37">
        <f t="shared" si="163"/>
        <v>0</v>
      </c>
      <c r="S341" s="37">
        <f t="shared" si="163"/>
        <v>0</v>
      </c>
      <c r="T341" s="37">
        <f t="shared" si="163"/>
        <v>0</v>
      </c>
      <c r="U341" s="237"/>
      <c r="V341" s="237"/>
      <c r="W341" s="237"/>
      <c r="X341" s="237"/>
      <c r="Y341" s="211"/>
      <c r="Z341" s="211"/>
      <c r="AA341" s="211"/>
      <c r="AB341" s="211"/>
      <c r="AC341" s="222"/>
    </row>
    <row r="342" spans="8:29" ht="16.5" thickTop="1" thickBot="1" x14ac:dyDescent="0.3">
      <c r="H342" s="49" t="s">
        <v>687</v>
      </c>
      <c r="I342" s="37">
        <v>0</v>
      </c>
      <c r="J342" s="37">
        <v>0</v>
      </c>
      <c r="K342" s="37">
        <v>0</v>
      </c>
      <c r="L342" s="37">
        <v>0</v>
      </c>
      <c r="M342" s="37"/>
      <c r="N342" s="37"/>
      <c r="O342" s="37"/>
      <c r="P342" s="37"/>
      <c r="Q342" s="37"/>
      <c r="R342" s="37"/>
      <c r="S342" s="37"/>
      <c r="T342" s="37"/>
      <c r="U342" s="237"/>
      <c r="V342" s="237"/>
      <c r="W342" s="237"/>
      <c r="X342" s="237"/>
      <c r="Y342" s="211"/>
      <c r="Z342" s="211"/>
      <c r="AA342" s="211"/>
      <c r="AB342" s="211"/>
      <c r="AC342" s="222"/>
    </row>
    <row r="343" spans="8:29" ht="27" thickTop="1" thickBot="1" x14ac:dyDescent="0.3">
      <c r="H343" s="203" t="s">
        <v>920</v>
      </c>
      <c r="I343" s="234">
        <f>+I344</f>
        <v>0</v>
      </c>
      <c r="J343" s="234">
        <f t="shared" ref="J343:T345" si="167">+J344</f>
        <v>0</v>
      </c>
      <c r="K343" s="234">
        <f t="shared" si="167"/>
        <v>0</v>
      </c>
      <c r="L343" s="234">
        <f t="shared" si="167"/>
        <v>0</v>
      </c>
      <c r="M343" s="234">
        <f t="shared" si="167"/>
        <v>0</v>
      </c>
      <c r="N343" s="234">
        <f t="shared" si="167"/>
        <v>0</v>
      </c>
      <c r="O343" s="234">
        <f t="shared" si="167"/>
        <v>0</v>
      </c>
      <c r="P343" s="234">
        <f t="shared" si="167"/>
        <v>0</v>
      </c>
      <c r="Q343" s="234">
        <f t="shared" si="167"/>
        <v>0</v>
      </c>
      <c r="R343" s="234">
        <f t="shared" si="167"/>
        <v>0</v>
      </c>
      <c r="S343" s="234">
        <f t="shared" si="167"/>
        <v>0</v>
      </c>
      <c r="T343" s="234">
        <f t="shared" si="167"/>
        <v>0</v>
      </c>
      <c r="U343" s="234"/>
      <c r="V343" s="234"/>
      <c r="W343" s="234"/>
      <c r="X343" s="234"/>
      <c r="Y343" s="214"/>
      <c r="Z343" s="215"/>
      <c r="AA343" s="215"/>
      <c r="AB343" s="215"/>
      <c r="AC343" s="222"/>
    </row>
    <row r="344" spans="8:29" ht="16.5" thickTop="1" thickBot="1" x14ac:dyDescent="0.3">
      <c r="H344" s="48" t="s">
        <v>685</v>
      </c>
      <c r="I344" s="37">
        <f>+I345</f>
        <v>0</v>
      </c>
      <c r="J344" s="37">
        <f t="shared" si="167"/>
        <v>0</v>
      </c>
      <c r="K344" s="37">
        <f t="shared" si="167"/>
        <v>0</v>
      </c>
      <c r="L344" s="37">
        <f t="shared" si="167"/>
        <v>0</v>
      </c>
      <c r="M344" s="42">
        <f t="shared" si="167"/>
        <v>0</v>
      </c>
      <c r="N344" s="42">
        <f t="shared" si="167"/>
        <v>0</v>
      </c>
      <c r="O344" s="42">
        <f t="shared" si="167"/>
        <v>0</v>
      </c>
      <c r="P344" s="42">
        <f t="shared" si="167"/>
        <v>0</v>
      </c>
      <c r="Q344" s="42">
        <f t="shared" si="167"/>
        <v>0</v>
      </c>
      <c r="R344" s="42">
        <f t="shared" si="167"/>
        <v>0</v>
      </c>
      <c r="S344" s="42">
        <f t="shared" si="167"/>
        <v>0</v>
      </c>
      <c r="T344" s="42">
        <f t="shared" si="167"/>
        <v>0</v>
      </c>
      <c r="U344" s="42"/>
      <c r="V344" s="42"/>
      <c r="W344" s="42"/>
      <c r="X344" s="42"/>
      <c r="Y344" s="216"/>
      <c r="Z344" s="216"/>
      <c r="AA344" s="216"/>
      <c r="AB344" s="216"/>
      <c r="AC344" s="222"/>
    </row>
    <row r="345" spans="8:29" ht="16.5" thickTop="1" thickBot="1" x14ac:dyDescent="0.3">
      <c r="H345" s="49" t="s">
        <v>686</v>
      </c>
      <c r="I345" s="37">
        <f>+I346</f>
        <v>0</v>
      </c>
      <c r="J345" s="37">
        <f t="shared" si="167"/>
        <v>0</v>
      </c>
      <c r="K345" s="37">
        <f t="shared" si="167"/>
        <v>0</v>
      </c>
      <c r="L345" s="37">
        <f t="shared" si="167"/>
        <v>0</v>
      </c>
      <c r="M345" s="37">
        <f t="shared" si="167"/>
        <v>0</v>
      </c>
      <c r="N345" s="37">
        <f t="shared" si="167"/>
        <v>0</v>
      </c>
      <c r="O345" s="37">
        <f t="shared" si="167"/>
        <v>0</v>
      </c>
      <c r="P345" s="37">
        <f t="shared" si="167"/>
        <v>0</v>
      </c>
      <c r="Q345" s="37">
        <f t="shared" si="167"/>
        <v>0</v>
      </c>
      <c r="R345" s="37">
        <f t="shared" si="167"/>
        <v>0</v>
      </c>
      <c r="S345" s="37">
        <f t="shared" si="167"/>
        <v>0</v>
      </c>
      <c r="T345" s="37">
        <f t="shared" si="167"/>
        <v>0</v>
      </c>
      <c r="U345" s="37"/>
      <c r="V345" s="37"/>
      <c r="W345" s="37"/>
      <c r="X345" s="37"/>
      <c r="Y345" s="217"/>
      <c r="Z345" s="217"/>
      <c r="AA345" s="217"/>
      <c r="AB345" s="217"/>
      <c r="AC345" s="222"/>
    </row>
    <row r="346" spans="8:29" ht="16.5" thickTop="1" thickBot="1" x14ac:dyDescent="0.3">
      <c r="H346" s="49" t="s">
        <v>687</v>
      </c>
      <c r="I346" s="37">
        <v>0</v>
      </c>
      <c r="J346" s="37">
        <v>0</v>
      </c>
      <c r="K346" s="37">
        <v>0</v>
      </c>
      <c r="L346" s="37">
        <v>0</v>
      </c>
      <c r="M346" s="37"/>
      <c r="N346" s="37"/>
      <c r="O346" s="37"/>
      <c r="P346" s="37"/>
      <c r="Q346" s="37"/>
      <c r="R346" s="37"/>
      <c r="S346" s="37"/>
      <c r="T346" s="37"/>
      <c r="U346" s="232"/>
      <c r="V346" s="232"/>
      <c r="W346" s="232"/>
      <c r="X346" s="232"/>
      <c r="Y346" s="211"/>
      <c r="Z346" s="211"/>
      <c r="AA346" s="211"/>
      <c r="AB346" s="211"/>
      <c r="AC346" s="222"/>
    </row>
    <row r="347" spans="8:29" ht="16.5" thickTop="1" thickBot="1" x14ac:dyDescent="0.3">
      <c r="H347" s="203" t="s">
        <v>921</v>
      </c>
      <c r="I347" s="234">
        <f>+I348</f>
        <v>0</v>
      </c>
      <c r="J347" s="234">
        <f t="shared" ref="J347:T349" si="168">+J348</f>
        <v>0</v>
      </c>
      <c r="K347" s="234">
        <f t="shared" si="168"/>
        <v>0</v>
      </c>
      <c r="L347" s="234">
        <f t="shared" si="168"/>
        <v>0</v>
      </c>
      <c r="M347" s="234">
        <f t="shared" si="168"/>
        <v>0</v>
      </c>
      <c r="N347" s="234">
        <f t="shared" si="168"/>
        <v>0</v>
      </c>
      <c r="O347" s="234">
        <f t="shared" si="168"/>
        <v>0</v>
      </c>
      <c r="P347" s="234">
        <f t="shared" si="168"/>
        <v>0</v>
      </c>
      <c r="Q347" s="234">
        <f t="shared" si="168"/>
        <v>0</v>
      </c>
      <c r="R347" s="234">
        <f t="shared" si="168"/>
        <v>0</v>
      </c>
      <c r="S347" s="234">
        <f t="shared" si="168"/>
        <v>0</v>
      </c>
      <c r="T347" s="234">
        <f t="shared" si="168"/>
        <v>0</v>
      </c>
      <c r="U347" s="234"/>
      <c r="V347" s="234"/>
      <c r="W347" s="234"/>
      <c r="X347" s="234"/>
      <c r="Y347" s="214"/>
      <c r="Z347" s="214"/>
      <c r="AA347" s="214"/>
      <c r="AB347" s="214"/>
      <c r="AC347" s="222"/>
    </row>
    <row r="348" spans="8:29" ht="16.5" thickTop="1" thickBot="1" x14ac:dyDescent="0.3">
      <c r="H348" s="48" t="s">
        <v>685</v>
      </c>
      <c r="I348" s="37">
        <f>+I349</f>
        <v>0</v>
      </c>
      <c r="J348" s="37">
        <f t="shared" si="168"/>
        <v>0</v>
      </c>
      <c r="K348" s="37">
        <f t="shared" si="168"/>
        <v>0</v>
      </c>
      <c r="L348" s="37">
        <f t="shared" si="168"/>
        <v>0</v>
      </c>
      <c r="M348" s="42">
        <f t="shared" si="168"/>
        <v>0</v>
      </c>
      <c r="N348" s="42">
        <f t="shared" si="168"/>
        <v>0</v>
      </c>
      <c r="O348" s="42">
        <f t="shared" si="168"/>
        <v>0</v>
      </c>
      <c r="P348" s="42">
        <f t="shared" si="168"/>
        <v>0</v>
      </c>
      <c r="Q348" s="42">
        <f t="shared" si="168"/>
        <v>0</v>
      </c>
      <c r="R348" s="42">
        <f t="shared" si="168"/>
        <v>0</v>
      </c>
      <c r="S348" s="42">
        <f t="shared" si="168"/>
        <v>0</v>
      </c>
      <c r="T348" s="42">
        <f t="shared" si="168"/>
        <v>0</v>
      </c>
      <c r="U348" s="42"/>
      <c r="V348" s="42"/>
      <c r="W348" s="42"/>
      <c r="X348" s="42"/>
      <c r="Y348" s="210"/>
      <c r="Z348" s="210"/>
      <c r="AA348" s="210"/>
      <c r="AB348" s="210"/>
      <c r="AC348" s="222"/>
    </row>
    <row r="349" spans="8:29" ht="16.5" thickTop="1" thickBot="1" x14ac:dyDescent="0.3">
      <c r="H349" s="49" t="s">
        <v>686</v>
      </c>
      <c r="I349" s="37">
        <f>+I350</f>
        <v>0</v>
      </c>
      <c r="J349" s="37">
        <f t="shared" si="168"/>
        <v>0</v>
      </c>
      <c r="K349" s="37">
        <f t="shared" si="168"/>
        <v>0</v>
      </c>
      <c r="L349" s="37">
        <f t="shared" si="168"/>
        <v>0</v>
      </c>
      <c r="M349" s="37">
        <f t="shared" si="168"/>
        <v>0</v>
      </c>
      <c r="N349" s="37">
        <f t="shared" si="168"/>
        <v>0</v>
      </c>
      <c r="O349" s="37">
        <f t="shared" si="168"/>
        <v>0</v>
      </c>
      <c r="P349" s="37">
        <f t="shared" si="168"/>
        <v>0</v>
      </c>
      <c r="Q349" s="37">
        <f t="shared" si="168"/>
        <v>0</v>
      </c>
      <c r="R349" s="37">
        <f t="shared" si="168"/>
        <v>0</v>
      </c>
      <c r="S349" s="37">
        <f t="shared" si="168"/>
        <v>0</v>
      </c>
      <c r="T349" s="37">
        <f t="shared" si="168"/>
        <v>0</v>
      </c>
      <c r="U349" s="37"/>
      <c r="V349" s="37"/>
      <c r="W349" s="37"/>
      <c r="X349" s="37"/>
      <c r="Y349" s="211"/>
      <c r="Z349" s="211"/>
      <c r="AA349" s="211"/>
      <c r="AB349" s="211"/>
      <c r="AC349" s="222"/>
    </row>
    <row r="350" spans="8:29" ht="16.5" thickTop="1" thickBot="1" x14ac:dyDescent="0.3">
      <c r="H350" s="49" t="s">
        <v>687</v>
      </c>
      <c r="I350" s="37">
        <v>0</v>
      </c>
      <c r="J350" s="37">
        <v>0</v>
      </c>
      <c r="K350" s="37">
        <v>0</v>
      </c>
      <c r="L350" s="37">
        <v>0</v>
      </c>
      <c r="M350" s="37"/>
      <c r="N350" s="37"/>
      <c r="O350" s="37"/>
      <c r="P350" s="37"/>
      <c r="Q350" s="37"/>
      <c r="R350" s="37"/>
      <c r="S350" s="37"/>
      <c r="T350" s="37"/>
      <c r="U350" s="232"/>
      <c r="V350" s="232"/>
      <c r="W350" s="232"/>
      <c r="X350" s="232"/>
      <c r="Y350" s="211"/>
      <c r="Z350" s="211"/>
      <c r="AA350" s="211"/>
      <c r="AB350" s="211"/>
      <c r="AC350" s="222"/>
    </row>
    <row r="351" spans="8:29" ht="16.5" thickTop="1" thickBot="1" x14ac:dyDescent="0.3">
      <c r="H351" s="203" t="s">
        <v>922</v>
      </c>
      <c r="I351" s="234">
        <f>+I352</f>
        <v>0</v>
      </c>
      <c r="J351" s="234">
        <f t="shared" ref="J351:X353" si="169">+J352</f>
        <v>0</v>
      </c>
      <c r="K351" s="234">
        <f t="shared" si="169"/>
        <v>0</v>
      </c>
      <c r="L351" s="234">
        <f t="shared" si="169"/>
        <v>0</v>
      </c>
      <c r="M351" s="234">
        <f t="shared" si="169"/>
        <v>0</v>
      </c>
      <c r="N351" s="234">
        <f t="shared" si="169"/>
        <v>0</v>
      </c>
      <c r="O351" s="234">
        <f t="shared" si="169"/>
        <v>0</v>
      </c>
      <c r="P351" s="234">
        <f t="shared" si="169"/>
        <v>0</v>
      </c>
      <c r="Q351" s="234">
        <f t="shared" si="169"/>
        <v>0</v>
      </c>
      <c r="R351" s="234">
        <f t="shared" si="169"/>
        <v>0</v>
      </c>
      <c r="S351" s="234">
        <f t="shared" si="169"/>
        <v>0</v>
      </c>
      <c r="T351" s="234">
        <f t="shared" si="169"/>
        <v>0</v>
      </c>
      <c r="U351" s="234">
        <f t="shared" si="169"/>
        <v>0</v>
      </c>
      <c r="V351" s="234">
        <f t="shared" si="169"/>
        <v>0</v>
      </c>
      <c r="W351" s="234">
        <f t="shared" si="169"/>
        <v>0</v>
      </c>
      <c r="X351" s="234">
        <f t="shared" si="169"/>
        <v>0</v>
      </c>
      <c r="Y351" s="218">
        <f t="shared" ref="Y351:AB354" si="170">+I351+M351+Q351+U351</f>
        <v>0</v>
      </c>
      <c r="Z351" s="218">
        <f t="shared" si="170"/>
        <v>0</v>
      </c>
      <c r="AA351" s="218">
        <f t="shared" si="170"/>
        <v>0</v>
      </c>
      <c r="AB351" s="218">
        <f t="shared" si="170"/>
        <v>0</v>
      </c>
      <c r="AC351" s="222"/>
    </row>
    <row r="352" spans="8:29" ht="16.5" thickTop="1" thickBot="1" x14ac:dyDescent="0.3">
      <c r="H352" s="48" t="s">
        <v>685</v>
      </c>
      <c r="I352" s="37">
        <f>+I353</f>
        <v>0</v>
      </c>
      <c r="J352" s="37">
        <f t="shared" si="169"/>
        <v>0</v>
      </c>
      <c r="K352" s="37">
        <f t="shared" si="169"/>
        <v>0</v>
      </c>
      <c r="L352" s="37">
        <f t="shared" si="169"/>
        <v>0</v>
      </c>
      <c r="M352" s="42">
        <f t="shared" si="169"/>
        <v>0</v>
      </c>
      <c r="N352" s="42">
        <f t="shared" si="169"/>
        <v>0</v>
      </c>
      <c r="O352" s="42">
        <f t="shared" si="169"/>
        <v>0</v>
      </c>
      <c r="P352" s="42">
        <f t="shared" si="169"/>
        <v>0</v>
      </c>
      <c r="Q352" s="42">
        <f t="shared" si="169"/>
        <v>0</v>
      </c>
      <c r="R352" s="42">
        <f t="shared" si="169"/>
        <v>0</v>
      </c>
      <c r="S352" s="42">
        <f t="shared" si="169"/>
        <v>0</v>
      </c>
      <c r="T352" s="42">
        <f t="shared" si="169"/>
        <v>0</v>
      </c>
      <c r="U352" s="42">
        <f t="shared" si="169"/>
        <v>0</v>
      </c>
      <c r="V352" s="42">
        <f t="shared" si="169"/>
        <v>0</v>
      </c>
      <c r="W352" s="42">
        <f t="shared" si="169"/>
        <v>0</v>
      </c>
      <c r="X352" s="42">
        <f t="shared" si="169"/>
        <v>0</v>
      </c>
      <c r="Y352" s="43">
        <f t="shared" si="170"/>
        <v>0</v>
      </c>
      <c r="Z352" s="43">
        <f t="shared" si="170"/>
        <v>0</v>
      </c>
      <c r="AA352" s="43">
        <f t="shared" si="170"/>
        <v>0</v>
      </c>
      <c r="AB352" s="43">
        <f t="shared" si="170"/>
        <v>0</v>
      </c>
      <c r="AC352" s="222"/>
    </row>
    <row r="353" spans="8:29" ht="16.5" thickTop="1" thickBot="1" x14ac:dyDescent="0.3">
      <c r="H353" s="49" t="s">
        <v>686</v>
      </c>
      <c r="I353" s="37">
        <f>+I354</f>
        <v>0</v>
      </c>
      <c r="J353" s="37">
        <f t="shared" si="169"/>
        <v>0</v>
      </c>
      <c r="K353" s="37">
        <f t="shared" si="169"/>
        <v>0</v>
      </c>
      <c r="L353" s="37">
        <f t="shared" si="169"/>
        <v>0</v>
      </c>
      <c r="M353" s="37">
        <f t="shared" si="169"/>
        <v>0</v>
      </c>
      <c r="N353" s="37">
        <f t="shared" si="169"/>
        <v>0</v>
      </c>
      <c r="O353" s="37">
        <f t="shared" si="169"/>
        <v>0</v>
      </c>
      <c r="P353" s="37">
        <f t="shared" si="169"/>
        <v>0</v>
      </c>
      <c r="Q353" s="37">
        <f t="shared" si="169"/>
        <v>0</v>
      </c>
      <c r="R353" s="37">
        <f t="shared" si="169"/>
        <v>0</v>
      </c>
      <c r="S353" s="37">
        <f t="shared" si="169"/>
        <v>0</v>
      </c>
      <c r="T353" s="37">
        <f t="shared" si="169"/>
        <v>0</v>
      </c>
      <c r="U353" s="37">
        <f t="shared" si="169"/>
        <v>0</v>
      </c>
      <c r="V353" s="37">
        <f t="shared" si="169"/>
        <v>0</v>
      </c>
      <c r="W353" s="37">
        <f t="shared" si="169"/>
        <v>0</v>
      </c>
      <c r="X353" s="37">
        <f t="shared" si="169"/>
        <v>0</v>
      </c>
      <c r="Y353" s="38">
        <f t="shared" si="170"/>
        <v>0</v>
      </c>
      <c r="Z353" s="38">
        <f t="shared" si="170"/>
        <v>0</v>
      </c>
      <c r="AA353" s="38">
        <f t="shared" si="170"/>
        <v>0</v>
      </c>
      <c r="AB353" s="38">
        <f t="shared" si="170"/>
        <v>0</v>
      </c>
      <c r="AC353" s="222"/>
    </row>
    <row r="354" spans="8:29" ht="16.5" thickTop="1" thickBot="1" x14ac:dyDescent="0.3">
      <c r="H354" s="49" t="s">
        <v>687</v>
      </c>
      <c r="I354" s="37">
        <v>0</v>
      </c>
      <c r="J354" s="37">
        <v>0</v>
      </c>
      <c r="K354" s="37">
        <v>0</v>
      </c>
      <c r="L354" s="37">
        <v>0</v>
      </c>
      <c r="M354" s="37"/>
      <c r="N354" s="37"/>
      <c r="O354" s="37"/>
      <c r="P354" s="37"/>
      <c r="Q354" s="37"/>
      <c r="R354" s="37"/>
      <c r="S354" s="37"/>
      <c r="T354" s="37"/>
      <c r="U354" s="37">
        <v>0</v>
      </c>
      <c r="V354" s="37">
        <v>0</v>
      </c>
      <c r="W354" s="37">
        <v>0</v>
      </c>
      <c r="X354" s="37">
        <v>0</v>
      </c>
      <c r="Y354" s="38">
        <f t="shared" si="170"/>
        <v>0</v>
      </c>
      <c r="Z354" s="38">
        <f>+J354+N354+R354+V354</f>
        <v>0</v>
      </c>
      <c r="AA354" s="38">
        <f t="shared" si="170"/>
        <v>0</v>
      </c>
      <c r="AB354" s="38">
        <f t="shared" si="170"/>
        <v>0</v>
      </c>
      <c r="AC354" s="222"/>
    </row>
    <row r="355" spans="8:29" ht="27" thickTop="1" thickBot="1" x14ac:dyDescent="0.3">
      <c r="H355" s="203" t="s">
        <v>923</v>
      </c>
      <c r="I355" s="234">
        <f>+I356</f>
        <v>0</v>
      </c>
      <c r="J355" s="234">
        <f t="shared" ref="J355:L361" si="171">+J356</f>
        <v>0</v>
      </c>
      <c r="K355" s="234">
        <f t="shared" si="171"/>
        <v>0</v>
      </c>
      <c r="L355" s="234">
        <f>+L356</f>
        <v>0</v>
      </c>
      <c r="M355" s="234">
        <f>+M356</f>
        <v>0</v>
      </c>
      <c r="N355" s="234">
        <f t="shared" ref="M355:X361" si="172">+N356</f>
        <v>0</v>
      </c>
      <c r="O355" s="234">
        <f t="shared" si="172"/>
        <v>0</v>
      </c>
      <c r="P355" s="234">
        <f t="shared" si="172"/>
        <v>0</v>
      </c>
      <c r="Q355" s="234">
        <f t="shared" si="172"/>
        <v>0</v>
      </c>
      <c r="R355" s="234">
        <f t="shared" si="172"/>
        <v>0</v>
      </c>
      <c r="S355" s="234">
        <f t="shared" si="172"/>
        <v>0</v>
      </c>
      <c r="T355" s="234">
        <f t="shared" si="172"/>
        <v>0</v>
      </c>
      <c r="U355" s="234"/>
      <c r="V355" s="234"/>
      <c r="W355" s="234"/>
      <c r="X355" s="234"/>
      <c r="Y355" s="214"/>
      <c r="Z355" s="214"/>
      <c r="AA355" s="214"/>
      <c r="AB355" s="214"/>
      <c r="AC355" s="222"/>
    </row>
    <row r="356" spans="8:29" ht="16.5" thickTop="1" thickBot="1" x14ac:dyDescent="0.3">
      <c r="H356" s="48" t="s">
        <v>685</v>
      </c>
      <c r="I356" s="37">
        <f>+I357</f>
        <v>0</v>
      </c>
      <c r="J356" s="37">
        <f t="shared" si="171"/>
        <v>0</v>
      </c>
      <c r="K356" s="37">
        <f t="shared" si="171"/>
        <v>0</v>
      </c>
      <c r="L356" s="37">
        <f t="shared" si="171"/>
        <v>0</v>
      </c>
      <c r="M356" s="42">
        <f>+M357</f>
        <v>0</v>
      </c>
      <c r="N356" s="42">
        <f t="shared" si="172"/>
        <v>0</v>
      </c>
      <c r="O356" s="42">
        <f t="shared" si="172"/>
        <v>0</v>
      </c>
      <c r="P356" s="42">
        <f t="shared" si="172"/>
        <v>0</v>
      </c>
      <c r="Q356" s="42">
        <f t="shared" si="172"/>
        <v>0</v>
      </c>
      <c r="R356" s="42">
        <f t="shared" si="172"/>
        <v>0</v>
      </c>
      <c r="S356" s="42">
        <f t="shared" si="172"/>
        <v>0</v>
      </c>
      <c r="T356" s="42">
        <f t="shared" si="172"/>
        <v>0</v>
      </c>
      <c r="U356" s="42"/>
      <c r="V356" s="42"/>
      <c r="W356" s="42"/>
      <c r="X356" s="42"/>
      <c r="Y356" s="210"/>
      <c r="Z356" s="210"/>
      <c r="AA356" s="210"/>
      <c r="AB356" s="210"/>
      <c r="AC356" s="222"/>
    </row>
    <row r="357" spans="8:29" ht="16.5" thickTop="1" thickBot="1" x14ac:dyDescent="0.3">
      <c r="H357" s="49" t="s">
        <v>686</v>
      </c>
      <c r="I357" s="37">
        <f>+I358</f>
        <v>0</v>
      </c>
      <c r="J357" s="37">
        <f t="shared" si="171"/>
        <v>0</v>
      </c>
      <c r="K357" s="37">
        <f t="shared" si="171"/>
        <v>0</v>
      </c>
      <c r="L357" s="37">
        <f>+L358</f>
        <v>0</v>
      </c>
      <c r="M357" s="37">
        <f t="shared" si="172"/>
        <v>0</v>
      </c>
      <c r="N357" s="37">
        <f t="shared" si="172"/>
        <v>0</v>
      </c>
      <c r="O357" s="37">
        <f t="shared" si="172"/>
        <v>0</v>
      </c>
      <c r="P357" s="37">
        <f t="shared" si="172"/>
        <v>0</v>
      </c>
      <c r="Q357" s="37">
        <f t="shared" si="172"/>
        <v>0</v>
      </c>
      <c r="R357" s="37">
        <f t="shared" si="172"/>
        <v>0</v>
      </c>
      <c r="S357" s="37">
        <f t="shared" si="172"/>
        <v>0</v>
      </c>
      <c r="T357" s="37">
        <f t="shared" si="172"/>
        <v>0</v>
      </c>
      <c r="U357" s="37"/>
      <c r="V357" s="37"/>
      <c r="W357" s="37"/>
      <c r="X357" s="37"/>
      <c r="Y357" s="211"/>
      <c r="Z357" s="211"/>
      <c r="AA357" s="211"/>
      <c r="AB357" s="211"/>
      <c r="AC357" s="222"/>
    </row>
    <row r="358" spans="8:29" ht="16.5" thickTop="1" thickBot="1" x14ac:dyDescent="0.3">
      <c r="H358" s="49" t="s">
        <v>687</v>
      </c>
      <c r="I358" s="37">
        <v>0</v>
      </c>
      <c r="J358" s="37">
        <v>0</v>
      </c>
      <c r="K358" s="37">
        <v>0</v>
      </c>
      <c r="L358" s="37">
        <v>0</v>
      </c>
      <c r="M358" s="37">
        <v>0</v>
      </c>
      <c r="N358" s="37">
        <v>0</v>
      </c>
      <c r="O358" s="37">
        <v>0</v>
      </c>
      <c r="P358" s="37"/>
      <c r="Q358" s="37"/>
      <c r="R358" s="37"/>
      <c r="S358" s="37"/>
      <c r="T358" s="37"/>
      <c r="U358" s="232"/>
      <c r="V358" s="232"/>
      <c r="W358" s="232"/>
      <c r="X358" s="232"/>
      <c r="Y358" s="211"/>
      <c r="Z358" s="211"/>
      <c r="AA358" s="211"/>
      <c r="AB358" s="211"/>
      <c r="AC358" s="222"/>
    </row>
    <row r="359" spans="8:29" ht="27" thickTop="1" thickBot="1" x14ac:dyDescent="0.3">
      <c r="H359" s="208" t="s">
        <v>924</v>
      </c>
      <c r="I359" s="234">
        <f>+I360</f>
        <v>0</v>
      </c>
      <c r="J359" s="234">
        <f>+J360</f>
        <v>0</v>
      </c>
      <c r="K359" s="234">
        <f t="shared" si="171"/>
        <v>0</v>
      </c>
      <c r="L359" s="234">
        <f>+L360</f>
        <v>0</v>
      </c>
      <c r="M359" s="234">
        <f>+M360</f>
        <v>0</v>
      </c>
      <c r="N359" s="234">
        <f t="shared" si="172"/>
        <v>0</v>
      </c>
      <c r="O359" s="234">
        <f t="shared" si="172"/>
        <v>0</v>
      </c>
      <c r="P359" s="234">
        <f t="shared" si="172"/>
        <v>0</v>
      </c>
      <c r="Q359" s="234">
        <f t="shared" si="172"/>
        <v>0</v>
      </c>
      <c r="R359" s="234">
        <f t="shared" si="172"/>
        <v>0</v>
      </c>
      <c r="S359" s="234">
        <f t="shared" si="172"/>
        <v>0</v>
      </c>
      <c r="T359" s="234">
        <f t="shared" si="172"/>
        <v>0</v>
      </c>
      <c r="U359" s="234">
        <f t="shared" si="172"/>
        <v>0</v>
      </c>
      <c r="V359" s="234">
        <f t="shared" si="172"/>
        <v>0</v>
      </c>
      <c r="W359" s="234">
        <f t="shared" si="172"/>
        <v>0</v>
      </c>
      <c r="X359" s="234">
        <f t="shared" si="172"/>
        <v>0</v>
      </c>
      <c r="Y359" s="214"/>
      <c r="Z359" s="214"/>
      <c r="AA359" s="214"/>
      <c r="AB359" s="214"/>
      <c r="AC359" s="222"/>
    </row>
    <row r="360" spans="8:29" ht="16.5" thickTop="1" thickBot="1" x14ac:dyDescent="0.3">
      <c r="H360" s="48" t="s">
        <v>685</v>
      </c>
      <c r="I360" s="37">
        <f>+I361</f>
        <v>0</v>
      </c>
      <c r="J360" s="37">
        <f t="shared" si="171"/>
        <v>0</v>
      </c>
      <c r="K360" s="37">
        <f t="shared" si="171"/>
        <v>0</v>
      </c>
      <c r="L360" s="37">
        <f t="shared" si="171"/>
        <v>0</v>
      </c>
      <c r="M360" s="42">
        <f>+M361</f>
        <v>0</v>
      </c>
      <c r="N360" s="42">
        <f t="shared" si="172"/>
        <v>0</v>
      </c>
      <c r="O360" s="42">
        <f t="shared" si="172"/>
        <v>0</v>
      </c>
      <c r="P360" s="42">
        <f t="shared" si="172"/>
        <v>0</v>
      </c>
      <c r="Q360" s="42">
        <f t="shared" si="172"/>
        <v>0</v>
      </c>
      <c r="R360" s="42">
        <f t="shared" si="172"/>
        <v>0</v>
      </c>
      <c r="S360" s="42">
        <f t="shared" si="172"/>
        <v>0</v>
      </c>
      <c r="T360" s="42">
        <f t="shared" si="172"/>
        <v>0</v>
      </c>
      <c r="U360" s="42">
        <f t="shared" si="172"/>
        <v>0</v>
      </c>
      <c r="V360" s="42">
        <f t="shared" si="172"/>
        <v>0</v>
      </c>
      <c r="W360" s="42">
        <f t="shared" si="172"/>
        <v>0</v>
      </c>
      <c r="X360" s="42">
        <f t="shared" si="172"/>
        <v>0</v>
      </c>
      <c r="Y360" s="210"/>
      <c r="Z360" s="210"/>
      <c r="AA360" s="210"/>
      <c r="AB360" s="210"/>
      <c r="AC360" s="222"/>
    </row>
    <row r="361" spans="8:29" ht="16.5" thickTop="1" thickBot="1" x14ac:dyDescent="0.3">
      <c r="H361" s="49" t="s">
        <v>686</v>
      </c>
      <c r="I361" s="37">
        <f>+I362</f>
        <v>0</v>
      </c>
      <c r="J361" s="37">
        <f t="shared" si="171"/>
        <v>0</v>
      </c>
      <c r="K361" s="37">
        <f t="shared" si="171"/>
        <v>0</v>
      </c>
      <c r="L361" s="37">
        <f t="shared" si="171"/>
        <v>0</v>
      </c>
      <c r="M361" s="37">
        <f t="shared" si="172"/>
        <v>0</v>
      </c>
      <c r="N361" s="37">
        <f t="shared" si="172"/>
        <v>0</v>
      </c>
      <c r="O361" s="37">
        <f t="shared" si="172"/>
        <v>0</v>
      </c>
      <c r="P361" s="37">
        <f t="shared" si="172"/>
        <v>0</v>
      </c>
      <c r="Q361" s="37">
        <f t="shared" si="172"/>
        <v>0</v>
      </c>
      <c r="R361" s="37">
        <f t="shared" si="172"/>
        <v>0</v>
      </c>
      <c r="S361" s="37">
        <f t="shared" si="172"/>
        <v>0</v>
      </c>
      <c r="T361" s="37">
        <f t="shared" si="172"/>
        <v>0</v>
      </c>
      <c r="U361" s="37"/>
      <c r="V361" s="37"/>
      <c r="W361" s="37"/>
      <c r="X361" s="37"/>
      <c r="Y361" s="211"/>
      <c r="Z361" s="211"/>
      <c r="AA361" s="211"/>
      <c r="AB361" s="211"/>
      <c r="AC361" s="222"/>
    </row>
    <row r="362" spans="8:29" ht="16.5" thickTop="1" thickBot="1" x14ac:dyDescent="0.3">
      <c r="H362" s="49" t="s">
        <v>687</v>
      </c>
      <c r="I362" s="37">
        <v>0</v>
      </c>
      <c r="J362" s="37">
        <v>0</v>
      </c>
      <c r="K362" s="37">
        <v>0</v>
      </c>
      <c r="L362" s="37">
        <v>0</v>
      </c>
      <c r="M362" s="37"/>
      <c r="N362" s="37">
        <v>0</v>
      </c>
      <c r="O362" s="37">
        <v>0</v>
      </c>
      <c r="P362" s="37"/>
      <c r="Q362" s="37"/>
      <c r="R362" s="37"/>
      <c r="S362" s="37"/>
      <c r="T362" s="37"/>
      <c r="U362" s="232"/>
      <c r="V362" s="232"/>
      <c r="W362" s="232"/>
      <c r="X362" s="232"/>
      <c r="Y362" s="211"/>
      <c r="Z362" s="211"/>
      <c r="AA362" s="211"/>
      <c r="AB362" s="211"/>
      <c r="AC362" s="222"/>
    </row>
    <row r="363" spans="8:29" ht="16.5" thickTop="1" thickBot="1" x14ac:dyDescent="0.3">
      <c r="H363" s="90" t="s">
        <v>688</v>
      </c>
      <c r="I363" s="238">
        <f>+I4+I43+I53</f>
        <v>28295349008</v>
      </c>
      <c r="J363" s="238">
        <f>+J4+J43+J53</f>
        <v>22659836943</v>
      </c>
      <c r="K363" s="238">
        <f>+K4+K43+K53</f>
        <v>21070251771</v>
      </c>
      <c r="L363" s="238">
        <f>+L4+L43+L53</f>
        <v>18882274125</v>
      </c>
      <c r="M363" s="239">
        <f t="shared" ref="M363:AB363" si="173">M22+M49+M53</f>
        <v>2793648556</v>
      </c>
      <c r="N363" s="239">
        <f t="shared" si="173"/>
        <v>2793076754</v>
      </c>
      <c r="O363" s="239">
        <f t="shared" si="173"/>
        <v>0</v>
      </c>
      <c r="P363" s="239">
        <f t="shared" si="173"/>
        <v>0</v>
      </c>
      <c r="Q363" s="239">
        <f t="shared" si="173"/>
        <v>0</v>
      </c>
      <c r="R363" s="239">
        <f t="shared" si="173"/>
        <v>0</v>
      </c>
      <c r="S363" s="239">
        <f t="shared" si="173"/>
        <v>0</v>
      </c>
      <c r="T363" s="239">
        <f t="shared" si="173"/>
        <v>0</v>
      </c>
      <c r="U363" s="239">
        <f t="shared" si="173"/>
        <v>79481523475</v>
      </c>
      <c r="V363" s="239">
        <f t="shared" si="173"/>
        <v>79420471657</v>
      </c>
      <c r="W363" s="239">
        <f t="shared" si="173"/>
        <v>49425935423</v>
      </c>
      <c r="X363" s="239">
        <f t="shared" si="173"/>
        <v>49425935423</v>
      </c>
      <c r="Y363" s="239">
        <f t="shared" si="173"/>
        <v>100526853639</v>
      </c>
      <c r="Z363" s="239">
        <f t="shared" si="173"/>
        <v>98207059940</v>
      </c>
      <c r="AA363" s="239">
        <f t="shared" si="173"/>
        <v>64038770443</v>
      </c>
      <c r="AB363" s="239">
        <f t="shared" si="173"/>
        <v>62387436098</v>
      </c>
      <c r="AC363" s="222"/>
    </row>
    <row r="364" spans="8:29" ht="15.75" thickTop="1" x14ac:dyDescent="0.25"/>
  </sheetData>
  <mergeCells count="14">
    <mergeCell ref="U2:X2"/>
    <mergeCell ref="A1:AC1"/>
    <mergeCell ref="H2:H3"/>
    <mergeCell ref="I2:L2"/>
    <mergeCell ref="Y2:AB2"/>
    <mergeCell ref="A2:A3"/>
    <mergeCell ref="B2:B3"/>
    <mergeCell ref="C2:C3"/>
    <mergeCell ref="D2:D3"/>
    <mergeCell ref="E2:E3"/>
    <mergeCell ref="F2:F3"/>
    <mergeCell ref="G2:G3"/>
    <mergeCell ref="M2:P2"/>
    <mergeCell ref="Q2:T2"/>
  </mergeCells>
  <printOptions horizontalCentered="1" verticalCentered="1"/>
  <pageMargins left="0.78740157480314965" right="0.78740157480314965" top="0.98425196850393704" bottom="0.98425196850393704" header="0" footer="0"/>
  <pageSetup paperSize="9" scale="13"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D49B2-C294-44C8-83D4-C36B3B7E77C6}">
  <dimension ref="A1:B16"/>
  <sheetViews>
    <sheetView workbookViewId="0">
      <selection activeCell="D7" sqref="D7"/>
    </sheetView>
  </sheetViews>
  <sheetFormatPr baseColWidth="10" defaultColWidth="11.42578125" defaultRowHeight="15" x14ac:dyDescent="0.25"/>
  <cols>
    <col min="1" max="1" width="50.28515625" customWidth="1"/>
    <col min="2" max="2" width="68.42578125" customWidth="1"/>
  </cols>
  <sheetData>
    <row r="1" spans="1:2" ht="80.45" customHeight="1" thickBot="1" x14ac:dyDescent="0.3">
      <c r="A1" s="316"/>
      <c r="B1" s="317"/>
    </row>
    <row r="2" spans="1:2" ht="15.75" thickBot="1" x14ac:dyDescent="0.3">
      <c r="A2" s="318" t="s">
        <v>689</v>
      </c>
      <c r="B2" s="319"/>
    </row>
    <row r="3" spans="1:2" ht="15.75" thickBot="1" x14ac:dyDescent="0.3">
      <c r="A3" s="320" t="s">
        <v>690</v>
      </c>
      <c r="B3" s="321"/>
    </row>
    <row r="4" spans="1:2" ht="15.75" thickBot="1" x14ac:dyDescent="0.3">
      <c r="A4" s="155" t="s">
        <v>584</v>
      </c>
      <c r="B4" s="155" t="s">
        <v>585</v>
      </c>
    </row>
    <row r="5" spans="1:2" ht="26.25" thickBot="1" x14ac:dyDescent="0.3">
      <c r="A5" s="96" t="s">
        <v>586</v>
      </c>
      <c r="B5" s="97" t="s">
        <v>587</v>
      </c>
    </row>
    <row r="6" spans="1:2" ht="16.5" thickTop="1" thickBot="1" x14ac:dyDescent="0.3">
      <c r="A6" s="98" t="s">
        <v>588</v>
      </c>
      <c r="B6" s="97" t="s">
        <v>691</v>
      </c>
    </row>
    <row r="7" spans="1:2" ht="78" thickTop="1" thickBot="1" x14ac:dyDescent="0.3">
      <c r="A7" s="156" t="s">
        <v>692</v>
      </c>
      <c r="B7" s="97" t="s">
        <v>693</v>
      </c>
    </row>
    <row r="8" spans="1:2" ht="90.75" thickTop="1" thickBot="1" x14ac:dyDescent="0.3">
      <c r="A8" s="156" t="s">
        <v>694</v>
      </c>
      <c r="B8" s="97" t="s">
        <v>695</v>
      </c>
    </row>
    <row r="9" spans="1:2" ht="90.75" thickTop="1" thickBot="1" x14ac:dyDescent="0.3">
      <c r="A9" s="156" t="s">
        <v>696</v>
      </c>
      <c r="B9" s="97" t="s">
        <v>697</v>
      </c>
    </row>
    <row r="10" spans="1:2" ht="16.5" thickTop="1" thickBot="1" x14ac:dyDescent="0.3">
      <c r="A10" s="156" t="s">
        <v>698</v>
      </c>
      <c r="B10" s="97"/>
    </row>
    <row r="11" spans="1:2" ht="16.5" thickTop="1" thickBot="1" x14ac:dyDescent="0.3">
      <c r="A11" s="156" t="s">
        <v>699</v>
      </c>
      <c r="B11" s="97"/>
    </row>
    <row r="12" spans="1:2" ht="90.75" thickTop="1" thickBot="1" x14ac:dyDescent="0.3">
      <c r="A12" s="156" t="s">
        <v>700</v>
      </c>
      <c r="B12" s="97" t="s">
        <v>701</v>
      </c>
    </row>
    <row r="13" spans="1:2" ht="27" thickTop="1" thickBot="1" x14ac:dyDescent="0.3">
      <c r="A13" s="156" t="s">
        <v>702</v>
      </c>
      <c r="B13" s="97"/>
    </row>
    <row r="14" spans="1:2" ht="16.5" thickTop="1" thickBot="1" x14ac:dyDescent="0.3">
      <c r="A14" s="156" t="s">
        <v>703</v>
      </c>
      <c r="B14" s="97"/>
    </row>
    <row r="15" spans="1:2" ht="27" thickTop="1" thickBot="1" x14ac:dyDescent="0.3">
      <c r="A15" s="156" t="s">
        <v>704</v>
      </c>
      <c r="B15" s="97" t="s">
        <v>705</v>
      </c>
    </row>
    <row r="16" spans="1:2" ht="27" thickTop="1" thickBot="1" x14ac:dyDescent="0.3">
      <c r="A16" s="156" t="s">
        <v>706</v>
      </c>
      <c r="B16" s="97" t="s">
        <v>613</v>
      </c>
    </row>
  </sheetData>
  <mergeCells count="3">
    <mergeCell ref="A1:B1"/>
    <mergeCell ref="A2:B2"/>
    <mergeCell ref="A3:B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C00B0-4E9C-4690-9E83-2E357A46F7F2}">
  <dimension ref="A1:B13"/>
  <sheetViews>
    <sheetView workbookViewId="0">
      <selection activeCell="E19" sqref="E19"/>
    </sheetView>
  </sheetViews>
  <sheetFormatPr baseColWidth="10" defaultColWidth="11.42578125" defaultRowHeight="15" x14ac:dyDescent="0.25"/>
  <cols>
    <col min="1" max="1" width="50.28515625" customWidth="1"/>
    <col min="2" max="2" width="68.42578125" customWidth="1"/>
  </cols>
  <sheetData>
    <row r="1" spans="1:2" ht="71.45" customHeight="1" thickBot="1" x14ac:dyDescent="0.3">
      <c r="A1" s="316"/>
      <c r="B1" s="317"/>
    </row>
    <row r="2" spans="1:2" ht="15.75" thickBot="1" x14ac:dyDescent="0.3">
      <c r="A2" s="318" t="s">
        <v>708</v>
      </c>
      <c r="B2" s="319"/>
    </row>
    <row r="3" spans="1:2" ht="15.75" thickBot="1" x14ac:dyDescent="0.3">
      <c r="A3" s="320" t="s">
        <v>709</v>
      </c>
      <c r="B3" s="321"/>
    </row>
    <row r="4" spans="1:2" ht="15.75" thickBot="1" x14ac:dyDescent="0.3">
      <c r="A4" s="155" t="s">
        <v>584</v>
      </c>
      <c r="B4" s="155" t="s">
        <v>585</v>
      </c>
    </row>
    <row r="5" spans="1:2" ht="15.75" thickBot="1" x14ac:dyDescent="0.3">
      <c r="A5" s="96" t="s">
        <v>710</v>
      </c>
      <c r="B5" s="97"/>
    </row>
    <row r="6" spans="1:2" ht="16.5" thickTop="1" thickBot="1" x14ac:dyDescent="0.3">
      <c r="A6" s="98" t="s">
        <v>711</v>
      </c>
      <c r="B6" s="97"/>
    </row>
    <row r="7" spans="1:2" ht="16.5" thickTop="1" thickBot="1" x14ac:dyDescent="0.3">
      <c r="A7" s="156" t="s">
        <v>712</v>
      </c>
    </row>
    <row r="8" spans="1:2" ht="16.5" thickTop="1" thickBot="1" x14ac:dyDescent="0.3">
      <c r="A8" s="157" t="s">
        <v>713</v>
      </c>
      <c r="B8" s="97"/>
    </row>
    <row r="9" spans="1:2" ht="16.5" thickTop="1" thickBot="1" x14ac:dyDescent="0.3">
      <c r="A9" s="158" t="s">
        <v>714</v>
      </c>
      <c r="B9" s="97"/>
    </row>
    <row r="10" spans="1:2" ht="16.5" thickTop="1" thickBot="1" x14ac:dyDescent="0.3">
      <c r="A10" s="158" t="s">
        <v>632</v>
      </c>
      <c r="B10" s="97"/>
    </row>
    <row r="11" spans="1:2" ht="16.5" thickTop="1" thickBot="1" x14ac:dyDescent="0.3">
      <c r="A11" s="158" t="s">
        <v>633</v>
      </c>
      <c r="B11" s="97"/>
    </row>
    <row r="12" spans="1:2" ht="16.5" thickTop="1" thickBot="1" x14ac:dyDescent="0.3">
      <c r="A12" s="156" t="s">
        <v>715</v>
      </c>
      <c r="B12" s="97"/>
    </row>
    <row r="13" spans="1:2" ht="16.5" thickTop="1" thickBot="1" x14ac:dyDescent="0.3">
      <c r="A13" s="156" t="s">
        <v>716</v>
      </c>
      <c r="B13" s="97"/>
    </row>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Datos Generales</vt:lpstr>
      <vt:lpstr>Anexo 5.1 ingresos</vt:lpstr>
      <vt:lpstr>Protocolo Ingresos</vt:lpstr>
      <vt:lpstr>Anexo 5.2 A</vt:lpstr>
      <vt:lpstr>Anexo 5.2. informe Gastos</vt:lpstr>
      <vt:lpstr>Protocolo_Gastos</vt:lpstr>
      <vt:lpstr>Protocolo_Gastos Inversión</vt:lpstr>
      <vt:lpstr>Lista_CAR</vt:lpstr>
      <vt:lpstr>Vigencias</vt:lpstr>
    </vt:vector>
  </TitlesOfParts>
  <Manager>nortiz@claro.net.co</Manager>
  <Company>Derechos protegidos de autor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Material de Capacitación a las CAR</dc:title>
  <dc:subject/>
  <dc:creator>Usuario</dc:creator>
  <cp:keywords>Documento No Oficial</cp:keywords>
  <dc:description>Matriz elaborada por Néstor Ortiz Pérez, Consultor GIZ-MADS en el marco de PROMAC</dc:description>
  <cp:lastModifiedBy>jose luis peñaranda toro</cp:lastModifiedBy>
  <cp:revision/>
  <dcterms:created xsi:type="dcterms:W3CDTF">2016-11-26T19:57:08Z</dcterms:created>
  <dcterms:modified xsi:type="dcterms:W3CDTF">2025-02-27T20:52:59Z</dcterms:modified>
  <cp:category>Capacitación</cp:category>
  <cp:contentStatus>Preliminar</cp:contentStatus>
</cp:coreProperties>
</file>