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josep\OneDrive\Desktop\nuevo todo seguimiento al plan\informe 2025 - 2\formatos\"/>
    </mc:Choice>
  </mc:AlternateContent>
  <xr:revisionPtr revIDLastSave="0" documentId="13_ncr:1_{218059E2-C413-4948-BEE6-00B2EF8AE0E7}" xr6:coauthVersionLast="47" xr6:coauthVersionMax="47" xr10:uidLastSave="{00000000-0000-0000-0000-000000000000}"/>
  <bookViews>
    <workbookView xWindow="-120" yWindow="-120" windowWidth="29040" windowHeight="15720" xr2:uid="{00000000-000D-0000-FFFF-FFFF00000000}"/>
  </bookViews>
  <sheets>
    <sheet name="Datos Generales" sheetId="1" r:id="rId1"/>
    <sheet name="Protocolo Diligenciar Ingresos" sheetId="2" r:id="rId2"/>
    <sheet name="Protocolo_Diligenciar_Gastos" sheetId="3" r:id="rId3"/>
    <sheet name="Protocolo_Gastos Inversión" sheetId="4" state="hidden" r:id="rId4"/>
    <sheet name="Informe INGRESOS" sheetId="5" r:id="rId5"/>
    <sheet name="Informe del Gasto" sheetId="9" r:id="rId6"/>
    <sheet name="Detallado del Gasto" sheetId="8"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6" hidden="1">'Detallado del Gasto'!$A$2:$EA$103</definedName>
    <definedName name="_xlnm._FilterDatabase" localSheetId="4" hidden="1">'Informe INGRESOS'!$A$6:$Z$478</definedName>
    <definedName name="_xlnm.Print_Area" localSheetId="5">'Informe del Gasto'!#REF!</definedName>
    <definedName name="GASTOS" comment="OPCION SI O NO">[1]Formulas!$D$33:$D$34</definedName>
    <definedName name="Informe" comment="OPCION SI O NO">[1]Formulas!$D$33:$D$34</definedName>
    <definedName name="ing" localSheetId="6">'[2]Datos Generales'!$H$5:$H$36</definedName>
    <definedName name="ing" localSheetId="5">'[2]Datos Generales'!$H$5:$H$36</definedName>
    <definedName name="ing">'[3]Datos Generales'!$H$5:$H$36</definedName>
    <definedName name="Lista.CAR">'[4]Datos Generales'!$H$5:$H$37</definedName>
    <definedName name="Lista_CAR" localSheetId="6">'[5]Datos Generales'!$H$5:$H$36</definedName>
    <definedName name="Lista_CAR" localSheetId="5">'[6]Datos Generales'!$H$5:$H$37</definedName>
    <definedName name="Lista_CAR" localSheetId="4">'[7]Datos Generales'!$H$5:$H$37</definedName>
    <definedName name="Lista_CAR" localSheetId="1">'[8]Datos Generales'!$H$5:$H$37</definedName>
    <definedName name="Lista_CAR" localSheetId="2">'[9]Datos Generales'!$H$5:$H$37</definedName>
    <definedName name="Lista_CAR" localSheetId="3">'[9]Datos Generales'!$H$5:$H$37</definedName>
    <definedName name="Lista_CAR">'Datos Generales'!$H$5:$H$37</definedName>
    <definedName name="REPORTE" comment="SI SE REPORTA" localSheetId="6">[5]Formulas!$F$33:$F$34</definedName>
    <definedName name="REPORTE" localSheetId="4">[7]Formulas!$F$33:$F$34</definedName>
    <definedName name="REPORTE" localSheetId="1">[8]Formulas!$F$33:$F$34</definedName>
    <definedName name="REPORTE" localSheetId="2">[9]Formulas!$F$33:$F$34</definedName>
    <definedName name="REPORTE" localSheetId="3">[9]Formulas!$F$33:$F$34</definedName>
    <definedName name="REPORTE">#REF!</definedName>
    <definedName name="SI" comment="OPCION SI O NO" localSheetId="6">[5]Formulas!$D$33:$D$34</definedName>
    <definedName name="SI" localSheetId="4">[7]Formulas!$D$33:$D$34</definedName>
    <definedName name="SI" localSheetId="1">[8]Formulas!$D$33:$D$34</definedName>
    <definedName name="SI" localSheetId="2">[9]Formulas!$D$33:$D$34</definedName>
    <definedName name="SI" localSheetId="3">[9]Formulas!$D$33:$D$34</definedName>
    <definedName name="SI">#REF!</definedName>
    <definedName name="Vigencias" localSheetId="6">'[10]Datos Generales'!$H$38:$H$45</definedName>
    <definedName name="Vigencias">'Datos Generales'!$H$39:$H$46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9" roundtripDataChecksum="hEdXsDwQ/tkXI7pdq17q49DF4eEk1zc0DqoTz5He5Oo="/>
    </ext>
  </extLst>
</workbook>
</file>

<file path=xl/calcChain.xml><?xml version="1.0" encoding="utf-8"?>
<calcChain xmlns="http://schemas.openxmlformats.org/spreadsheetml/2006/main">
  <c r="B101" i="8" l="1"/>
  <c r="B102" i="8"/>
  <c r="B100" i="8"/>
  <c r="B96" i="8"/>
  <c r="B97" i="8"/>
  <c r="B98" i="8"/>
  <c r="B95" i="8"/>
  <c r="B85" i="8"/>
  <c r="B86" i="8"/>
  <c r="B87" i="8"/>
  <c r="B88" i="8"/>
  <c r="B89" i="8"/>
  <c r="B90" i="8"/>
  <c r="B91" i="8"/>
  <c r="B92" i="8"/>
  <c r="B93" i="8"/>
  <c r="B84" i="8"/>
  <c r="B77" i="8"/>
  <c r="B78" i="8"/>
  <c r="B79" i="8"/>
  <c r="B80" i="8"/>
  <c r="B81" i="8"/>
  <c r="B82" i="8"/>
  <c r="B76" i="8"/>
  <c r="B73" i="8"/>
  <c r="B74" i="8"/>
  <c r="B72" i="8"/>
  <c r="B70" i="8"/>
  <c r="B69" i="8"/>
  <c r="B65" i="8"/>
  <c r="B64" i="8"/>
  <c r="B58" i="8"/>
  <c r="B59" i="8"/>
  <c r="B60" i="8"/>
  <c r="B61" i="8"/>
  <c r="B62" i="8"/>
  <c r="B55" i="8"/>
  <c r="B56" i="8"/>
  <c r="B54" i="8"/>
  <c r="B49" i="8"/>
  <c r="B50" i="8"/>
  <c r="B48" i="8"/>
  <c r="B44" i="8"/>
  <c r="B45" i="8"/>
  <c r="B46" i="8"/>
  <c r="B43" i="8"/>
  <c r="B26" i="8"/>
  <c r="B27" i="8"/>
  <c r="B28" i="8"/>
  <c r="B29" i="8"/>
  <c r="B30" i="8"/>
  <c r="B31" i="8"/>
  <c r="B32" i="8"/>
  <c r="B33" i="8"/>
  <c r="B34" i="8"/>
  <c r="B35" i="8"/>
  <c r="B36" i="8"/>
  <c r="B37" i="8"/>
  <c r="B38" i="8"/>
  <c r="B25" i="8"/>
  <c r="B19" i="8"/>
  <c r="B20" i="8"/>
  <c r="B21" i="8"/>
  <c r="B18" i="8"/>
  <c r="B16" i="8"/>
  <c r="B15" i="8"/>
  <c r="B11" i="8"/>
  <c r="B12" i="8"/>
  <c r="B10" i="8"/>
  <c r="B8" i="8"/>
  <c r="B7" i="8"/>
  <c r="B6" i="8"/>
  <c r="AR241" i="9"/>
  <c r="AQ241" i="9"/>
  <c r="AP241" i="9"/>
  <c r="AO241" i="9"/>
  <c r="AF240" i="9"/>
  <c r="AF239" i="9" s="1"/>
  <c r="AE240" i="9"/>
  <c r="AE239" i="9" s="1"/>
  <c r="AE238" i="9" s="1"/>
  <c r="AD240" i="9"/>
  <c r="AD239" i="9" s="1"/>
  <c r="AC240" i="9"/>
  <c r="AC239" i="9" s="1"/>
  <c r="T240" i="9"/>
  <c r="T239" i="9" s="1"/>
  <c r="T238" i="9" s="1"/>
  <c r="S240" i="9"/>
  <c r="R240" i="9"/>
  <c r="Q240" i="9"/>
  <c r="P240" i="9"/>
  <c r="O240" i="9"/>
  <c r="N240" i="9"/>
  <c r="M240" i="9"/>
  <c r="L240" i="9"/>
  <c r="K240" i="9"/>
  <c r="J240" i="9"/>
  <c r="I240" i="9"/>
  <c r="S239" i="9"/>
  <c r="S238" i="9" s="1"/>
  <c r="R239" i="9"/>
  <c r="R238" i="9" s="1"/>
  <c r="Q239" i="9"/>
  <c r="Q238" i="9" s="1"/>
  <c r="P239" i="9"/>
  <c r="P238" i="9" s="1"/>
  <c r="O239" i="9"/>
  <c r="N239" i="9"/>
  <c r="N238" i="9" s="1"/>
  <c r="M239" i="9"/>
  <c r="AF238" i="9"/>
  <c r="AD238" i="9"/>
  <c r="AC238" i="9"/>
  <c r="O238" i="9"/>
  <c r="M238" i="9"/>
  <c r="L236" i="9"/>
  <c r="K236" i="9"/>
  <c r="J236" i="9"/>
  <c r="I236" i="9"/>
  <c r="L235" i="9"/>
  <c r="K235" i="9"/>
  <c r="K234" i="9" s="1"/>
  <c r="J235" i="9"/>
  <c r="J234" i="9" s="1"/>
  <c r="J233" i="9" s="1"/>
  <c r="I235" i="9"/>
  <c r="L234" i="9"/>
  <c r="L233" i="9" s="1"/>
  <c r="I234" i="9"/>
  <c r="I233" i="9" s="1"/>
  <c r="AF233" i="9"/>
  <c r="AE233" i="9"/>
  <c r="AD233" i="9"/>
  <c r="AC233" i="9"/>
  <c r="K233" i="9"/>
  <c r="AF231" i="9"/>
  <c r="AF230" i="9" s="1"/>
  <c r="AF229" i="9" s="1"/>
  <c r="AE231" i="9"/>
  <c r="AD231" i="9"/>
  <c r="AC231" i="9"/>
  <c r="L231" i="9"/>
  <c r="K231" i="9"/>
  <c r="J231" i="9"/>
  <c r="I231" i="9"/>
  <c r="AE230" i="9"/>
  <c r="AE229" i="9" s="1"/>
  <c r="AE216" i="9" s="1"/>
  <c r="AE215" i="9" s="1"/>
  <c r="AD230" i="9"/>
  <c r="AD229" i="9" s="1"/>
  <c r="AD216" i="9" s="1"/>
  <c r="AC230" i="9"/>
  <c r="AC229" i="9" s="1"/>
  <c r="AC216" i="9" s="1"/>
  <c r="AC215" i="9" s="1"/>
  <c r="L230" i="9"/>
  <c r="L229" i="9" s="1"/>
  <c r="K230" i="9"/>
  <c r="J230" i="9"/>
  <c r="I230" i="9"/>
  <c r="K229" i="9"/>
  <c r="J229" i="9"/>
  <c r="I229" i="9"/>
  <c r="L227" i="9"/>
  <c r="L226" i="9" s="1"/>
  <c r="L225" i="9" s="1"/>
  <c r="K227" i="9"/>
  <c r="K226" i="9" s="1"/>
  <c r="K225" i="9" s="1"/>
  <c r="J227" i="9"/>
  <c r="J226" i="9" s="1"/>
  <c r="J225" i="9" s="1"/>
  <c r="I227" i="9"/>
  <c r="I226" i="9" s="1"/>
  <c r="I225" i="9" s="1"/>
  <c r="L223" i="9"/>
  <c r="L222" i="9" s="1"/>
  <c r="L221" i="9" s="1"/>
  <c r="K223" i="9"/>
  <c r="K222" i="9" s="1"/>
  <c r="J223" i="9"/>
  <c r="J222" i="9" s="1"/>
  <c r="I223" i="9"/>
  <c r="I222" i="9" s="1"/>
  <c r="K221" i="9"/>
  <c r="J221" i="9"/>
  <c r="I221" i="9"/>
  <c r="L219" i="9"/>
  <c r="L218" i="9" s="1"/>
  <c r="L217" i="9" s="1"/>
  <c r="K219" i="9"/>
  <c r="K218" i="9" s="1"/>
  <c r="K217" i="9" s="1"/>
  <c r="J219" i="9"/>
  <c r="J218" i="9" s="1"/>
  <c r="J217" i="9" s="1"/>
  <c r="I219" i="9"/>
  <c r="I218" i="9" s="1"/>
  <c r="I217" i="9" s="1"/>
  <c r="AF216" i="9"/>
  <c r="AF215" i="9" s="1"/>
  <c r="AD215" i="9"/>
  <c r="L213" i="9"/>
  <c r="K213" i="9"/>
  <c r="J213" i="9"/>
  <c r="I213" i="9"/>
  <c r="L212" i="9"/>
  <c r="K212" i="9"/>
  <c r="K211" i="9" s="1"/>
  <c r="J212" i="9"/>
  <c r="J211" i="9" s="1"/>
  <c r="I212" i="9"/>
  <c r="L211" i="9"/>
  <c r="I211" i="9"/>
  <c r="L209" i="9"/>
  <c r="K209" i="9"/>
  <c r="J209" i="9"/>
  <c r="I209" i="9"/>
  <c r="L208" i="9"/>
  <c r="K208" i="9"/>
  <c r="K207" i="9" s="1"/>
  <c r="J208" i="9"/>
  <c r="J207" i="9" s="1"/>
  <c r="J206" i="9" s="1"/>
  <c r="J205" i="9" s="1"/>
  <c r="I208" i="9"/>
  <c r="L207" i="9"/>
  <c r="I207" i="9"/>
  <c r="AF205" i="9"/>
  <c r="AE205" i="9"/>
  <c r="AD205" i="9"/>
  <c r="AC205" i="9"/>
  <c r="AR204" i="9"/>
  <c r="AQ204" i="9"/>
  <c r="AP204" i="9"/>
  <c r="AO204" i="9"/>
  <c r="AF203" i="9"/>
  <c r="AF202" i="9" s="1"/>
  <c r="AF201" i="9" s="1"/>
  <c r="AE203" i="9"/>
  <c r="AE202" i="9" s="1"/>
  <c r="AE201" i="9" s="1"/>
  <c r="AD203" i="9"/>
  <c r="AD202" i="9" s="1"/>
  <c r="AD201" i="9" s="1"/>
  <c r="AC203" i="9"/>
  <c r="AC202" i="9" s="1"/>
  <c r="AC201" i="9" s="1"/>
  <c r="T203" i="9"/>
  <c r="S203" i="9"/>
  <c r="R203" i="9"/>
  <c r="Q203" i="9"/>
  <c r="P203" i="9"/>
  <c r="P202" i="9" s="1"/>
  <c r="O203" i="9"/>
  <c r="O202" i="9" s="1"/>
  <c r="N203" i="9"/>
  <c r="N202" i="9" s="1"/>
  <c r="M203" i="9"/>
  <c r="M202" i="9" s="1"/>
  <c r="L203" i="9"/>
  <c r="K203" i="9"/>
  <c r="J203" i="9"/>
  <c r="AP203" i="9" s="1"/>
  <c r="I203" i="9"/>
  <c r="T202" i="9"/>
  <c r="S202" i="9"/>
  <c r="R202" i="9"/>
  <c r="Q202" i="9"/>
  <c r="I202" i="9"/>
  <c r="AR200" i="9"/>
  <c r="AQ200" i="9"/>
  <c r="AP200" i="9"/>
  <c r="AO200" i="9"/>
  <c r="AF199" i="9"/>
  <c r="AF198" i="9" s="1"/>
  <c r="AE199" i="9"/>
  <c r="AD199" i="9"/>
  <c r="AD198" i="9" s="1"/>
  <c r="AC199" i="9"/>
  <c r="AC198" i="9" s="1"/>
  <c r="AC197" i="9" s="1"/>
  <c r="T199" i="9"/>
  <c r="S199" i="9"/>
  <c r="R199" i="9"/>
  <c r="Q199" i="9"/>
  <c r="P199" i="9"/>
  <c r="P198" i="9" s="1"/>
  <c r="O199" i="9"/>
  <c r="O198" i="9" s="1"/>
  <c r="N199" i="9"/>
  <c r="N198" i="9" s="1"/>
  <c r="M199" i="9"/>
  <c r="M198" i="9" s="1"/>
  <c r="L199" i="9"/>
  <c r="K199" i="9"/>
  <c r="J199" i="9"/>
  <c r="I199" i="9"/>
  <c r="AE198" i="9"/>
  <c r="AE197" i="9" s="1"/>
  <c r="T198" i="9"/>
  <c r="S198" i="9"/>
  <c r="R198" i="9"/>
  <c r="Q198" i="9"/>
  <c r="AF197" i="9"/>
  <c r="AD197" i="9"/>
  <c r="AR196" i="9"/>
  <c r="AQ196" i="9"/>
  <c r="AP196" i="9"/>
  <c r="AO196" i="9"/>
  <c r="AF195" i="9"/>
  <c r="AF194" i="9" s="1"/>
  <c r="AE195" i="9"/>
  <c r="AE194" i="9" s="1"/>
  <c r="AD195" i="9"/>
  <c r="AD194" i="9" s="1"/>
  <c r="AD193" i="9" s="1"/>
  <c r="AC195" i="9"/>
  <c r="T195" i="9"/>
  <c r="S195" i="9"/>
  <c r="R195" i="9"/>
  <c r="Q195" i="9"/>
  <c r="P195" i="9"/>
  <c r="P194" i="9" s="1"/>
  <c r="O195" i="9"/>
  <c r="O194" i="9" s="1"/>
  <c r="N195" i="9"/>
  <c r="N194" i="9" s="1"/>
  <c r="M195" i="9"/>
  <c r="M194" i="9" s="1"/>
  <c r="L195" i="9"/>
  <c r="K195" i="9"/>
  <c r="AQ195" i="9" s="1"/>
  <c r="J195" i="9"/>
  <c r="I195" i="9"/>
  <c r="AC194" i="9"/>
  <c r="AC193" i="9" s="1"/>
  <c r="AC184" i="9" s="1"/>
  <c r="T194" i="9"/>
  <c r="S194" i="9"/>
  <c r="R194" i="9"/>
  <c r="Q194" i="9"/>
  <c r="AF193" i="9"/>
  <c r="AE193" i="9"/>
  <c r="L191" i="9"/>
  <c r="K191" i="9"/>
  <c r="J191" i="9"/>
  <c r="I191" i="9"/>
  <c r="L190" i="9"/>
  <c r="K190" i="9"/>
  <c r="K189" i="9" s="1"/>
  <c r="J190" i="9"/>
  <c r="J189" i="9" s="1"/>
  <c r="I190" i="9"/>
  <c r="I189" i="9" s="1"/>
  <c r="L189" i="9"/>
  <c r="L187" i="9"/>
  <c r="K187" i="9"/>
  <c r="J187" i="9"/>
  <c r="I187" i="9"/>
  <c r="L186" i="9"/>
  <c r="K186" i="9"/>
  <c r="K185" i="9" s="1"/>
  <c r="J186" i="9"/>
  <c r="J185" i="9" s="1"/>
  <c r="J184" i="9" s="1"/>
  <c r="J183" i="9" s="1"/>
  <c r="I186" i="9"/>
  <c r="I185" i="9" s="1"/>
  <c r="I184" i="9" s="1"/>
  <c r="I183" i="9" s="1"/>
  <c r="L185" i="9"/>
  <c r="AC183" i="9"/>
  <c r="AR182" i="9"/>
  <c r="AQ182" i="9"/>
  <c r="AP182" i="9"/>
  <c r="AO182" i="9"/>
  <c r="AF181" i="9"/>
  <c r="AE181" i="9"/>
  <c r="AD181" i="9"/>
  <c r="AC181" i="9"/>
  <c r="T181" i="9"/>
  <c r="T180" i="9" s="1"/>
  <c r="S181" i="9"/>
  <c r="S180" i="9" s="1"/>
  <c r="R181" i="9"/>
  <c r="R180" i="9" s="1"/>
  <c r="Q181" i="9"/>
  <c r="Q180" i="9" s="1"/>
  <c r="P181" i="9"/>
  <c r="P180" i="9" s="1"/>
  <c r="O181" i="9"/>
  <c r="N181" i="9"/>
  <c r="M181" i="9"/>
  <c r="AO181" i="9" s="1"/>
  <c r="L181" i="9"/>
  <c r="K181" i="9"/>
  <c r="J181" i="9"/>
  <c r="I181" i="9"/>
  <c r="AO180" i="9"/>
  <c r="AF180" i="9"/>
  <c r="AF179" i="9" s="1"/>
  <c r="AE180" i="9"/>
  <c r="AE179" i="9" s="1"/>
  <c r="AD180" i="9"/>
  <c r="AD179" i="9" s="1"/>
  <c r="AC180" i="9"/>
  <c r="AC179" i="9" s="1"/>
  <c r="N180" i="9"/>
  <c r="M180" i="9"/>
  <c r="L180" i="9"/>
  <c r="K180" i="9"/>
  <c r="J180" i="9"/>
  <c r="I180" i="9"/>
  <c r="AR178" i="9"/>
  <c r="AQ178" i="9"/>
  <c r="AP178" i="9"/>
  <c r="AO178" i="9"/>
  <c r="AP177" i="9"/>
  <c r="AF177" i="9"/>
  <c r="AE177" i="9"/>
  <c r="AD177" i="9"/>
  <c r="AC177" i="9"/>
  <c r="T177" i="9"/>
  <c r="T176" i="9" s="1"/>
  <c r="S177" i="9"/>
  <c r="S176" i="9" s="1"/>
  <c r="R177" i="9"/>
  <c r="R176" i="9" s="1"/>
  <c r="Q177" i="9"/>
  <c r="Q176" i="9" s="1"/>
  <c r="P177" i="9"/>
  <c r="P176" i="9" s="1"/>
  <c r="O177" i="9"/>
  <c r="AQ177" i="9" s="1"/>
  <c r="N177" i="9"/>
  <c r="N176" i="9" s="1"/>
  <c r="M177" i="9"/>
  <c r="AO177" i="9" s="1"/>
  <c r="L177" i="9"/>
  <c r="K177" i="9"/>
  <c r="J177" i="9"/>
  <c r="I177" i="9"/>
  <c r="AF176" i="9"/>
  <c r="AF175" i="9" s="1"/>
  <c r="AE176" i="9"/>
  <c r="AE175" i="9" s="1"/>
  <c r="AD176" i="9"/>
  <c r="AD175" i="9" s="1"/>
  <c r="AC176" i="9"/>
  <c r="AC175" i="9" s="1"/>
  <c r="O176" i="9"/>
  <c r="M176" i="9"/>
  <c r="L176" i="9"/>
  <c r="AR176" i="9" s="1"/>
  <c r="K176" i="9"/>
  <c r="J176" i="9"/>
  <c r="I176" i="9"/>
  <c r="AR174" i="9"/>
  <c r="AQ174" i="9"/>
  <c r="AP174" i="9"/>
  <c r="AO174" i="9"/>
  <c r="AR173" i="9"/>
  <c r="AF173" i="9"/>
  <c r="AE173" i="9"/>
  <c r="AD173" i="9"/>
  <c r="AC173" i="9"/>
  <c r="T173" i="9"/>
  <c r="T172" i="9" s="1"/>
  <c r="S173" i="9"/>
  <c r="S172" i="9" s="1"/>
  <c r="R173" i="9"/>
  <c r="R172" i="9" s="1"/>
  <c r="Q173" i="9"/>
  <c r="Q172" i="9" s="1"/>
  <c r="P173" i="9"/>
  <c r="P172" i="9" s="1"/>
  <c r="O173" i="9"/>
  <c r="O172" i="9" s="1"/>
  <c r="N173" i="9"/>
  <c r="AP173" i="9" s="1"/>
  <c r="M173" i="9"/>
  <c r="AO173" i="9" s="1"/>
  <c r="L173" i="9"/>
  <c r="K173" i="9"/>
  <c r="J173" i="9"/>
  <c r="I173" i="9"/>
  <c r="AF172" i="9"/>
  <c r="AF171" i="9" s="1"/>
  <c r="AE172" i="9"/>
  <c r="AE171" i="9" s="1"/>
  <c r="AD172" i="9"/>
  <c r="AD171" i="9" s="1"/>
  <c r="AC172" i="9"/>
  <c r="AC171" i="9" s="1"/>
  <c r="L172" i="9"/>
  <c r="K172" i="9"/>
  <c r="J172" i="9"/>
  <c r="I172" i="9"/>
  <c r="AR170" i="9"/>
  <c r="AQ170" i="9"/>
  <c r="AP170" i="9"/>
  <c r="AO170" i="9"/>
  <c r="AF169" i="9"/>
  <c r="AE169" i="9"/>
  <c r="AD169" i="9"/>
  <c r="AC169" i="9"/>
  <c r="T169" i="9"/>
  <c r="T168" i="9" s="1"/>
  <c r="S169" i="9"/>
  <c r="S168" i="9" s="1"/>
  <c r="R169" i="9"/>
  <c r="R168" i="9" s="1"/>
  <c r="Q169" i="9"/>
  <c r="Q168" i="9" s="1"/>
  <c r="P169" i="9"/>
  <c r="P168" i="9" s="1"/>
  <c r="O169" i="9"/>
  <c r="AQ169" i="9" s="1"/>
  <c r="N169" i="9"/>
  <c r="AP169" i="9" s="1"/>
  <c r="M169" i="9"/>
  <c r="M168" i="9" s="1"/>
  <c r="AO168" i="9" s="1"/>
  <c r="L169" i="9"/>
  <c r="K169" i="9"/>
  <c r="J169" i="9"/>
  <c r="I169" i="9"/>
  <c r="AF168" i="9"/>
  <c r="AF167" i="9" s="1"/>
  <c r="AE168" i="9"/>
  <c r="AE167" i="9" s="1"/>
  <c r="AD168" i="9"/>
  <c r="AD167" i="9" s="1"/>
  <c r="AC168" i="9"/>
  <c r="AC167" i="9" s="1"/>
  <c r="L168" i="9"/>
  <c r="K168" i="9"/>
  <c r="J168" i="9"/>
  <c r="I168" i="9"/>
  <c r="AR166" i="9"/>
  <c r="AQ166" i="9"/>
  <c r="AP166" i="9"/>
  <c r="AO166" i="9"/>
  <c r="AR165" i="9"/>
  <c r="AQ165" i="9"/>
  <c r="AP165" i="9"/>
  <c r="AF165" i="9"/>
  <c r="AE165" i="9"/>
  <c r="AD165" i="9"/>
  <c r="AC165" i="9"/>
  <c r="T165" i="9"/>
  <c r="T164" i="9" s="1"/>
  <c r="S165" i="9"/>
  <c r="S164" i="9" s="1"/>
  <c r="R165" i="9"/>
  <c r="R164" i="9" s="1"/>
  <c r="R163" i="9" s="1"/>
  <c r="Q165" i="9"/>
  <c r="Q164" i="9" s="1"/>
  <c r="Q163" i="9" s="1"/>
  <c r="P165" i="9"/>
  <c r="P164" i="9" s="1"/>
  <c r="P163" i="9" s="1"/>
  <c r="O165" i="9"/>
  <c r="O164" i="9" s="1"/>
  <c r="N165" i="9"/>
  <c r="N164" i="9" s="1"/>
  <c r="N163" i="9" s="1"/>
  <c r="M165" i="9"/>
  <c r="AO165" i="9" s="1"/>
  <c r="L165" i="9"/>
  <c r="K165" i="9"/>
  <c r="J165" i="9"/>
  <c r="I165" i="9"/>
  <c r="AF164" i="9"/>
  <c r="AF163" i="9" s="1"/>
  <c r="AE164" i="9"/>
  <c r="AE163" i="9" s="1"/>
  <c r="AD164" i="9"/>
  <c r="AD163" i="9" s="1"/>
  <c r="AC164" i="9"/>
  <c r="AC163" i="9" s="1"/>
  <c r="M164" i="9"/>
  <c r="M163" i="9" s="1"/>
  <c r="L164" i="9"/>
  <c r="K164" i="9"/>
  <c r="J164" i="9"/>
  <c r="J163" i="9" s="1"/>
  <c r="I164" i="9"/>
  <c r="I163" i="9" s="1"/>
  <c r="T163" i="9"/>
  <c r="S163" i="9"/>
  <c r="K163" i="9"/>
  <c r="AR162" i="9"/>
  <c r="AQ162" i="9"/>
  <c r="AP162" i="9"/>
  <c r="AO162" i="9"/>
  <c r="AF161" i="9"/>
  <c r="AF160" i="9" s="1"/>
  <c r="AF159" i="9" s="1"/>
  <c r="AF158" i="9" s="1"/>
  <c r="AE161" i="9"/>
  <c r="AE160" i="9" s="1"/>
  <c r="AE159" i="9" s="1"/>
  <c r="AD161" i="9"/>
  <c r="AD160" i="9" s="1"/>
  <c r="AC161" i="9"/>
  <c r="AC160" i="9" s="1"/>
  <c r="T161" i="9"/>
  <c r="T160" i="9" s="1"/>
  <c r="T159" i="9" s="1"/>
  <c r="S161" i="9"/>
  <c r="R161" i="9"/>
  <c r="Q161" i="9"/>
  <c r="P161" i="9"/>
  <c r="O161" i="9"/>
  <c r="N161" i="9"/>
  <c r="M161" i="9"/>
  <c r="L161" i="9"/>
  <c r="AR161" i="9" s="1"/>
  <c r="K161" i="9"/>
  <c r="J161" i="9"/>
  <c r="I161" i="9"/>
  <c r="S160" i="9"/>
  <c r="S159" i="9" s="1"/>
  <c r="R160" i="9"/>
  <c r="R159" i="9" s="1"/>
  <c r="Q160" i="9"/>
  <c r="Q159" i="9" s="1"/>
  <c r="Q158" i="9" s="1"/>
  <c r="P160" i="9"/>
  <c r="P159" i="9" s="1"/>
  <c r="P158" i="9" s="1"/>
  <c r="O160" i="9"/>
  <c r="O159" i="9" s="1"/>
  <c r="O158" i="9" s="1"/>
  <c r="N160" i="9"/>
  <c r="N159" i="9" s="1"/>
  <c r="N158" i="9" s="1"/>
  <c r="M160" i="9"/>
  <c r="M159" i="9" s="1"/>
  <c r="M158" i="9" s="1"/>
  <c r="AD159" i="9"/>
  <c r="AC159" i="9"/>
  <c r="AE158" i="9"/>
  <c r="T158" i="9"/>
  <c r="S158" i="9"/>
  <c r="R158" i="9"/>
  <c r="AR157" i="9"/>
  <c r="AQ157" i="9"/>
  <c r="AP157" i="9"/>
  <c r="AO157" i="9"/>
  <c r="AF156" i="9"/>
  <c r="AF155" i="9" s="1"/>
  <c r="AF154" i="9" s="1"/>
  <c r="AE156" i="9"/>
  <c r="AE155" i="9" s="1"/>
  <c r="AD156" i="9"/>
  <c r="AD155" i="9" s="1"/>
  <c r="AC156" i="9"/>
  <c r="AC155" i="9" s="1"/>
  <c r="T156" i="9"/>
  <c r="T155" i="9" s="1"/>
  <c r="S156" i="9"/>
  <c r="S155" i="9" s="1"/>
  <c r="R156" i="9"/>
  <c r="R155" i="9" s="1"/>
  <c r="Q156" i="9"/>
  <c r="Q155" i="9" s="1"/>
  <c r="P156" i="9"/>
  <c r="O156" i="9"/>
  <c r="N156" i="9"/>
  <c r="M156" i="9"/>
  <c r="L156" i="9"/>
  <c r="K156" i="9"/>
  <c r="J156" i="9"/>
  <c r="I156" i="9"/>
  <c r="P155" i="9"/>
  <c r="O155" i="9"/>
  <c r="N155" i="9"/>
  <c r="M155" i="9"/>
  <c r="AE154" i="9"/>
  <c r="AD154" i="9"/>
  <c r="AC154" i="9"/>
  <c r="AR153" i="9"/>
  <c r="AQ153" i="9"/>
  <c r="AP153" i="9"/>
  <c r="AO153" i="9"/>
  <c r="AF152" i="9"/>
  <c r="AF151" i="9" s="1"/>
  <c r="AF150" i="9" s="1"/>
  <c r="AE152" i="9"/>
  <c r="AE151" i="9" s="1"/>
  <c r="AD152" i="9"/>
  <c r="AD151" i="9" s="1"/>
  <c r="AC152" i="9"/>
  <c r="AC151" i="9" s="1"/>
  <c r="AC150" i="9" s="1"/>
  <c r="T152" i="9"/>
  <c r="T151" i="9" s="1"/>
  <c r="S152" i="9"/>
  <c r="S151" i="9" s="1"/>
  <c r="R152" i="9"/>
  <c r="R151" i="9" s="1"/>
  <c r="Q152" i="9"/>
  <c r="Q151" i="9" s="1"/>
  <c r="P152" i="9"/>
  <c r="O152" i="9"/>
  <c r="N152" i="9"/>
  <c r="M152" i="9"/>
  <c r="L152" i="9"/>
  <c r="K152" i="9"/>
  <c r="J152" i="9"/>
  <c r="I152" i="9"/>
  <c r="P151" i="9"/>
  <c r="O151" i="9"/>
  <c r="N151" i="9"/>
  <c r="M151" i="9"/>
  <c r="AE150" i="9"/>
  <c r="AD150" i="9"/>
  <c r="AR149" i="9"/>
  <c r="AQ149" i="9"/>
  <c r="AP149" i="9"/>
  <c r="AO149" i="9"/>
  <c r="AF148" i="9"/>
  <c r="AE148" i="9"/>
  <c r="AE147" i="9" s="1"/>
  <c r="AD148" i="9"/>
  <c r="AD147" i="9" s="1"/>
  <c r="AC148" i="9"/>
  <c r="AC147" i="9" s="1"/>
  <c r="T148" i="9"/>
  <c r="T147" i="9" s="1"/>
  <c r="S148" i="9"/>
  <c r="R148" i="9"/>
  <c r="Q148" i="9"/>
  <c r="Q147" i="9" s="1"/>
  <c r="P148" i="9"/>
  <c r="O148" i="9"/>
  <c r="N148" i="9"/>
  <c r="M148" i="9"/>
  <c r="L148" i="9"/>
  <c r="AR148" i="9" s="1"/>
  <c r="K148" i="9"/>
  <c r="J148" i="9"/>
  <c r="I148" i="9"/>
  <c r="AF147" i="9"/>
  <c r="S147" i="9"/>
  <c r="R147" i="9"/>
  <c r="P147" i="9"/>
  <c r="AR147" i="9" s="1"/>
  <c r="O147" i="9"/>
  <c r="N147" i="9"/>
  <c r="M147" i="9"/>
  <c r="L147" i="9"/>
  <c r="AF146" i="9"/>
  <c r="AE146" i="9"/>
  <c r="AD146" i="9"/>
  <c r="AC146" i="9"/>
  <c r="AR145" i="9"/>
  <c r="AQ145" i="9"/>
  <c r="AP145" i="9"/>
  <c r="AO145" i="9"/>
  <c r="AF144" i="9"/>
  <c r="AE144" i="9"/>
  <c r="AE143" i="9" s="1"/>
  <c r="AD144" i="9"/>
  <c r="AD143" i="9" s="1"/>
  <c r="AC144" i="9"/>
  <c r="AC143" i="9" s="1"/>
  <c r="T144" i="9"/>
  <c r="T143" i="9" s="1"/>
  <c r="AR143" i="9" s="1"/>
  <c r="S144" i="9"/>
  <c r="R144" i="9"/>
  <c r="R143" i="9" s="1"/>
  <c r="Q144" i="9"/>
  <c r="Q143" i="9" s="1"/>
  <c r="P144" i="9"/>
  <c r="O144" i="9"/>
  <c r="N144" i="9"/>
  <c r="M144" i="9"/>
  <c r="L144" i="9"/>
  <c r="K144" i="9"/>
  <c r="J144" i="9"/>
  <c r="I144" i="9"/>
  <c r="AF143" i="9"/>
  <c r="S143" i="9"/>
  <c r="P143" i="9"/>
  <c r="O143" i="9"/>
  <c r="N143" i="9"/>
  <c r="M143" i="9"/>
  <c r="L143" i="9"/>
  <c r="AF142" i="9"/>
  <c r="AE142" i="9"/>
  <c r="AD142" i="9"/>
  <c r="AC142" i="9"/>
  <c r="AR141" i="9"/>
  <c r="AQ141" i="9"/>
  <c r="AP141" i="9"/>
  <c r="AO141" i="9"/>
  <c r="AF140" i="9"/>
  <c r="AE140" i="9"/>
  <c r="AE139" i="9" s="1"/>
  <c r="AD140" i="9"/>
  <c r="AD139" i="9" s="1"/>
  <c r="AC140" i="9"/>
  <c r="AC139" i="9" s="1"/>
  <c r="T140" i="9"/>
  <c r="T139" i="9" s="1"/>
  <c r="S140" i="9"/>
  <c r="S139" i="9" s="1"/>
  <c r="R140" i="9"/>
  <c r="R139" i="9" s="1"/>
  <c r="Q140" i="9"/>
  <c r="Q139" i="9" s="1"/>
  <c r="P140" i="9"/>
  <c r="O140" i="9"/>
  <c r="N140" i="9"/>
  <c r="M140" i="9"/>
  <c r="L140" i="9"/>
  <c r="K140" i="9"/>
  <c r="J140" i="9"/>
  <c r="I140" i="9"/>
  <c r="AR139" i="9"/>
  <c r="AF139" i="9"/>
  <c r="AF138" i="9" s="1"/>
  <c r="P139" i="9"/>
  <c r="O139" i="9"/>
  <c r="N139" i="9"/>
  <c r="M139" i="9"/>
  <c r="L139" i="9"/>
  <c r="AE138" i="9"/>
  <c r="AD138" i="9"/>
  <c r="AC138" i="9"/>
  <c r="AR137" i="9"/>
  <c r="AQ137" i="9"/>
  <c r="AP137" i="9"/>
  <c r="AO137" i="9"/>
  <c r="AF136" i="9"/>
  <c r="AE136" i="9"/>
  <c r="AE135" i="9" s="1"/>
  <c r="AD136" i="9"/>
  <c r="AD135" i="9" s="1"/>
  <c r="AC136" i="9"/>
  <c r="AC135" i="9" s="1"/>
  <c r="T136" i="9"/>
  <c r="T135" i="9" s="1"/>
  <c r="AR135" i="9" s="1"/>
  <c r="S136" i="9"/>
  <c r="S135" i="9" s="1"/>
  <c r="R136" i="9"/>
  <c r="R135" i="9" s="1"/>
  <c r="Q136" i="9"/>
  <c r="Q135" i="9" s="1"/>
  <c r="P136" i="9"/>
  <c r="O136" i="9"/>
  <c r="N136" i="9"/>
  <c r="M136" i="9"/>
  <c r="L136" i="9"/>
  <c r="K136" i="9"/>
  <c r="J136" i="9"/>
  <c r="I136" i="9"/>
  <c r="AF135" i="9"/>
  <c r="AF134" i="9" s="1"/>
  <c r="P135" i="9"/>
  <c r="O135" i="9"/>
  <c r="N135" i="9"/>
  <c r="M135" i="9"/>
  <c r="L135" i="9"/>
  <c r="AE134" i="9"/>
  <c r="AD134" i="9"/>
  <c r="AC134" i="9"/>
  <c r="AR133" i="9"/>
  <c r="AQ133" i="9"/>
  <c r="AP133" i="9"/>
  <c r="AO133" i="9"/>
  <c r="AF132" i="9"/>
  <c r="AE132" i="9"/>
  <c r="AE131" i="9" s="1"/>
  <c r="AD132" i="9"/>
  <c r="AD131" i="9" s="1"/>
  <c r="AC132" i="9"/>
  <c r="AC131" i="9" s="1"/>
  <c r="T132" i="9"/>
  <c r="T131" i="9" s="1"/>
  <c r="S132" i="9"/>
  <c r="R132" i="9"/>
  <c r="Q132" i="9"/>
  <c r="Q131" i="9" s="1"/>
  <c r="P132" i="9"/>
  <c r="O132" i="9"/>
  <c r="N132" i="9"/>
  <c r="M132" i="9"/>
  <c r="L132" i="9"/>
  <c r="AR132" i="9" s="1"/>
  <c r="K132" i="9"/>
  <c r="J132" i="9"/>
  <c r="I132" i="9"/>
  <c r="AF131" i="9"/>
  <c r="AF130" i="9" s="1"/>
  <c r="S131" i="9"/>
  <c r="R131" i="9"/>
  <c r="P131" i="9"/>
  <c r="AR131" i="9" s="1"/>
  <c r="O131" i="9"/>
  <c r="N131" i="9"/>
  <c r="M131" i="9"/>
  <c r="L131" i="9"/>
  <c r="AE130" i="9"/>
  <c r="AD130" i="9"/>
  <c r="AC130" i="9"/>
  <c r="AR129" i="9"/>
  <c r="AQ129" i="9"/>
  <c r="AP129" i="9"/>
  <c r="AO129" i="9"/>
  <c r="AF128" i="9"/>
  <c r="AE128" i="9"/>
  <c r="AE127" i="9" s="1"/>
  <c r="AD128" i="9"/>
  <c r="AD127" i="9" s="1"/>
  <c r="AC128" i="9"/>
  <c r="AC127" i="9" s="1"/>
  <c r="T128" i="9"/>
  <c r="T127" i="9" s="1"/>
  <c r="S128" i="9"/>
  <c r="R128" i="9"/>
  <c r="Q128" i="9"/>
  <c r="Q127" i="9" s="1"/>
  <c r="P128" i="9"/>
  <c r="O128" i="9"/>
  <c r="N128" i="9"/>
  <c r="M128" i="9"/>
  <c r="L128" i="9"/>
  <c r="AR128" i="9" s="1"/>
  <c r="K128" i="9"/>
  <c r="J128" i="9"/>
  <c r="I128" i="9"/>
  <c r="AF127" i="9"/>
  <c r="AF126" i="9" s="1"/>
  <c r="S127" i="9"/>
  <c r="R127" i="9"/>
  <c r="P127" i="9"/>
  <c r="AR127" i="9" s="1"/>
  <c r="O127" i="9"/>
  <c r="N127" i="9"/>
  <c r="M127" i="9"/>
  <c r="L127" i="9"/>
  <c r="AE126" i="9"/>
  <c r="AD126" i="9"/>
  <c r="AC126" i="9"/>
  <c r="AR125" i="9"/>
  <c r="AQ125" i="9"/>
  <c r="AP125" i="9"/>
  <c r="AO125" i="9"/>
  <c r="AF124" i="9"/>
  <c r="AE124" i="9"/>
  <c r="AE123" i="9" s="1"/>
  <c r="AD124" i="9"/>
  <c r="AD123" i="9" s="1"/>
  <c r="AC124" i="9"/>
  <c r="AC123" i="9" s="1"/>
  <c r="T124" i="9"/>
  <c r="T123" i="9" s="1"/>
  <c r="S124" i="9"/>
  <c r="R124" i="9"/>
  <c r="Q124" i="9"/>
  <c r="Q123" i="9" s="1"/>
  <c r="P124" i="9"/>
  <c r="O124" i="9"/>
  <c r="N124" i="9"/>
  <c r="M124" i="9"/>
  <c r="L124" i="9"/>
  <c r="AR124" i="9" s="1"/>
  <c r="K124" i="9"/>
  <c r="J124" i="9"/>
  <c r="I124" i="9"/>
  <c r="AF123" i="9"/>
  <c r="AF122" i="9" s="1"/>
  <c r="S123" i="9"/>
  <c r="R123" i="9"/>
  <c r="P123" i="9"/>
  <c r="AR123" i="9" s="1"/>
  <c r="O123" i="9"/>
  <c r="N123" i="9"/>
  <c r="M123" i="9"/>
  <c r="L123" i="9"/>
  <c r="AE122" i="9"/>
  <c r="AD122" i="9"/>
  <c r="AC122" i="9"/>
  <c r="AR121" i="9"/>
  <c r="AQ121" i="9"/>
  <c r="AP121" i="9"/>
  <c r="AO121" i="9"/>
  <c r="AF120" i="9"/>
  <c r="AE120" i="9"/>
  <c r="AE119" i="9" s="1"/>
  <c r="AD120" i="9"/>
  <c r="AD119" i="9" s="1"/>
  <c r="AC120" i="9"/>
  <c r="AC119" i="9" s="1"/>
  <c r="AC118" i="9" s="1"/>
  <c r="T120" i="9"/>
  <c r="T119" i="9" s="1"/>
  <c r="T118" i="9" s="1"/>
  <c r="S120" i="9"/>
  <c r="R120" i="9"/>
  <c r="Q120" i="9"/>
  <c r="Q119" i="9" s="1"/>
  <c r="Q118" i="9" s="1"/>
  <c r="P120" i="9"/>
  <c r="O120" i="9"/>
  <c r="N120" i="9"/>
  <c r="M120" i="9"/>
  <c r="L120" i="9"/>
  <c r="AR120" i="9" s="1"/>
  <c r="K120" i="9"/>
  <c r="J120" i="9"/>
  <c r="I120" i="9"/>
  <c r="AF119" i="9"/>
  <c r="S119" i="9"/>
  <c r="S118" i="9" s="1"/>
  <c r="R119" i="9"/>
  <c r="R118" i="9" s="1"/>
  <c r="P119" i="9"/>
  <c r="O119" i="9"/>
  <c r="N119" i="9"/>
  <c r="N118" i="9" s="1"/>
  <c r="M119" i="9"/>
  <c r="M118" i="9" s="1"/>
  <c r="L119" i="9"/>
  <c r="AF118" i="9"/>
  <c r="AE118" i="9"/>
  <c r="AD118" i="9"/>
  <c r="O118" i="9"/>
  <c r="L118" i="9"/>
  <c r="AR117" i="9"/>
  <c r="AQ117" i="9"/>
  <c r="AP117" i="9"/>
  <c r="AO117" i="9"/>
  <c r="AF116" i="9"/>
  <c r="AF115" i="9" s="1"/>
  <c r="AF114" i="9" s="1"/>
  <c r="AE116" i="9"/>
  <c r="AD116" i="9"/>
  <c r="AC116" i="9"/>
  <c r="AC115" i="9" s="1"/>
  <c r="AC114" i="9" s="1"/>
  <c r="T116" i="9"/>
  <c r="S116" i="9"/>
  <c r="R116" i="9"/>
  <c r="Q116" i="9"/>
  <c r="P116" i="9"/>
  <c r="O116" i="9"/>
  <c r="O115" i="9" s="1"/>
  <c r="O114" i="9" s="1"/>
  <c r="N116" i="9"/>
  <c r="N115" i="9" s="1"/>
  <c r="N114" i="9" s="1"/>
  <c r="M116" i="9"/>
  <c r="M115" i="9" s="1"/>
  <c r="L116" i="9"/>
  <c r="K116" i="9"/>
  <c r="J116" i="9"/>
  <c r="I116" i="9"/>
  <c r="AO116" i="9" s="1"/>
  <c r="AE115" i="9"/>
  <c r="AE114" i="9" s="1"/>
  <c r="AD115" i="9"/>
  <c r="AD114" i="9" s="1"/>
  <c r="T115" i="9"/>
  <c r="T114" i="9" s="1"/>
  <c r="S115" i="9"/>
  <c r="R115" i="9"/>
  <c r="Q115" i="9"/>
  <c r="Q114" i="9" s="1"/>
  <c r="P115" i="9"/>
  <c r="I115" i="9"/>
  <c r="S114" i="9"/>
  <c r="R114" i="9"/>
  <c r="P114" i="9"/>
  <c r="M114" i="9"/>
  <c r="AR113" i="9"/>
  <c r="AQ113" i="9"/>
  <c r="AP113" i="9"/>
  <c r="AO113" i="9"/>
  <c r="AP112" i="9"/>
  <c r="AF112" i="9"/>
  <c r="AE112" i="9"/>
  <c r="AD112" i="9"/>
  <c r="AC112" i="9"/>
  <c r="T112" i="9"/>
  <c r="S112" i="9"/>
  <c r="S111" i="9" s="1"/>
  <c r="S110" i="9" s="1"/>
  <c r="R112" i="9"/>
  <c r="R111" i="9" s="1"/>
  <c r="Q112" i="9"/>
  <c r="Q111" i="9" s="1"/>
  <c r="Q110" i="9" s="1"/>
  <c r="P112" i="9"/>
  <c r="P111" i="9" s="1"/>
  <c r="P110" i="9" s="1"/>
  <c r="O112" i="9"/>
  <c r="AQ112" i="9" s="1"/>
  <c r="N112" i="9"/>
  <c r="N111" i="9" s="1"/>
  <c r="N110" i="9" s="1"/>
  <c r="M112" i="9"/>
  <c r="AO112" i="9" s="1"/>
  <c r="L112" i="9"/>
  <c r="K112" i="9"/>
  <c r="J112" i="9"/>
  <c r="I112" i="9"/>
  <c r="AF111" i="9"/>
  <c r="AF110" i="9" s="1"/>
  <c r="AE111" i="9"/>
  <c r="AE110" i="9" s="1"/>
  <c r="AD111" i="9"/>
  <c r="AD110" i="9" s="1"/>
  <c r="AC111" i="9"/>
  <c r="AC110" i="9" s="1"/>
  <c r="T111" i="9"/>
  <c r="O111" i="9"/>
  <c r="M111" i="9"/>
  <c r="M110" i="9" s="1"/>
  <c r="L111" i="9"/>
  <c r="K111" i="9"/>
  <c r="K110" i="9" s="1"/>
  <c r="J111" i="9"/>
  <c r="I111" i="9"/>
  <c r="T110" i="9"/>
  <c r="R110" i="9"/>
  <c r="J110" i="9"/>
  <c r="I110" i="9"/>
  <c r="AR109" i="9"/>
  <c r="AQ109" i="9"/>
  <c r="AP109" i="9"/>
  <c r="AO109" i="9"/>
  <c r="AF108" i="9"/>
  <c r="AE108" i="9"/>
  <c r="AE107" i="9" s="1"/>
  <c r="AD108" i="9"/>
  <c r="AD107" i="9" s="1"/>
  <c r="AC108" i="9"/>
  <c r="AC107" i="9" s="1"/>
  <c r="AC106" i="9" s="1"/>
  <c r="T108" i="9"/>
  <c r="T107" i="9" s="1"/>
  <c r="T106" i="9" s="1"/>
  <c r="S108" i="9"/>
  <c r="R108" i="9"/>
  <c r="R107" i="9" s="1"/>
  <c r="R106" i="9" s="1"/>
  <c r="Q108" i="9"/>
  <c r="Q107" i="9" s="1"/>
  <c r="Q106" i="9" s="1"/>
  <c r="P108" i="9"/>
  <c r="AR108" i="9" s="1"/>
  <c r="O108" i="9"/>
  <c r="N108" i="9"/>
  <c r="M108" i="9"/>
  <c r="L108" i="9"/>
  <c r="K108" i="9"/>
  <c r="J108" i="9"/>
  <c r="I108" i="9"/>
  <c r="AF107" i="9"/>
  <c r="S107" i="9"/>
  <c r="S106" i="9" s="1"/>
  <c r="P107" i="9"/>
  <c r="O107" i="9"/>
  <c r="O106" i="9" s="1"/>
  <c r="N107" i="9"/>
  <c r="M107" i="9"/>
  <c r="M106" i="9" s="1"/>
  <c r="L107" i="9"/>
  <c r="AF106" i="9"/>
  <c r="AE106" i="9"/>
  <c r="AD106" i="9"/>
  <c r="N106" i="9"/>
  <c r="L106" i="9"/>
  <c r="AR105" i="9"/>
  <c r="AQ105" i="9"/>
  <c r="AP105" i="9"/>
  <c r="AO105" i="9"/>
  <c r="AF104" i="9"/>
  <c r="AF103" i="9" s="1"/>
  <c r="AF102" i="9" s="1"/>
  <c r="AE104" i="9"/>
  <c r="AE103" i="9" s="1"/>
  <c r="AE102" i="9" s="1"/>
  <c r="AD104" i="9"/>
  <c r="AC104" i="9"/>
  <c r="T104" i="9"/>
  <c r="S104" i="9"/>
  <c r="R104" i="9"/>
  <c r="Q104" i="9"/>
  <c r="P104" i="9"/>
  <c r="O104" i="9"/>
  <c r="O103" i="9" s="1"/>
  <c r="N104" i="9"/>
  <c r="N103" i="9" s="1"/>
  <c r="N102" i="9" s="1"/>
  <c r="M104" i="9"/>
  <c r="M103" i="9" s="1"/>
  <c r="L104" i="9"/>
  <c r="K104" i="9"/>
  <c r="K103" i="9" s="1"/>
  <c r="J104" i="9"/>
  <c r="I104" i="9"/>
  <c r="I103" i="9" s="1"/>
  <c r="AD103" i="9"/>
  <c r="AD102" i="9" s="1"/>
  <c r="AC103" i="9"/>
  <c r="AC102" i="9" s="1"/>
  <c r="T103" i="9"/>
  <c r="T102" i="9" s="1"/>
  <c r="S103" i="9"/>
  <c r="S102" i="9" s="1"/>
  <c r="R103" i="9"/>
  <c r="R102" i="9" s="1"/>
  <c r="Q103" i="9"/>
  <c r="Q102" i="9" s="1"/>
  <c r="P103" i="9"/>
  <c r="J103" i="9"/>
  <c r="P102" i="9"/>
  <c r="P96" i="9" s="1"/>
  <c r="O102" i="9"/>
  <c r="M102" i="9"/>
  <c r="AR101" i="9"/>
  <c r="AQ101" i="9"/>
  <c r="AP101" i="9"/>
  <c r="AO101" i="9"/>
  <c r="AF100" i="9"/>
  <c r="AE100" i="9"/>
  <c r="AD100" i="9"/>
  <c r="AC100" i="9"/>
  <c r="T100" i="9"/>
  <c r="S100" i="9"/>
  <c r="R100" i="9"/>
  <c r="R99" i="9" s="1"/>
  <c r="R98" i="9" s="1"/>
  <c r="R96" i="9" s="1"/>
  <c r="Q100" i="9"/>
  <c r="Q99" i="9" s="1"/>
  <c r="Q98" i="9" s="1"/>
  <c r="Q96" i="9" s="1"/>
  <c r="P100" i="9"/>
  <c r="P99" i="9" s="1"/>
  <c r="O100" i="9"/>
  <c r="O99" i="9" s="1"/>
  <c r="N100" i="9"/>
  <c r="AP100" i="9" s="1"/>
  <c r="M100" i="9"/>
  <c r="M99" i="9" s="1"/>
  <c r="L100" i="9"/>
  <c r="L99" i="9" s="1"/>
  <c r="K100" i="9"/>
  <c r="AQ100" i="9" s="1"/>
  <c r="J100" i="9"/>
  <c r="I100" i="9"/>
  <c r="AO99" i="9"/>
  <c r="AF99" i="9"/>
  <c r="AF98" i="9" s="1"/>
  <c r="AE99" i="9"/>
  <c r="AE98" i="9" s="1"/>
  <c r="AD99" i="9"/>
  <c r="AD98" i="9" s="1"/>
  <c r="AC99" i="9"/>
  <c r="AC98" i="9" s="1"/>
  <c r="T99" i="9"/>
  <c r="T98" i="9" s="1"/>
  <c r="T96" i="9" s="1"/>
  <c r="S99" i="9"/>
  <c r="S98" i="9" s="1"/>
  <c r="S96" i="9" s="1"/>
  <c r="N99" i="9"/>
  <c r="J99" i="9"/>
  <c r="I99" i="9"/>
  <c r="P98" i="9"/>
  <c r="O98" i="9"/>
  <c r="N98" i="9"/>
  <c r="N96" i="9" s="1"/>
  <c r="M98" i="9"/>
  <c r="M96" i="9" s="1"/>
  <c r="J98" i="9"/>
  <c r="I98" i="9"/>
  <c r="AR95" i="9"/>
  <c r="AQ95" i="9"/>
  <c r="AP95" i="9"/>
  <c r="AO95" i="9"/>
  <c r="AF94" i="9"/>
  <c r="AE94" i="9"/>
  <c r="AE93" i="9" s="1"/>
  <c r="AD94" i="9"/>
  <c r="AD93" i="9" s="1"/>
  <c r="AD92" i="9" s="1"/>
  <c r="AC94" i="9"/>
  <c r="AC93" i="9" s="1"/>
  <c r="AC92" i="9" s="1"/>
  <c r="T94" i="9"/>
  <c r="T93" i="9" s="1"/>
  <c r="T92" i="9" s="1"/>
  <c r="S94" i="9"/>
  <c r="S93" i="9" s="1"/>
  <c r="S92" i="9" s="1"/>
  <c r="R94" i="9"/>
  <c r="R93" i="9" s="1"/>
  <c r="R92" i="9" s="1"/>
  <c r="Q94" i="9"/>
  <c r="Q93" i="9" s="1"/>
  <c r="Q92" i="9" s="1"/>
  <c r="P94" i="9"/>
  <c r="AR94" i="9" s="1"/>
  <c r="O94" i="9"/>
  <c r="N94" i="9"/>
  <c r="M94" i="9"/>
  <c r="L94" i="9"/>
  <c r="K94" i="9"/>
  <c r="J94" i="9"/>
  <c r="I94" i="9"/>
  <c r="AP93" i="9"/>
  <c r="AF93" i="9"/>
  <c r="AF92" i="9" s="1"/>
  <c r="O93" i="9"/>
  <c r="N93" i="9"/>
  <c r="M93" i="9"/>
  <c r="L93" i="9"/>
  <c r="J93" i="9"/>
  <c r="J92" i="9" s="1"/>
  <c r="AE92" i="9"/>
  <c r="O92" i="9"/>
  <c r="N92" i="9"/>
  <c r="M92" i="9"/>
  <c r="L92" i="9"/>
  <c r="AR91" i="9"/>
  <c r="AQ91" i="9"/>
  <c r="AP91" i="9"/>
  <c r="AO91" i="9"/>
  <c r="AF90" i="9"/>
  <c r="AF89" i="9" s="1"/>
  <c r="AE90" i="9"/>
  <c r="AE89" i="9" s="1"/>
  <c r="AE88" i="9" s="1"/>
  <c r="AD90" i="9"/>
  <c r="AD89" i="9" s="1"/>
  <c r="AD88" i="9" s="1"/>
  <c r="AC90" i="9"/>
  <c r="T90" i="9"/>
  <c r="S90" i="9"/>
  <c r="R90" i="9"/>
  <c r="Q90" i="9"/>
  <c r="P90" i="9"/>
  <c r="O90" i="9"/>
  <c r="O89" i="9" s="1"/>
  <c r="O88" i="9" s="1"/>
  <c r="N90" i="9"/>
  <c r="N89" i="9" s="1"/>
  <c r="N88" i="9" s="1"/>
  <c r="M90" i="9"/>
  <c r="M89" i="9" s="1"/>
  <c r="M88" i="9" s="1"/>
  <c r="L90" i="9"/>
  <c r="K90" i="9"/>
  <c r="K89" i="9" s="1"/>
  <c r="J90" i="9"/>
  <c r="J89" i="9" s="1"/>
  <c r="I90" i="9"/>
  <c r="AC89" i="9"/>
  <c r="AC88" i="9" s="1"/>
  <c r="T89" i="9"/>
  <c r="T88" i="9" s="1"/>
  <c r="S89" i="9"/>
  <c r="R89" i="9"/>
  <c r="Q89" i="9"/>
  <c r="Q88" i="9" s="1"/>
  <c r="P89" i="9"/>
  <c r="P88" i="9" s="1"/>
  <c r="I89" i="9"/>
  <c r="AF88" i="9"/>
  <c r="S88" i="9"/>
  <c r="R88" i="9"/>
  <c r="AR87" i="9"/>
  <c r="AQ87" i="9"/>
  <c r="AP87" i="9"/>
  <c r="AO87" i="9"/>
  <c r="AF86" i="9"/>
  <c r="AE86" i="9"/>
  <c r="AD86" i="9"/>
  <c r="AC86" i="9"/>
  <c r="T86" i="9"/>
  <c r="S86" i="9"/>
  <c r="S85" i="9" s="1"/>
  <c r="S84" i="9" s="1"/>
  <c r="R86" i="9"/>
  <c r="R85" i="9" s="1"/>
  <c r="R84" i="9" s="1"/>
  <c r="Q86" i="9"/>
  <c r="Q85" i="9" s="1"/>
  <c r="AO85" i="9" s="1"/>
  <c r="P86" i="9"/>
  <c r="P85" i="9" s="1"/>
  <c r="P84" i="9" s="1"/>
  <c r="O86" i="9"/>
  <c r="N86" i="9"/>
  <c r="M86" i="9"/>
  <c r="L86" i="9"/>
  <c r="K86" i="9"/>
  <c r="J86" i="9"/>
  <c r="I86" i="9"/>
  <c r="AF85" i="9"/>
  <c r="AF84" i="9" s="1"/>
  <c r="AE85" i="9"/>
  <c r="AE84" i="9" s="1"/>
  <c r="AD85" i="9"/>
  <c r="AD84" i="9" s="1"/>
  <c r="AC85" i="9"/>
  <c r="AC84" i="9" s="1"/>
  <c r="T85" i="9"/>
  <c r="M85" i="9"/>
  <c r="M84" i="9" s="1"/>
  <c r="L85" i="9"/>
  <c r="K85" i="9"/>
  <c r="J85" i="9"/>
  <c r="J84" i="9" s="1"/>
  <c r="I85" i="9"/>
  <c r="I84" i="9" s="1"/>
  <c r="T84" i="9"/>
  <c r="K84" i="9"/>
  <c r="AR83" i="9"/>
  <c r="AQ83" i="9"/>
  <c r="AP83" i="9"/>
  <c r="AO83" i="9"/>
  <c r="AF82" i="9"/>
  <c r="AE82" i="9"/>
  <c r="AE81" i="9" s="1"/>
  <c r="AE80" i="9" s="1"/>
  <c r="AD82" i="9"/>
  <c r="AD81" i="9" s="1"/>
  <c r="AD80" i="9" s="1"/>
  <c r="AC82" i="9"/>
  <c r="AC81" i="9" s="1"/>
  <c r="AC80" i="9" s="1"/>
  <c r="T82" i="9"/>
  <c r="T81" i="9" s="1"/>
  <c r="AR81" i="9" s="1"/>
  <c r="S82" i="9"/>
  <c r="S81" i="9" s="1"/>
  <c r="S80" i="9" s="1"/>
  <c r="R82" i="9"/>
  <c r="Q82" i="9"/>
  <c r="P82" i="9"/>
  <c r="O82" i="9"/>
  <c r="N82" i="9"/>
  <c r="M82" i="9"/>
  <c r="L82" i="9"/>
  <c r="K82" i="9"/>
  <c r="J82" i="9"/>
  <c r="I82" i="9"/>
  <c r="AF81" i="9"/>
  <c r="AF80" i="9" s="1"/>
  <c r="R81" i="9"/>
  <c r="Q81" i="9"/>
  <c r="Q80" i="9" s="1"/>
  <c r="P81" i="9"/>
  <c r="P80" i="9" s="1"/>
  <c r="O81" i="9"/>
  <c r="N81" i="9"/>
  <c r="N80" i="9" s="1"/>
  <c r="M81" i="9"/>
  <c r="M80" i="9" s="1"/>
  <c r="L81" i="9"/>
  <c r="L80" i="9" s="1"/>
  <c r="R80" i="9"/>
  <c r="R75" i="9" s="1"/>
  <c r="O80" i="9"/>
  <c r="AR79" i="9"/>
  <c r="AQ79" i="9"/>
  <c r="AP79" i="9"/>
  <c r="AO79" i="9"/>
  <c r="AQ78" i="9"/>
  <c r="AP78" i="9"/>
  <c r="AF78" i="9"/>
  <c r="AF77" i="9" s="1"/>
  <c r="AE78" i="9"/>
  <c r="AD78" i="9"/>
  <c r="AC78" i="9"/>
  <c r="T78" i="9"/>
  <c r="S78" i="9"/>
  <c r="R78" i="9"/>
  <c r="R77" i="9" s="1"/>
  <c r="R76" i="9" s="1"/>
  <c r="Q78" i="9"/>
  <c r="P78" i="9"/>
  <c r="O78" i="9"/>
  <c r="O77" i="9" s="1"/>
  <c r="O76" i="9" s="1"/>
  <c r="N78" i="9"/>
  <c r="N77" i="9" s="1"/>
  <c r="N76" i="9" s="1"/>
  <c r="N75" i="9" s="1"/>
  <c r="M78" i="9"/>
  <c r="M77" i="9" s="1"/>
  <c r="L78" i="9"/>
  <c r="K78" i="9"/>
  <c r="J78" i="9"/>
  <c r="J77" i="9" s="1"/>
  <c r="AP77" i="9" s="1"/>
  <c r="I78" i="9"/>
  <c r="AE77" i="9"/>
  <c r="AE76" i="9" s="1"/>
  <c r="AE75" i="9" s="1"/>
  <c r="AD77" i="9"/>
  <c r="AD76" i="9" s="1"/>
  <c r="AC77" i="9"/>
  <c r="AC76" i="9" s="1"/>
  <c r="T77" i="9"/>
  <c r="T76" i="9" s="1"/>
  <c r="S77" i="9"/>
  <c r="S76" i="9" s="1"/>
  <c r="Q77" i="9"/>
  <c r="Q76" i="9" s="1"/>
  <c r="P77" i="9"/>
  <c r="K77" i="9"/>
  <c r="I77" i="9"/>
  <c r="AF76" i="9"/>
  <c r="P76" i="9"/>
  <c r="M76" i="9"/>
  <c r="O75" i="9"/>
  <c r="M75" i="9"/>
  <c r="AR74" i="9"/>
  <c r="AQ74" i="9"/>
  <c r="AP74" i="9"/>
  <c r="AO74" i="9"/>
  <c r="AF73" i="9"/>
  <c r="AF72" i="9" s="1"/>
  <c r="AF71" i="9" s="1"/>
  <c r="AE73" i="9"/>
  <c r="AE72" i="9" s="1"/>
  <c r="AE71" i="9" s="1"/>
  <c r="AD73" i="9"/>
  <c r="AD72" i="9" s="1"/>
  <c r="AD71" i="9" s="1"/>
  <c r="AC73" i="9"/>
  <c r="AC72" i="9" s="1"/>
  <c r="AC71" i="9" s="1"/>
  <c r="T73" i="9"/>
  <c r="S73" i="9"/>
  <c r="R73" i="9"/>
  <c r="Q73" i="9"/>
  <c r="P73" i="9"/>
  <c r="O73" i="9"/>
  <c r="O72" i="9" s="1"/>
  <c r="O71" i="9" s="1"/>
  <c r="N73" i="9"/>
  <c r="N72" i="9" s="1"/>
  <c r="N71" i="9" s="1"/>
  <c r="M73" i="9"/>
  <c r="M72" i="9" s="1"/>
  <c r="M71" i="9" s="1"/>
  <c r="L73" i="9"/>
  <c r="K73" i="9"/>
  <c r="K72" i="9" s="1"/>
  <c r="J73" i="9"/>
  <c r="J72" i="9" s="1"/>
  <c r="I73" i="9"/>
  <c r="I72" i="9" s="1"/>
  <c r="T72" i="9"/>
  <c r="T71" i="9" s="1"/>
  <c r="S72" i="9"/>
  <c r="R72" i="9"/>
  <c r="Q72" i="9"/>
  <c r="P72" i="9"/>
  <c r="P71" i="9" s="1"/>
  <c r="S71" i="9"/>
  <c r="R71" i="9"/>
  <c r="Q71" i="9"/>
  <c r="AR70" i="9"/>
  <c r="AQ70" i="9"/>
  <c r="AP70" i="9"/>
  <c r="AO70" i="9"/>
  <c r="AF69" i="9"/>
  <c r="AE69" i="9"/>
  <c r="AD69" i="9"/>
  <c r="AC69" i="9"/>
  <c r="T69" i="9"/>
  <c r="S69" i="9"/>
  <c r="S68" i="9" s="1"/>
  <c r="S67" i="9" s="1"/>
  <c r="R69" i="9"/>
  <c r="R68" i="9" s="1"/>
  <c r="R67" i="9" s="1"/>
  <c r="Q69" i="9"/>
  <c r="Q68" i="9" s="1"/>
  <c r="P69" i="9"/>
  <c r="P68" i="9" s="1"/>
  <c r="P67" i="9" s="1"/>
  <c r="O69" i="9"/>
  <c r="O68" i="9" s="1"/>
  <c r="O67" i="9" s="1"/>
  <c r="N69" i="9"/>
  <c r="M69" i="9"/>
  <c r="AO69" i="9" s="1"/>
  <c r="L69" i="9"/>
  <c r="K69" i="9"/>
  <c r="J69" i="9"/>
  <c r="I69" i="9"/>
  <c r="AQ68" i="9"/>
  <c r="AF68" i="9"/>
  <c r="AF67" i="9" s="1"/>
  <c r="AE68" i="9"/>
  <c r="AE67" i="9" s="1"/>
  <c r="AD68" i="9"/>
  <c r="AD67" i="9" s="1"/>
  <c r="AC68" i="9"/>
  <c r="AC67" i="9" s="1"/>
  <c r="T68" i="9"/>
  <c r="T67" i="9" s="1"/>
  <c r="L68" i="9"/>
  <c r="K68" i="9"/>
  <c r="K67" i="9" s="1"/>
  <c r="AQ67" i="9" s="1"/>
  <c r="J68" i="9"/>
  <c r="I68" i="9"/>
  <c r="Q67" i="9"/>
  <c r="AR66" i="9"/>
  <c r="AQ66" i="9"/>
  <c r="AP66" i="9"/>
  <c r="AO66" i="9"/>
  <c r="AF65" i="9"/>
  <c r="AE65" i="9"/>
  <c r="AE64" i="9" s="1"/>
  <c r="AE63" i="9" s="1"/>
  <c r="AD65" i="9"/>
  <c r="AD64" i="9" s="1"/>
  <c r="AC65" i="9"/>
  <c r="AC64" i="9" s="1"/>
  <c r="AC63" i="9" s="1"/>
  <c r="T65" i="9"/>
  <c r="S65" i="9"/>
  <c r="S64" i="9" s="1"/>
  <c r="S63" i="9" s="1"/>
  <c r="R65" i="9"/>
  <c r="R64" i="9" s="1"/>
  <c r="Q65" i="9"/>
  <c r="P65" i="9"/>
  <c r="O65" i="9"/>
  <c r="N65" i="9"/>
  <c r="M65" i="9"/>
  <c r="L65" i="9"/>
  <c r="K65" i="9"/>
  <c r="J65" i="9"/>
  <c r="AP65" i="9" s="1"/>
  <c r="I65" i="9"/>
  <c r="AF64" i="9"/>
  <c r="Q64" i="9"/>
  <c r="Q63" i="9" s="1"/>
  <c r="P64" i="9"/>
  <c r="P63" i="9" s="1"/>
  <c r="O64" i="9"/>
  <c r="O63" i="9" s="1"/>
  <c r="O54" i="9" s="1"/>
  <c r="N64" i="9"/>
  <c r="N63" i="9" s="1"/>
  <c r="M64" i="9"/>
  <c r="M63" i="9" s="1"/>
  <c r="L64" i="9"/>
  <c r="L63" i="9" s="1"/>
  <c r="J64" i="9"/>
  <c r="J63" i="9" s="1"/>
  <c r="AF63" i="9"/>
  <c r="AD63" i="9"/>
  <c r="R63" i="9"/>
  <c r="AR62" i="9"/>
  <c r="AQ62" i="9"/>
  <c r="AP62" i="9"/>
  <c r="AO62" i="9"/>
  <c r="AF61" i="9"/>
  <c r="AF60" i="9" s="1"/>
  <c r="AE61" i="9"/>
  <c r="AD61" i="9"/>
  <c r="AC61" i="9"/>
  <c r="T61" i="9"/>
  <c r="S61" i="9"/>
  <c r="R61" i="9"/>
  <c r="R60" i="9" s="1"/>
  <c r="R59" i="9" s="1"/>
  <c r="Q61" i="9"/>
  <c r="P61" i="9"/>
  <c r="O61" i="9"/>
  <c r="O60" i="9" s="1"/>
  <c r="O59" i="9" s="1"/>
  <c r="N61" i="9"/>
  <c r="N60" i="9" s="1"/>
  <c r="N59" i="9" s="1"/>
  <c r="M61" i="9"/>
  <c r="M60" i="9" s="1"/>
  <c r="L61" i="9"/>
  <c r="K61" i="9"/>
  <c r="K60" i="9" s="1"/>
  <c r="J61" i="9"/>
  <c r="I61" i="9"/>
  <c r="I60" i="9" s="1"/>
  <c r="AE60" i="9"/>
  <c r="AE59" i="9" s="1"/>
  <c r="AD60" i="9"/>
  <c r="AC60" i="9"/>
  <c r="AC59" i="9" s="1"/>
  <c r="T60" i="9"/>
  <c r="T59" i="9" s="1"/>
  <c r="S60" i="9"/>
  <c r="Q60" i="9"/>
  <c r="Q59" i="9" s="1"/>
  <c r="P60" i="9"/>
  <c r="P59" i="9" s="1"/>
  <c r="J60" i="9"/>
  <c r="AF59" i="9"/>
  <c r="AF54" i="9" s="1"/>
  <c r="AD59" i="9"/>
  <c r="S59" i="9"/>
  <c r="M59" i="9"/>
  <c r="J59" i="9"/>
  <c r="AR58" i="9"/>
  <c r="AQ58" i="9"/>
  <c r="AP58" i="9"/>
  <c r="AO58" i="9"/>
  <c r="AF57" i="9"/>
  <c r="AE57" i="9"/>
  <c r="AD57" i="9"/>
  <c r="AD56" i="9" s="1"/>
  <c r="AD55" i="9" s="1"/>
  <c r="AD54" i="9" s="1"/>
  <c r="AC57" i="9"/>
  <c r="T57" i="9"/>
  <c r="S57" i="9"/>
  <c r="S56" i="9" s="1"/>
  <c r="S55" i="9" s="1"/>
  <c r="S54" i="9" s="1"/>
  <c r="R57" i="9"/>
  <c r="R56" i="9" s="1"/>
  <c r="Q57" i="9"/>
  <c r="Q56" i="9" s="1"/>
  <c r="P57" i="9"/>
  <c r="P56" i="9" s="1"/>
  <c r="O57" i="9"/>
  <c r="N57" i="9"/>
  <c r="M57" i="9"/>
  <c r="AO57" i="9" s="1"/>
  <c r="L57" i="9"/>
  <c r="K57" i="9"/>
  <c r="J57" i="9"/>
  <c r="I57" i="9"/>
  <c r="AF56" i="9"/>
  <c r="AF55" i="9" s="1"/>
  <c r="AE56" i="9"/>
  <c r="AE55" i="9" s="1"/>
  <c r="AC56" i="9"/>
  <c r="AC55" i="9" s="1"/>
  <c r="T56" i="9"/>
  <c r="O56" i="9"/>
  <c r="O55" i="9" s="1"/>
  <c r="N56" i="9"/>
  <c r="M56" i="9"/>
  <c r="M55" i="9" s="1"/>
  <c r="L56" i="9"/>
  <c r="K56" i="9"/>
  <c r="AQ56" i="9" s="1"/>
  <c r="I56" i="9"/>
  <c r="I55" i="9" s="1"/>
  <c r="T55" i="9"/>
  <c r="R55" i="9"/>
  <c r="Q55" i="9"/>
  <c r="P55" i="9"/>
  <c r="N55" i="9"/>
  <c r="AB54" i="9"/>
  <c r="AA54" i="9"/>
  <c r="Z54" i="9"/>
  <c r="Y54" i="9"/>
  <c r="X54" i="9"/>
  <c r="W54" i="9"/>
  <c r="V54" i="9"/>
  <c r="U54" i="9"/>
  <c r="AR51" i="9"/>
  <c r="AQ51" i="9"/>
  <c r="AP51" i="9"/>
  <c r="AO51" i="9"/>
  <c r="AR50" i="9"/>
  <c r="AQ50" i="9"/>
  <c r="AP50" i="9"/>
  <c r="AO50" i="9"/>
  <c r="AR49" i="9"/>
  <c r="AQ49" i="9"/>
  <c r="AP49" i="9"/>
  <c r="AO49" i="9"/>
  <c r="AR48" i="9"/>
  <c r="AQ48" i="9"/>
  <c r="AP48" i="9"/>
  <c r="AO48" i="9"/>
  <c r="AF47" i="9"/>
  <c r="AE47" i="9"/>
  <c r="AD47" i="9"/>
  <c r="AC47" i="9"/>
  <c r="T47" i="9"/>
  <c r="T42" i="9" s="1"/>
  <c r="S47" i="9"/>
  <c r="R47" i="9"/>
  <c r="Q47" i="9"/>
  <c r="Q42" i="9" s="1"/>
  <c r="P47" i="9"/>
  <c r="O47" i="9"/>
  <c r="N47" i="9"/>
  <c r="M47" i="9"/>
  <c r="L47" i="9"/>
  <c r="K47" i="9"/>
  <c r="K42" i="9" s="1"/>
  <c r="J47" i="9"/>
  <c r="J42" i="9" s="1"/>
  <c r="I47" i="9"/>
  <c r="AR46" i="9"/>
  <c r="AQ46" i="9"/>
  <c r="AP46" i="9"/>
  <c r="AO46" i="9"/>
  <c r="AR45" i="9"/>
  <c r="AQ45" i="9"/>
  <c r="AP45" i="9"/>
  <c r="AO45" i="9"/>
  <c r="AR44" i="9"/>
  <c r="AQ44" i="9"/>
  <c r="AP44" i="9"/>
  <c r="AO44" i="9"/>
  <c r="AF43" i="9"/>
  <c r="AE43" i="9"/>
  <c r="AD43" i="9"/>
  <c r="AC43" i="9"/>
  <c r="T43" i="9"/>
  <c r="S43" i="9"/>
  <c r="S42" i="9" s="1"/>
  <c r="R43" i="9"/>
  <c r="R42" i="9" s="1"/>
  <c r="Q43" i="9"/>
  <c r="P43" i="9"/>
  <c r="P42" i="9" s="1"/>
  <c r="O43" i="9"/>
  <c r="O42" i="9" s="1"/>
  <c r="N43" i="9"/>
  <c r="AP43" i="9" s="1"/>
  <c r="M43" i="9"/>
  <c r="M42" i="9" s="1"/>
  <c r="L43" i="9"/>
  <c r="L42" i="9" s="1"/>
  <c r="AR42" i="9" s="1"/>
  <c r="K43" i="9"/>
  <c r="J43" i="9"/>
  <c r="I43" i="9"/>
  <c r="AF42" i="9"/>
  <c r="AE42" i="9"/>
  <c r="AD42" i="9"/>
  <c r="AC42" i="9"/>
  <c r="I42" i="9"/>
  <c r="AR41" i="9"/>
  <c r="AQ41" i="9"/>
  <c r="AP41" i="9"/>
  <c r="AO41" i="9"/>
  <c r="AR40" i="9"/>
  <c r="AQ40" i="9"/>
  <c r="AP40" i="9"/>
  <c r="AO40" i="9"/>
  <c r="AR39" i="9"/>
  <c r="AQ39" i="9"/>
  <c r="AP39" i="9"/>
  <c r="AO39" i="9"/>
  <c r="AQ38" i="9"/>
  <c r="AP38" i="9"/>
  <c r="P38" i="9"/>
  <c r="P34" i="9" s="1"/>
  <c r="AR34" i="9" s="1"/>
  <c r="O38" i="9"/>
  <c r="N38" i="9"/>
  <c r="M38" i="9"/>
  <c r="L38" i="9"/>
  <c r="K38" i="9"/>
  <c r="J38" i="9"/>
  <c r="I38" i="9"/>
  <c r="AR37" i="9"/>
  <c r="AQ37" i="9"/>
  <c r="AP37" i="9"/>
  <c r="AO37" i="9"/>
  <c r="AR36" i="9"/>
  <c r="AQ36" i="9"/>
  <c r="AP36" i="9"/>
  <c r="AO36" i="9"/>
  <c r="AR35" i="9"/>
  <c r="AQ35" i="9"/>
  <c r="AP35" i="9"/>
  <c r="AO35" i="9"/>
  <c r="AQ34" i="9"/>
  <c r="AP34" i="9"/>
  <c r="AF34" i="9"/>
  <c r="AE34" i="9"/>
  <c r="AD34" i="9"/>
  <c r="AC34" i="9"/>
  <c r="AB34" i="9"/>
  <c r="AA34" i="9"/>
  <c r="Z34" i="9"/>
  <c r="Y34" i="9"/>
  <c r="X34" i="9"/>
  <c r="W34" i="9"/>
  <c r="V34" i="9"/>
  <c r="U34" i="9"/>
  <c r="T34" i="9"/>
  <c r="S34" i="9"/>
  <c r="R34" i="9"/>
  <c r="Q34" i="9"/>
  <c r="O34" i="9"/>
  <c r="N34" i="9"/>
  <c r="M34" i="9"/>
  <c r="L34" i="9"/>
  <c r="K34" i="9"/>
  <c r="J34" i="9"/>
  <c r="AR33" i="9"/>
  <c r="AQ33" i="9"/>
  <c r="AP33" i="9"/>
  <c r="AO33" i="9"/>
  <c r="AR32" i="9"/>
  <c r="AQ32" i="9"/>
  <c r="AP32" i="9"/>
  <c r="AO32" i="9"/>
  <c r="AQ31" i="9"/>
  <c r="AP31" i="9"/>
  <c r="AF31" i="9"/>
  <c r="AE31" i="9"/>
  <c r="AD31" i="9"/>
  <c r="AC31" i="9"/>
  <c r="AB31" i="9"/>
  <c r="AA31" i="9"/>
  <c r="Z31" i="9"/>
  <c r="Y31" i="9"/>
  <c r="X31" i="9"/>
  <c r="W31" i="9"/>
  <c r="V31" i="9"/>
  <c r="U31" i="9"/>
  <c r="T31" i="9"/>
  <c r="S31" i="9"/>
  <c r="R31" i="9"/>
  <c r="Q31" i="9"/>
  <c r="P31" i="9"/>
  <c r="AR31" i="9" s="1"/>
  <c r="O31" i="9"/>
  <c r="N31" i="9"/>
  <c r="M31" i="9"/>
  <c r="L31" i="9"/>
  <c r="K31" i="9"/>
  <c r="J31" i="9"/>
  <c r="I31" i="9"/>
  <c r="AO31" i="9" s="1"/>
  <c r="AR30" i="9"/>
  <c r="AQ30" i="9"/>
  <c r="AP30" i="9"/>
  <c r="AO30" i="9"/>
  <c r="AR29" i="9"/>
  <c r="AQ29" i="9"/>
  <c r="AP29" i="9"/>
  <c r="AO29" i="9"/>
  <c r="AP28" i="9"/>
  <c r="AF28" i="9"/>
  <c r="AE28" i="9"/>
  <c r="AD28" i="9"/>
  <c r="AC28" i="9"/>
  <c r="AB28" i="9"/>
  <c r="AA28" i="9"/>
  <c r="Z28" i="9"/>
  <c r="Y28" i="9"/>
  <c r="X28" i="9"/>
  <c r="W28" i="9"/>
  <c r="V28" i="9"/>
  <c r="U28" i="9"/>
  <c r="T28" i="9"/>
  <c r="S28" i="9"/>
  <c r="R28" i="9"/>
  <c r="Q28" i="9"/>
  <c r="P28" i="9"/>
  <c r="O28" i="9"/>
  <c r="AQ28" i="9" s="1"/>
  <c r="N28" i="9"/>
  <c r="M28" i="9"/>
  <c r="L28" i="9"/>
  <c r="AR28" i="9" s="1"/>
  <c r="K28" i="9"/>
  <c r="J28" i="9"/>
  <c r="I28" i="9"/>
  <c r="AO28" i="9" s="1"/>
  <c r="AR27" i="9"/>
  <c r="AQ27" i="9"/>
  <c r="AP27" i="9"/>
  <c r="AO27" i="9"/>
  <c r="AR26" i="9"/>
  <c r="AQ26" i="9"/>
  <c r="AP26" i="9"/>
  <c r="AO26" i="9"/>
  <c r="AF25" i="9"/>
  <c r="AE25" i="9"/>
  <c r="AD25" i="9"/>
  <c r="AC25" i="9"/>
  <c r="AB25" i="9"/>
  <c r="AA25" i="9"/>
  <c r="Z25" i="9"/>
  <c r="Y25" i="9"/>
  <c r="X25" i="9"/>
  <c r="W25" i="9"/>
  <c r="V25" i="9"/>
  <c r="U25" i="9"/>
  <c r="T25" i="9"/>
  <c r="S25" i="9"/>
  <c r="R25" i="9"/>
  <c r="Q25" i="9"/>
  <c r="P25" i="9"/>
  <c r="AR25" i="9" s="1"/>
  <c r="O25" i="9"/>
  <c r="N25" i="9"/>
  <c r="AP25" i="9" s="1"/>
  <c r="M25" i="9"/>
  <c r="L25" i="9"/>
  <c r="K25" i="9"/>
  <c r="AQ25" i="9" s="1"/>
  <c r="J25" i="9"/>
  <c r="I25" i="9"/>
  <c r="AR24" i="9"/>
  <c r="AQ24" i="9"/>
  <c r="AP24" i="9"/>
  <c r="AO24" i="9"/>
  <c r="AR23" i="9"/>
  <c r="AQ23" i="9"/>
  <c r="AP23" i="9"/>
  <c r="AO23" i="9"/>
  <c r="AR22" i="9"/>
  <c r="AQ22" i="9"/>
  <c r="AP22" i="9"/>
  <c r="AO22" i="9"/>
  <c r="AR21" i="9"/>
  <c r="AQ21" i="9"/>
  <c r="AP21" i="9"/>
  <c r="AO21" i="9"/>
  <c r="AF20" i="9"/>
  <c r="AE20" i="9"/>
  <c r="AD20" i="9"/>
  <c r="AC20" i="9"/>
  <c r="AB20" i="9"/>
  <c r="AA20" i="9"/>
  <c r="Z20" i="9"/>
  <c r="Y20" i="9"/>
  <c r="X20" i="9"/>
  <c r="W20" i="9"/>
  <c r="V20" i="9"/>
  <c r="U20" i="9"/>
  <c r="T20" i="9"/>
  <c r="S20" i="9"/>
  <c r="R20" i="9"/>
  <c r="Q20" i="9"/>
  <c r="P20" i="9"/>
  <c r="O20" i="9"/>
  <c r="N20" i="9"/>
  <c r="M20" i="9"/>
  <c r="L20" i="9"/>
  <c r="AR20" i="9" s="1"/>
  <c r="K20" i="9"/>
  <c r="AQ20" i="9" s="1"/>
  <c r="J20" i="9"/>
  <c r="AP20" i="9" s="1"/>
  <c r="I20" i="9"/>
  <c r="AO20" i="9" s="1"/>
  <c r="AR19" i="9"/>
  <c r="AQ19" i="9"/>
  <c r="AP19" i="9"/>
  <c r="AO19" i="9"/>
  <c r="AR18" i="9"/>
  <c r="AQ18" i="9"/>
  <c r="AP18" i="9"/>
  <c r="AO18" i="9"/>
  <c r="AF17" i="9"/>
  <c r="AE17" i="9"/>
  <c r="AD17" i="9"/>
  <c r="AC17" i="9"/>
  <c r="AB17" i="9"/>
  <c r="AA17" i="9"/>
  <c r="Z17" i="9"/>
  <c r="Y17" i="9"/>
  <c r="X17" i="9"/>
  <c r="X9" i="9" s="1"/>
  <c r="W17" i="9"/>
  <c r="W9" i="9" s="1"/>
  <c r="V17" i="9"/>
  <c r="U17" i="9"/>
  <c r="T17" i="9"/>
  <c r="S17" i="9"/>
  <c r="R17" i="9"/>
  <c r="Q17" i="9"/>
  <c r="P17" i="9"/>
  <c r="O17" i="9"/>
  <c r="N17" i="9"/>
  <c r="M17" i="9"/>
  <c r="L17" i="9"/>
  <c r="L9" i="9" s="1"/>
  <c r="K17" i="9"/>
  <c r="AQ17" i="9" s="1"/>
  <c r="J17" i="9"/>
  <c r="AP17" i="9" s="1"/>
  <c r="I17" i="9"/>
  <c r="AO17" i="9" s="1"/>
  <c r="AR16" i="9"/>
  <c r="AQ16" i="9"/>
  <c r="AP16" i="9"/>
  <c r="AO16" i="9"/>
  <c r="AF15" i="9"/>
  <c r="AE15" i="9"/>
  <c r="AD15" i="9"/>
  <c r="AC15" i="9"/>
  <c r="AB15" i="9"/>
  <c r="AA15" i="9"/>
  <c r="Z15" i="9"/>
  <c r="Y15" i="9"/>
  <c r="X15" i="9"/>
  <c r="W15" i="9"/>
  <c r="V15" i="9"/>
  <c r="U15" i="9"/>
  <c r="T15" i="9"/>
  <c r="S15" i="9"/>
  <c r="R15" i="9"/>
  <c r="Q15" i="9"/>
  <c r="P15" i="9"/>
  <c r="AR15" i="9" s="1"/>
  <c r="O15" i="9"/>
  <c r="N15" i="9"/>
  <c r="M15" i="9"/>
  <c r="L15" i="9"/>
  <c r="K15" i="9"/>
  <c r="J15" i="9"/>
  <c r="I15" i="9"/>
  <c r="AO15" i="9" s="1"/>
  <c r="AR14" i="9"/>
  <c r="AQ14" i="9"/>
  <c r="AP14" i="9"/>
  <c r="AO14" i="9"/>
  <c r="AR13" i="9"/>
  <c r="AQ13" i="9"/>
  <c r="AP13" i="9"/>
  <c r="AO13" i="9"/>
  <c r="AF12" i="9"/>
  <c r="AE12" i="9"/>
  <c r="AD12" i="9"/>
  <c r="AD11" i="9" s="1"/>
  <c r="AD9" i="9" s="1"/>
  <c r="AC12" i="9"/>
  <c r="AC11" i="9" s="1"/>
  <c r="AC9" i="9" s="1"/>
  <c r="AC4" i="9" s="1"/>
  <c r="AB12" i="9"/>
  <c r="AB11" i="9" s="1"/>
  <c r="AB9" i="9" s="1"/>
  <c r="AA12" i="9"/>
  <c r="AA11" i="9" s="1"/>
  <c r="AA9" i="9" s="1"/>
  <c r="Z12" i="9"/>
  <c r="Z11" i="9" s="1"/>
  <c r="Y12" i="9"/>
  <c r="X12" i="9"/>
  <c r="W12" i="9"/>
  <c r="V12" i="9"/>
  <c r="U12" i="9"/>
  <c r="T12" i="9"/>
  <c r="S12" i="9"/>
  <c r="R12" i="9"/>
  <c r="Q12" i="9"/>
  <c r="Q11" i="9" s="1"/>
  <c r="Q9" i="9" s="1"/>
  <c r="Q4" i="9" s="1"/>
  <c r="P12" i="9"/>
  <c r="P11" i="9" s="1"/>
  <c r="P9" i="9" s="1"/>
  <c r="O12" i="9"/>
  <c r="O11" i="9" s="1"/>
  <c r="AQ11" i="9" s="1"/>
  <c r="N12" i="9"/>
  <c r="N11" i="9" s="1"/>
  <c r="M12" i="9"/>
  <c r="L12" i="9"/>
  <c r="AR12" i="9" s="1"/>
  <c r="K12" i="9"/>
  <c r="J12" i="9"/>
  <c r="I12" i="9"/>
  <c r="AO12" i="9" s="1"/>
  <c r="AF11" i="9"/>
  <c r="AF9" i="9" s="1"/>
  <c r="AF4" i="9" s="1"/>
  <c r="AE11" i="9"/>
  <c r="AE9" i="9" s="1"/>
  <c r="AE4" i="9" s="1"/>
  <c r="Y11" i="9"/>
  <c r="X11" i="9"/>
  <c r="W11" i="9"/>
  <c r="V11" i="9"/>
  <c r="V9" i="9" s="1"/>
  <c r="V4" i="9" s="1"/>
  <c r="U11" i="9"/>
  <c r="T11" i="9"/>
  <c r="T9" i="9" s="1"/>
  <c r="T4" i="9" s="1"/>
  <c r="S11" i="9"/>
  <c r="R11" i="9"/>
  <c r="M11" i="9"/>
  <c r="AO11" i="9" s="1"/>
  <c r="L11" i="9"/>
  <c r="K11" i="9"/>
  <c r="J11" i="9"/>
  <c r="I11" i="9"/>
  <c r="AR10" i="9"/>
  <c r="AQ10" i="9"/>
  <c r="AP10" i="9"/>
  <c r="AO10" i="9"/>
  <c r="AN9" i="9"/>
  <c r="AM9" i="9"/>
  <c r="AL9" i="9"/>
  <c r="AK9" i="9"/>
  <c r="AJ9" i="9"/>
  <c r="AI9" i="9"/>
  <c r="AH9" i="9"/>
  <c r="AG9" i="9"/>
  <c r="Z9" i="9"/>
  <c r="Y9" i="9"/>
  <c r="N9" i="9"/>
  <c r="J9" i="9"/>
  <c r="AR8" i="9"/>
  <c r="AQ8" i="9"/>
  <c r="AP8" i="9"/>
  <c r="AO8" i="9"/>
  <c r="M8" i="9"/>
  <c r="AR7" i="9"/>
  <c r="AQ7" i="9"/>
  <c r="AP7" i="9"/>
  <c r="AO7" i="9"/>
  <c r="AR6" i="9"/>
  <c r="AQ6" i="9"/>
  <c r="AF6" i="9"/>
  <c r="AE6" i="9"/>
  <c r="AD6" i="9"/>
  <c r="AC6" i="9"/>
  <c r="AB6" i="9"/>
  <c r="AA6" i="9"/>
  <c r="Z6" i="9"/>
  <c r="Y6" i="9"/>
  <c r="Y4" i="9" s="1"/>
  <c r="X6" i="9"/>
  <c r="W6" i="9"/>
  <c r="W4" i="9" s="1"/>
  <c r="V6" i="9"/>
  <c r="U6" i="9"/>
  <c r="T6" i="9"/>
  <c r="S6" i="9"/>
  <c r="R6" i="9"/>
  <c r="Q6" i="9"/>
  <c r="P6" i="9"/>
  <c r="O6" i="9"/>
  <c r="N6" i="9"/>
  <c r="M6" i="9"/>
  <c r="L6" i="9"/>
  <c r="K6" i="9"/>
  <c r="J6" i="9"/>
  <c r="AP6" i="9" s="1"/>
  <c r="I6" i="9"/>
  <c r="AR5" i="9"/>
  <c r="AQ5" i="9"/>
  <c r="AP5" i="9"/>
  <c r="AO5" i="9"/>
  <c r="Z4" i="9"/>
  <c r="N4" i="9"/>
  <c r="S52" i="9" l="1"/>
  <c r="O53" i="9"/>
  <c r="O52" i="9"/>
  <c r="X4" i="9"/>
  <c r="AP59" i="9"/>
  <c r="R54" i="9"/>
  <c r="AF53" i="9"/>
  <c r="I4" i="9"/>
  <c r="AR11" i="9"/>
  <c r="AQ42" i="9"/>
  <c r="U4" i="9"/>
  <c r="L4" i="9"/>
  <c r="AR9" i="9"/>
  <c r="AP72" i="9"/>
  <c r="J71" i="9"/>
  <c r="AP71" i="9" s="1"/>
  <c r="AR43" i="9"/>
  <c r="AR56" i="9"/>
  <c r="L55" i="9"/>
  <c r="Q84" i="9"/>
  <c r="M172" i="9"/>
  <c r="AP180" i="9"/>
  <c r="N172" i="9"/>
  <c r="AP172" i="9" s="1"/>
  <c r="AO195" i="9"/>
  <c r="I194" i="9"/>
  <c r="AO194" i="9" s="1"/>
  <c r="AO60" i="9"/>
  <c r="I59" i="9"/>
  <c r="AO59" i="9" s="1"/>
  <c r="N168" i="9"/>
  <c r="AP168" i="9" s="1"/>
  <c r="P54" i="9"/>
  <c r="AR68" i="9"/>
  <c r="L67" i="9"/>
  <c r="AR67" i="9" s="1"/>
  <c r="AO77" i="9"/>
  <c r="I76" i="9"/>
  <c r="AF97" i="9"/>
  <c r="AF96" i="9" s="1"/>
  <c r="AR169" i="9"/>
  <c r="O9" i="9"/>
  <c r="U9" i="9"/>
  <c r="Q54" i="9"/>
  <c r="AR90" i="9"/>
  <c r="L89" i="9"/>
  <c r="AO104" i="9"/>
  <c r="L216" i="9"/>
  <c r="L215" i="9" s="1"/>
  <c r="AA4" i="9"/>
  <c r="AO47" i="9"/>
  <c r="AR47" i="9"/>
  <c r="AC54" i="9"/>
  <c r="AQ57" i="9"/>
  <c r="AP60" i="9"/>
  <c r="AR61" i="9"/>
  <c r="L60" i="9"/>
  <c r="AP64" i="9"/>
  <c r="J67" i="9"/>
  <c r="AP67" i="9" s="1"/>
  <c r="AP69" i="9"/>
  <c r="AR69" i="9"/>
  <c r="J76" i="9"/>
  <c r="AO90" i="9"/>
  <c r="AO94" i="9"/>
  <c r="I93" i="9"/>
  <c r="AP104" i="9"/>
  <c r="AP111" i="9"/>
  <c r="AO156" i="9"/>
  <c r="I155" i="9"/>
  <c r="AO155" i="9" s="1"/>
  <c r="O163" i="9"/>
  <c r="AQ163" i="9" s="1"/>
  <c r="AQ164" i="9"/>
  <c r="AO199" i="9"/>
  <c r="I198" i="9"/>
  <c r="AO198" i="9" s="1"/>
  <c r="J202" i="9"/>
  <c r="AP202" i="9" s="1"/>
  <c r="AQ240" i="9"/>
  <c r="K239" i="9"/>
  <c r="K9" i="9"/>
  <c r="AR17" i="9"/>
  <c r="AO169" i="9"/>
  <c r="AQ203" i="9"/>
  <c r="K202" i="9"/>
  <c r="AQ202" i="9" s="1"/>
  <c r="AQ173" i="9"/>
  <c r="AR203" i="9"/>
  <c r="L202" i="9"/>
  <c r="AR202" i="9" s="1"/>
  <c r="AQ47" i="9"/>
  <c r="AO108" i="9"/>
  <c r="I107" i="9"/>
  <c r="AP15" i="9"/>
  <c r="AO38" i="9"/>
  <c r="I34" i="9"/>
  <c r="AO34" i="9" s="1"/>
  <c r="AQ60" i="9"/>
  <c r="K59" i="9"/>
  <c r="AQ59" i="9" s="1"/>
  <c r="I67" i="9"/>
  <c r="AQ69" i="9"/>
  <c r="AQ73" i="9"/>
  <c r="AR118" i="9"/>
  <c r="AO202" i="9"/>
  <c r="O4" i="9"/>
  <c r="O242" i="9" s="1"/>
  <c r="AQ15" i="9"/>
  <c r="AO25" i="9"/>
  <c r="P4" i="9"/>
  <c r="AB4" i="9"/>
  <c r="AP12" i="9"/>
  <c r="AE54" i="9"/>
  <c r="AO61" i="9"/>
  <c r="Q75" i="9"/>
  <c r="AR85" i="9"/>
  <c r="L84" i="9"/>
  <c r="AR84" i="9" s="1"/>
  <c r="AP90" i="9"/>
  <c r="AP94" i="9"/>
  <c r="AQ104" i="9"/>
  <c r="AP156" i="9"/>
  <c r="J155" i="9"/>
  <c r="AP155" i="9" s="1"/>
  <c r="AQ180" i="9"/>
  <c r="AP199" i="9"/>
  <c r="J198" i="9"/>
  <c r="AP198" i="9" s="1"/>
  <c r="AP57" i="9"/>
  <c r="T80" i="9"/>
  <c r="AR80" i="9" s="1"/>
  <c r="S9" i="9"/>
  <c r="S4" i="9" s="1"/>
  <c r="AD184" i="9"/>
  <c r="AD183" i="9" s="1"/>
  <c r="J216" i="9"/>
  <c r="J215" i="9" s="1"/>
  <c r="AP73" i="9"/>
  <c r="K184" i="9"/>
  <c r="K183" i="9" s="1"/>
  <c r="K216" i="9"/>
  <c r="K215" i="9" s="1"/>
  <c r="I9" i="9"/>
  <c r="AP61" i="9"/>
  <c r="T64" i="9"/>
  <c r="T63" i="9" s="1"/>
  <c r="AR65" i="9"/>
  <c r="S75" i="9"/>
  <c r="S53" i="9" s="1"/>
  <c r="AQ90" i="9"/>
  <c r="AP99" i="9"/>
  <c r="AP116" i="9"/>
  <c r="J115" i="9"/>
  <c r="AQ156" i="9"/>
  <c r="K155" i="9"/>
  <c r="AQ155" i="9" s="1"/>
  <c r="AO6" i="9"/>
  <c r="K55" i="9"/>
  <c r="M9" i="9"/>
  <c r="M4" i="9" s="1"/>
  <c r="AR38" i="9"/>
  <c r="AP47" i="9"/>
  <c r="AQ12" i="9"/>
  <c r="N42" i="9"/>
  <c r="AP42" i="9" s="1"/>
  <c r="T54" i="9"/>
  <c r="AR64" i="9"/>
  <c r="AR82" i="9"/>
  <c r="AP92" i="9"/>
  <c r="AQ199" i="9"/>
  <c r="K198" i="9"/>
  <c r="AQ198" i="9" s="1"/>
  <c r="AD4" i="9"/>
  <c r="AO56" i="9"/>
  <c r="AQ61" i="9"/>
  <c r="AO65" i="9"/>
  <c r="I64" i="9"/>
  <c r="T75" i="9"/>
  <c r="AO86" i="9"/>
  <c r="AR86" i="9"/>
  <c r="K99" i="9"/>
  <c r="AQ116" i="9"/>
  <c r="K115" i="9"/>
  <c r="AP181" i="9"/>
  <c r="AR199" i="9"/>
  <c r="L198" i="9"/>
  <c r="AR198" i="9" s="1"/>
  <c r="AQ72" i="9"/>
  <c r="K71" i="9"/>
  <c r="AQ71" i="9" s="1"/>
  <c r="AO82" i="9"/>
  <c r="I81" i="9"/>
  <c r="R9" i="9"/>
  <c r="AP9" i="9" s="1"/>
  <c r="AR73" i="9"/>
  <c r="L72" i="9"/>
  <c r="P118" i="9"/>
  <c r="AR119" i="9"/>
  <c r="AP11" i="9"/>
  <c r="AO73" i="9"/>
  <c r="AQ82" i="9"/>
  <c r="K81" i="9"/>
  <c r="AP89" i="9"/>
  <c r="J88" i="9"/>
  <c r="AP88" i="9" s="1"/>
  <c r="AO42" i="9"/>
  <c r="AO84" i="9"/>
  <c r="O168" i="9"/>
  <c r="AO43" i="9"/>
  <c r="AO55" i="9"/>
  <c r="AP63" i="9"/>
  <c r="AC75" i="9"/>
  <c r="AP86" i="9"/>
  <c r="AO98" i="9"/>
  <c r="O110" i="9"/>
  <c r="AQ111" i="9"/>
  <c r="AR112" i="9"/>
  <c r="AQ176" i="9"/>
  <c r="O180" i="9"/>
  <c r="AQ181" i="9"/>
  <c r="AQ43" i="9"/>
  <c r="AO110" i="9"/>
  <c r="AP110" i="9"/>
  <c r="J81" i="9"/>
  <c r="AP82" i="9"/>
  <c r="AD97" i="9"/>
  <c r="AD96" i="9" s="1"/>
  <c r="AE97" i="9"/>
  <c r="AE96" i="9" s="1"/>
  <c r="AO152" i="9"/>
  <c r="I151" i="9"/>
  <c r="AO151" i="9" s="1"/>
  <c r="AP195" i="9"/>
  <c r="J194" i="9"/>
  <c r="AP194" i="9" s="1"/>
  <c r="AO203" i="9"/>
  <c r="AQ89" i="9"/>
  <c r="K88" i="9"/>
  <c r="AQ88" i="9" s="1"/>
  <c r="J4" i="9"/>
  <c r="J56" i="9"/>
  <c r="AR63" i="9"/>
  <c r="AQ65" i="9"/>
  <c r="K64" i="9"/>
  <c r="AO72" i="9"/>
  <c r="I71" i="9"/>
  <c r="AO71" i="9" s="1"/>
  <c r="AF75" i="9"/>
  <c r="AD75" i="9"/>
  <c r="AD53" i="9" s="1"/>
  <c r="AQ86" i="9"/>
  <c r="AP98" i="9"/>
  <c r="AC97" i="9"/>
  <c r="AC96" i="9" s="1"/>
  <c r="AO115" i="9"/>
  <c r="I114" i="9"/>
  <c r="AO114" i="9" s="1"/>
  <c r="AR99" i="9"/>
  <c r="L98" i="9"/>
  <c r="M68" i="9"/>
  <c r="M67" i="9" s="1"/>
  <c r="M54" i="9" s="1"/>
  <c r="N85" i="9"/>
  <c r="P93" i="9"/>
  <c r="AQ94" i="9"/>
  <c r="K93" i="9"/>
  <c r="AO100" i="9"/>
  <c r="AQ108" i="9"/>
  <c r="K107" i="9"/>
  <c r="AO111" i="9"/>
  <c r="AO136" i="9"/>
  <c r="I135" i="9"/>
  <c r="AO135" i="9" s="1"/>
  <c r="AF184" i="9"/>
  <c r="AF183" i="9" s="1"/>
  <c r="AR195" i="9"/>
  <c r="L194" i="9"/>
  <c r="AR194" i="9" s="1"/>
  <c r="L206" i="9"/>
  <c r="L205" i="9" s="1"/>
  <c r="O96" i="9"/>
  <c r="AO140" i="9"/>
  <c r="I139" i="9"/>
  <c r="AO139" i="9" s="1"/>
  <c r="AE184" i="9"/>
  <c r="AE183" i="9" s="1"/>
  <c r="I206" i="9"/>
  <c r="I205" i="9" s="1"/>
  <c r="N68" i="9"/>
  <c r="N67" i="9" s="1"/>
  <c r="N54" i="9" s="1"/>
  <c r="P75" i="9"/>
  <c r="AQ77" i="9"/>
  <c r="K76" i="9"/>
  <c r="O85" i="9"/>
  <c r="AO132" i="9"/>
  <c r="I131" i="9"/>
  <c r="AO131" i="9" s="1"/>
  <c r="AP148" i="9"/>
  <c r="J147" i="9"/>
  <c r="AP147" i="9" s="1"/>
  <c r="AR152" i="9"/>
  <c r="AO164" i="9"/>
  <c r="AO103" i="9"/>
  <c r="I102" i="9"/>
  <c r="AO102" i="9" s="1"/>
  <c r="AO128" i="9"/>
  <c r="I127" i="9"/>
  <c r="AO127" i="9" s="1"/>
  <c r="AR140" i="9"/>
  <c r="AQ144" i="9"/>
  <c r="K143" i="9"/>
  <c r="AQ143" i="9" s="1"/>
  <c r="AP164" i="9"/>
  <c r="AO172" i="9"/>
  <c r="AO176" i="9"/>
  <c r="AO89" i="9"/>
  <c r="I88" i="9"/>
  <c r="AO88" i="9" s="1"/>
  <c r="AR100" i="9"/>
  <c r="P106" i="9"/>
  <c r="AR106" i="9" s="1"/>
  <c r="AR107" i="9"/>
  <c r="AQ110" i="9"/>
  <c r="AO124" i="9"/>
  <c r="I123" i="9"/>
  <c r="AO123" i="9" s="1"/>
  <c r="AR136" i="9"/>
  <c r="AC158" i="9"/>
  <c r="AP161" i="9"/>
  <c r="J160" i="9"/>
  <c r="AP176" i="9"/>
  <c r="AR180" i="9"/>
  <c r="K194" i="9"/>
  <c r="AQ194" i="9" s="1"/>
  <c r="K206" i="9"/>
  <c r="K205" i="9" s="1"/>
  <c r="AR57" i="9"/>
  <c r="AR78" i="9"/>
  <c r="L77" i="9"/>
  <c r="AQ103" i="9"/>
  <c r="K102" i="9"/>
  <c r="AQ102" i="9" s="1"/>
  <c r="AR111" i="9"/>
  <c r="L110" i="9"/>
  <c r="AR110" i="9" s="1"/>
  <c r="AO120" i="9"/>
  <c r="I119" i="9"/>
  <c r="AD158" i="9"/>
  <c r="AQ161" i="9"/>
  <c r="K160" i="9"/>
  <c r="AO163" i="9"/>
  <c r="AQ172" i="9"/>
  <c r="L184" i="9"/>
  <c r="L183" i="9" s="1"/>
  <c r="AO78" i="9"/>
  <c r="AP103" i="9"/>
  <c r="J102" i="9"/>
  <c r="AP102" i="9" s="1"/>
  <c r="AP163" i="9"/>
  <c r="AQ168" i="9"/>
  <c r="AR172" i="9"/>
  <c r="I216" i="9"/>
  <c r="I215" i="9" s="1"/>
  <c r="AR116" i="9"/>
  <c r="L115" i="9"/>
  <c r="AP120" i="9"/>
  <c r="J119" i="9"/>
  <c r="AP124" i="9"/>
  <c r="J123" i="9"/>
  <c r="AP123" i="9" s="1"/>
  <c r="AP128" i="9"/>
  <c r="J127" i="9"/>
  <c r="AP127" i="9" s="1"/>
  <c r="AP132" i="9"/>
  <c r="J131" i="9"/>
  <c r="AP131" i="9" s="1"/>
  <c r="AP136" i="9"/>
  <c r="J135" i="9"/>
  <c r="AP135" i="9" s="1"/>
  <c r="AP140" i="9"/>
  <c r="J139" i="9"/>
  <c r="AP139" i="9" s="1"/>
  <c r="AO144" i="9"/>
  <c r="I143" i="9"/>
  <c r="AO143" i="9" s="1"/>
  <c r="AP152" i="9"/>
  <c r="J151" i="9"/>
  <c r="AP151" i="9" s="1"/>
  <c r="AR156" i="9"/>
  <c r="AO240" i="9"/>
  <c r="I239" i="9"/>
  <c r="AQ120" i="9"/>
  <c r="K119" i="9"/>
  <c r="AQ124" i="9"/>
  <c r="K123" i="9"/>
  <c r="AQ123" i="9" s="1"/>
  <c r="AQ128" i="9"/>
  <c r="K127" i="9"/>
  <c r="AQ127" i="9" s="1"/>
  <c r="AQ132" i="9"/>
  <c r="K131" i="9"/>
  <c r="AQ131" i="9" s="1"/>
  <c r="AQ136" i="9"/>
  <c r="K135" i="9"/>
  <c r="AQ135" i="9" s="1"/>
  <c r="AQ140" i="9"/>
  <c r="K139" i="9"/>
  <c r="AQ139" i="9" s="1"/>
  <c r="AP144" i="9"/>
  <c r="J143" i="9"/>
  <c r="AP143" i="9" s="1"/>
  <c r="AO148" i="9"/>
  <c r="I147" i="9"/>
  <c r="AO147" i="9" s="1"/>
  <c r="AQ152" i="9"/>
  <c r="K151" i="9"/>
  <c r="AQ151" i="9" s="1"/>
  <c r="AR164" i="9"/>
  <c r="L163" i="9"/>
  <c r="AR163" i="9" s="1"/>
  <c r="AR177" i="9"/>
  <c r="AP240" i="9"/>
  <c r="J239" i="9"/>
  <c r="AR104" i="9"/>
  <c r="L103" i="9"/>
  <c r="AP108" i="9"/>
  <c r="J107" i="9"/>
  <c r="AR144" i="9"/>
  <c r="AQ148" i="9"/>
  <c r="K147" i="9"/>
  <c r="AQ147" i="9" s="1"/>
  <c r="AR168" i="9"/>
  <c r="AR181" i="9"/>
  <c r="AR240" i="9"/>
  <c r="AO161" i="9"/>
  <c r="I160" i="9"/>
  <c r="L151" i="9"/>
  <c r="AR151" i="9" s="1"/>
  <c r="L155" i="9"/>
  <c r="AR155" i="9" s="1"/>
  <c r="L160" i="9"/>
  <c r="L239" i="9"/>
  <c r="N52" i="9" l="1"/>
  <c r="N53" i="9"/>
  <c r="M53" i="9"/>
  <c r="M52" i="9"/>
  <c r="N84" i="9"/>
  <c r="AP84" i="9" s="1"/>
  <c r="AP85" i="9"/>
  <c r="AR55" i="9"/>
  <c r="L54" i="9"/>
  <c r="P52" i="9"/>
  <c r="P242" i="9" s="1"/>
  <c r="P53" i="9"/>
  <c r="S242" i="9"/>
  <c r="AR89" i="9"/>
  <c r="L88" i="9"/>
  <c r="AR88" i="9" s="1"/>
  <c r="AP81" i="9"/>
  <c r="J80" i="9"/>
  <c r="AP80" i="9" s="1"/>
  <c r="Q52" i="9"/>
  <c r="Q242" i="9" s="1"/>
  <c r="Q53" i="9"/>
  <c r="M242" i="9"/>
  <c r="AE53" i="9"/>
  <c r="AE52" i="9"/>
  <c r="AE242" i="9" s="1"/>
  <c r="N242" i="9"/>
  <c r="AF52" i="9"/>
  <c r="AF242" i="9" s="1"/>
  <c r="AO68" i="9"/>
  <c r="AO81" i="9"/>
  <c r="I80" i="9"/>
  <c r="AO80" i="9" s="1"/>
  <c r="J55" i="9"/>
  <c r="AP56" i="9"/>
  <c r="AR60" i="9"/>
  <c r="L59" i="9"/>
  <c r="AR59" i="9" s="1"/>
  <c r="AP4" i="9"/>
  <c r="AD242" i="9"/>
  <c r="AR160" i="9"/>
  <c r="L159" i="9"/>
  <c r="AQ119" i="9"/>
  <c r="K118" i="9"/>
  <c r="AQ118" i="9" s="1"/>
  <c r="I118" i="9"/>
  <c r="AO118" i="9" s="1"/>
  <c r="AO119" i="9"/>
  <c r="R4" i="9"/>
  <c r="AQ55" i="9"/>
  <c r="K54" i="9"/>
  <c r="AD52" i="9"/>
  <c r="O84" i="9"/>
  <c r="AQ84" i="9" s="1"/>
  <c r="AQ85" i="9"/>
  <c r="AR115" i="9"/>
  <c r="L114" i="9"/>
  <c r="AR114" i="9" s="1"/>
  <c r="AQ81" i="9"/>
  <c r="K80" i="9"/>
  <c r="AQ80" i="9" s="1"/>
  <c r="AO4" i="9"/>
  <c r="J106" i="9"/>
  <c r="AP106" i="9" s="1"/>
  <c r="AP107" i="9"/>
  <c r="AR103" i="9"/>
  <c r="L102" i="9"/>
  <c r="AR102" i="9" s="1"/>
  <c r="J159" i="9"/>
  <c r="AP160" i="9"/>
  <c r="AQ115" i="9"/>
  <c r="K114" i="9"/>
  <c r="AQ114" i="9" s="1"/>
  <c r="AO9" i="9"/>
  <c r="R53" i="9"/>
  <c r="R52" i="9"/>
  <c r="AO239" i="9"/>
  <c r="I238" i="9"/>
  <c r="AO238" i="9" s="1"/>
  <c r="K92" i="9"/>
  <c r="AQ92" i="9" s="1"/>
  <c r="AQ93" i="9"/>
  <c r="AQ9" i="9"/>
  <c r="K4" i="9"/>
  <c r="I92" i="9"/>
  <c r="AO92" i="9" s="1"/>
  <c r="AO93" i="9"/>
  <c r="AC52" i="9"/>
  <c r="AC242" i="9" s="1"/>
  <c r="AC53" i="9"/>
  <c r="AP68" i="9"/>
  <c r="AR77" i="9"/>
  <c r="L76" i="9"/>
  <c r="T52" i="9"/>
  <c r="T242" i="9" s="1"/>
  <c r="T53" i="9"/>
  <c r="AP119" i="9"/>
  <c r="J118" i="9"/>
  <c r="AP118" i="9" s="1"/>
  <c r="AQ76" i="9"/>
  <c r="K75" i="9"/>
  <c r="AQ75" i="9" s="1"/>
  <c r="L97" i="9"/>
  <c r="AR98" i="9"/>
  <c r="K63" i="9"/>
  <c r="AQ63" i="9" s="1"/>
  <c r="AQ64" i="9"/>
  <c r="AO64" i="9"/>
  <c r="I63" i="9"/>
  <c r="AQ160" i="9"/>
  <c r="K159" i="9"/>
  <c r="AO67" i="9"/>
  <c r="AR239" i="9"/>
  <c r="L238" i="9"/>
  <c r="AR238" i="9" s="1"/>
  <c r="K106" i="9"/>
  <c r="AQ106" i="9" s="1"/>
  <c r="AQ107" i="9"/>
  <c r="I159" i="9"/>
  <c r="AO160" i="9"/>
  <c r="J238" i="9"/>
  <c r="AP238" i="9" s="1"/>
  <c r="AP239" i="9"/>
  <c r="AR72" i="9"/>
  <c r="L71" i="9"/>
  <c r="AR71" i="9" s="1"/>
  <c r="AQ99" i="9"/>
  <c r="K98" i="9"/>
  <c r="K238" i="9"/>
  <c r="AQ238" i="9" s="1"/>
  <c r="AQ239" i="9"/>
  <c r="I75" i="9"/>
  <c r="AO75" i="9" s="1"/>
  <c r="AO76" i="9"/>
  <c r="P92" i="9"/>
  <c r="AR92" i="9" s="1"/>
  <c r="AR93" i="9"/>
  <c r="I106" i="9"/>
  <c r="AO106" i="9" s="1"/>
  <c r="AO107" i="9"/>
  <c r="AR4" i="9"/>
  <c r="AP115" i="9"/>
  <c r="J114" i="9"/>
  <c r="AP114" i="9" s="1"/>
  <c r="J75" i="9"/>
  <c r="AP75" i="9" s="1"/>
  <c r="AP76" i="9"/>
  <c r="AR97" i="9" l="1"/>
  <c r="AQ54" i="9"/>
  <c r="K53" i="9"/>
  <c r="AQ53" i="9" s="1"/>
  <c r="R242" i="9"/>
  <c r="AR159" i="9"/>
  <c r="L158" i="9"/>
  <c r="AR158" i="9" s="1"/>
  <c r="AP159" i="9"/>
  <c r="J158" i="9"/>
  <c r="AP158" i="9" s="1"/>
  <c r="AO63" i="9"/>
  <c r="I54" i="9"/>
  <c r="J97" i="9"/>
  <c r="AQ4" i="9"/>
  <c r="AR54" i="9"/>
  <c r="L75" i="9"/>
  <c r="AR75" i="9" s="1"/>
  <c r="AR76" i="9"/>
  <c r="AP55" i="9"/>
  <c r="J54" i="9"/>
  <c r="K97" i="9"/>
  <c r="AQ98" i="9"/>
  <c r="AQ159" i="9"/>
  <c r="K158" i="9"/>
  <c r="AQ158" i="9" s="1"/>
  <c r="AO159" i="9"/>
  <c r="I158" i="9"/>
  <c r="AO158" i="9" s="1"/>
  <c r="I97" i="9"/>
  <c r="AP97" i="9" l="1"/>
  <c r="J96" i="9"/>
  <c r="AP96" i="9" s="1"/>
  <c r="L52" i="9"/>
  <c r="L53" i="9"/>
  <c r="AR53" i="9" s="1"/>
  <c r="I52" i="9"/>
  <c r="I53" i="9"/>
  <c r="AO53" i="9" s="1"/>
  <c r="AO54" i="9"/>
  <c r="J53" i="9"/>
  <c r="AP53" i="9" s="1"/>
  <c r="AP54" i="9"/>
  <c r="J52" i="9"/>
  <c r="AQ97" i="9"/>
  <c r="K96" i="9"/>
  <c r="AQ96" i="9" s="1"/>
  <c r="AO97" i="9"/>
  <c r="I96" i="9"/>
  <c r="AO96" i="9" s="1"/>
  <c r="K52" i="9"/>
  <c r="L96" i="9"/>
  <c r="AR96" i="9" s="1"/>
  <c r="AO52" i="9" l="1"/>
  <c r="I242" i="9"/>
  <c r="AO242" i="9" s="1"/>
  <c r="AQ52" i="9"/>
  <c r="K242" i="9"/>
  <c r="AQ242" i="9" s="1"/>
  <c r="AR52" i="9"/>
  <c r="L242" i="9"/>
  <c r="AR242" i="9" s="1"/>
  <c r="AP52" i="9"/>
  <c r="J242" i="9"/>
  <c r="AP242" i="9" s="1"/>
  <c r="AL103" i="8" l="1"/>
  <c r="DZ102" i="8"/>
  <c r="DY102" i="8"/>
  <c r="DV102" i="8"/>
  <c r="DU102" i="8"/>
  <c r="DT102" i="8"/>
  <c r="DS102" i="8"/>
  <c r="F102" i="8"/>
  <c r="E102" i="8"/>
  <c r="D102" i="8"/>
  <c r="C102" i="8"/>
  <c r="DW102" i="8" s="1"/>
  <c r="DV101" i="8"/>
  <c r="DU101" i="8"/>
  <c r="DT101" i="8"/>
  <c r="DS101" i="8"/>
  <c r="F101" i="8"/>
  <c r="DZ101" i="8" s="1"/>
  <c r="E101" i="8"/>
  <c r="D101" i="8"/>
  <c r="C101" i="8"/>
  <c r="DW101" i="8" s="1"/>
  <c r="DV100" i="8"/>
  <c r="DU100" i="8"/>
  <c r="DT100" i="8"/>
  <c r="DS100" i="8"/>
  <c r="F100" i="8"/>
  <c r="E100" i="8"/>
  <c r="D100" i="8"/>
  <c r="C100" i="8"/>
  <c r="DV99" i="8"/>
  <c r="DS99" i="8"/>
  <c r="DR99" i="8"/>
  <c r="DR67" i="8" s="1"/>
  <c r="DR66" i="8" s="1"/>
  <c r="DQ99" i="8"/>
  <c r="DP99" i="8"/>
  <c r="DO99" i="8"/>
  <c r="DN99" i="8"/>
  <c r="DM99" i="8"/>
  <c r="DL99" i="8"/>
  <c r="DK99" i="8"/>
  <c r="DJ99" i="8"/>
  <c r="DI99" i="8"/>
  <c r="DH99" i="8"/>
  <c r="DG99" i="8"/>
  <c r="DF99" i="8"/>
  <c r="DF67" i="8" s="1"/>
  <c r="DF66" i="8" s="1"/>
  <c r="DE99" i="8"/>
  <c r="DD99" i="8"/>
  <c r="DC99" i="8"/>
  <c r="DB99" i="8"/>
  <c r="DA99" i="8"/>
  <c r="CZ99" i="8"/>
  <c r="CY99" i="8"/>
  <c r="CX99" i="8"/>
  <c r="CW99" i="8"/>
  <c r="CV99" i="8"/>
  <c r="CU99" i="8"/>
  <c r="CT99" i="8"/>
  <c r="CS99" i="8"/>
  <c r="CR99" i="8"/>
  <c r="CQ99" i="8"/>
  <c r="CP99" i="8"/>
  <c r="CO99" i="8"/>
  <c r="CN99" i="8"/>
  <c r="CM99" i="8"/>
  <c r="CL99" i="8"/>
  <c r="CK99" i="8"/>
  <c r="CJ99" i="8"/>
  <c r="CI99" i="8"/>
  <c r="CH99" i="8"/>
  <c r="CG99" i="8"/>
  <c r="CF99" i="8"/>
  <c r="CE99" i="8"/>
  <c r="CD99" i="8"/>
  <c r="CC99" i="8"/>
  <c r="CB99" i="8"/>
  <c r="CA99" i="8"/>
  <c r="BZ99" i="8"/>
  <c r="BY99" i="8"/>
  <c r="BX99" i="8"/>
  <c r="BW99" i="8"/>
  <c r="BV99" i="8"/>
  <c r="BU99" i="8"/>
  <c r="BT99" i="8"/>
  <c r="BS99" i="8"/>
  <c r="BR99" i="8"/>
  <c r="BQ99" i="8"/>
  <c r="BP99" i="8"/>
  <c r="BO99" i="8"/>
  <c r="BN99" i="8"/>
  <c r="BM99" i="8"/>
  <c r="BL99" i="8"/>
  <c r="BK99" i="8"/>
  <c r="BJ99" i="8"/>
  <c r="BJ67" i="8" s="1"/>
  <c r="BJ66" i="8" s="1"/>
  <c r="BI99" i="8"/>
  <c r="BH99" i="8"/>
  <c r="BG99" i="8"/>
  <c r="BF99" i="8"/>
  <c r="BE99" i="8"/>
  <c r="BD99" i="8"/>
  <c r="BC99" i="8"/>
  <c r="BB99" i="8"/>
  <c r="BA99" i="8"/>
  <c r="AZ99" i="8"/>
  <c r="AY99" i="8"/>
  <c r="AX99" i="8"/>
  <c r="AW99" i="8"/>
  <c r="AV99" i="8"/>
  <c r="AU99" i="8"/>
  <c r="AT99" i="8"/>
  <c r="AS99" i="8"/>
  <c r="AR99" i="8"/>
  <c r="AQ99" i="8"/>
  <c r="AP99" i="8"/>
  <c r="AO99" i="8"/>
  <c r="AN99" i="8"/>
  <c r="AM99" i="8"/>
  <c r="AL99" i="8"/>
  <c r="AL67" i="8" s="1"/>
  <c r="AL66" i="8" s="1"/>
  <c r="AK99" i="8"/>
  <c r="AJ99" i="8"/>
  <c r="AI99" i="8"/>
  <c r="AH99" i="8"/>
  <c r="AG99" i="8"/>
  <c r="AF99" i="8"/>
  <c r="AE99" i="8"/>
  <c r="AD99" i="8"/>
  <c r="AC99" i="8"/>
  <c r="AB99" i="8"/>
  <c r="AA99" i="8"/>
  <c r="Z99" i="8"/>
  <c r="Y99" i="8"/>
  <c r="X99" i="8"/>
  <c r="W99" i="8"/>
  <c r="V99" i="8"/>
  <c r="U99" i="8"/>
  <c r="T99" i="8"/>
  <c r="S99" i="8"/>
  <c r="R99" i="8"/>
  <c r="Q99" i="8"/>
  <c r="P99" i="8"/>
  <c r="O99" i="8"/>
  <c r="N99" i="8"/>
  <c r="M99" i="8"/>
  <c r="L99" i="8"/>
  <c r="K99" i="8"/>
  <c r="J99" i="8"/>
  <c r="I99" i="8"/>
  <c r="H99" i="8"/>
  <c r="G99" i="8"/>
  <c r="D99" i="8"/>
  <c r="DZ98" i="8"/>
  <c r="DV98" i="8"/>
  <c r="DU98" i="8"/>
  <c r="DT98" i="8"/>
  <c r="DS98" i="8"/>
  <c r="DS94" i="8" s="1"/>
  <c r="BV98" i="8"/>
  <c r="BV94" i="8" s="1"/>
  <c r="BU98" i="8"/>
  <c r="BT98" i="8"/>
  <c r="BS98" i="8"/>
  <c r="BR98" i="8"/>
  <c r="BQ98" i="8"/>
  <c r="BP98" i="8"/>
  <c r="BO98" i="8"/>
  <c r="BJ98" i="8"/>
  <c r="BI98" i="8"/>
  <c r="BH98" i="8"/>
  <c r="BG98" i="8"/>
  <c r="BB98" i="8"/>
  <c r="BB94" i="8" s="1"/>
  <c r="BA98" i="8"/>
  <c r="AZ98" i="8"/>
  <c r="AY98" i="8"/>
  <c r="AI98" i="8"/>
  <c r="AH98" i="8"/>
  <c r="AG98" i="8"/>
  <c r="AF98" i="8"/>
  <c r="AE98" i="8"/>
  <c r="F98" i="8"/>
  <c r="E98" i="8"/>
  <c r="DY98" i="8" s="1"/>
  <c r="D98" i="8"/>
  <c r="DX98" i="8" s="1"/>
  <c r="C98" i="8"/>
  <c r="DW98" i="8" s="1"/>
  <c r="DV97" i="8"/>
  <c r="DU97" i="8"/>
  <c r="DT97" i="8"/>
  <c r="DS97" i="8"/>
  <c r="BV97" i="8"/>
  <c r="BU97" i="8"/>
  <c r="BT97" i="8"/>
  <c r="BS97" i="8"/>
  <c r="BR97" i="8"/>
  <c r="BQ97" i="8"/>
  <c r="DY97" i="8" s="1"/>
  <c r="BP97" i="8"/>
  <c r="BO97" i="8"/>
  <c r="BJ97" i="8"/>
  <c r="BI97" i="8"/>
  <c r="BH97" i="8"/>
  <c r="BG97" i="8"/>
  <c r="BB97" i="8"/>
  <c r="BA97" i="8"/>
  <c r="AZ97" i="8"/>
  <c r="AY97" i="8"/>
  <c r="AI97" i="8"/>
  <c r="AH97" i="8"/>
  <c r="DZ97" i="8" s="1"/>
  <c r="AG97" i="8"/>
  <c r="AF97" i="8"/>
  <c r="AE97" i="8"/>
  <c r="F97" i="8"/>
  <c r="E97" i="8"/>
  <c r="D97" i="8"/>
  <c r="C97" i="8"/>
  <c r="DW97" i="8" s="1"/>
  <c r="DV96" i="8"/>
  <c r="DU96" i="8"/>
  <c r="DU94" i="8" s="1"/>
  <c r="DT96" i="8"/>
  <c r="DS96" i="8"/>
  <c r="BV96" i="8"/>
  <c r="BU96" i="8"/>
  <c r="BT96" i="8"/>
  <c r="BS96" i="8"/>
  <c r="BR96" i="8"/>
  <c r="BR94" i="8" s="1"/>
  <c r="BQ96" i="8"/>
  <c r="BP96" i="8"/>
  <c r="DX96" i="8" s="1"/>
  <c r="BO96" i="8"/>
  <c r="BJ96" i="8"/>
  <c r="BI96" i="8"/>
  <c r="BI94" i="8" s="1"/>
  <c r="BH96" i="8"/>
  <c r="BG96" i="8"/>
  <c r="BB96" i="8"/>
  <c r="BA96" i="8"/>
  <c r="AZ96" i="8"/>
  <c r="AY96" i="8"/>
  <c r="AI96" i="8"/>
  <c r="AI94" i="8" s="1"/>
  <c r="AH96" i="8"/>
  <c r="AG96" i="8"/>
  <c r="DY96" i="8" s="1"/>
  <c r="AF96" i="8"/>
  <c r="AE96" i="8"/>
  <c r="F96" i="8"/>
  <c r="DZ96" i="8" s="1"/>
  <c r="E96" i="8"/>
  <c r="D96" i="8"/>
  <c r="C96" i="8"/>
  <c r="DX95" i="8"/>
  <c r="DV95" i="8"/>
  <c r="DV94" i="8" s="1"/>
  <c r="DU95" i="8"/>
  <c r="DT95" i="8"/>
  <c r="DS95" i="8"/>
  <c r="BV95" i="8"/>
  <c r="BU95" i="8"/>
  <c r="BU94" i="8" s="1"/>
  <c r="BT95" i="8"/>
  <c r="BS95" i="8"/>
  <c r="BR95" i="8"/>
  <c r="BQ95" i="8"/>
  <c r="BQ94" i="8" s="1"/>
  <c r="BQ67" i="8" s="1"/>
  <c r="BQ66" i="8" s="1"/>
  <c r="BP95" i="8"/>
  <c r="BO95" i="8"/>
  <c r="BJ95" i="8"/>
  <c r="BJ94" i="8" s="1"/>
  <c r="BI95" i="8"/>
  <c r="BH95" i="8"/>
  <c r="BH94" i="8" s="1"/>
  <c r="BG95" i="8"/>
  <c r="BB95" i="8"/>
  <c r="BA95" i="8"/>
  <c r="AZ95" i="8"/>
  <c r="AY95" i="8"/>
  <c r="AI95" i="8"/>
  <c r="AH95" i="8"/>
  <c r="AH94" i="8" s="1"/>
  <c r="AG95" i="8"/>
  <c r="AF95" i="8"/>
  <c r="AF94" i="8" s="1"/>
  <c r="AE95" i="8"/>
  <c r="AE94" i="8" s="1"/>
  <c r="F95" i="8"/>
  <c r="E95" i="8"/>
  <c r="E94" i="8" s="1"/>
  <c r="D95" i="8"/>
  <c r="C95" i="8"/>
  <c r="DW95" i="8" s="1"/>
  <c r="DT94" i="8"/>
  <c r="DR94" i="8"/>
  <c r="DQ94" i="8"/>
  <c r="DP94" i="8"/>
  <c r="DO94" i="8"/>
  <c r="DN94" i="8"/>
  <c r="DM94" i="8"/>
  <c r="DL94" i="8"/>
  <c r="DK94" i="8"/>
  <c r="DJ94" i="8"/>
  <c r="DI94" i="8"/>
  <c r="DH94" i="8"/>
  <c r="DH67" i="8" s="1"/>
  <c r="DH66" i="8" s="1"/>
  <c r="DG94" i="8"/>
  <c r="DF94" i="8"/>
  <c r="DE94" i="8"/>
  <c r="DD94" i="8"/>
  <c r="DC94" i="8"/>
  <c r="DB94" i="8"/>
  <c r="DA94" i="8"/>
  <c r="CZ94" i="8"/>
  <c r="CY94" i="8"/>
  <c r="CX94" i="8"/>
  <c r="CW94" i="8"/>
  <c r="CV94" i="8"/>
  <c r="CU94" i="8"/>
  <c r="CT94" i="8"/>
  <c r="CS94" i="8"/>
  <c r="CR94" i="8"/>
  <c r="CQ94" i="8"/>
  <c r="CP94" i="8"/>
  <c r="CO94" i="8"/>
  <c r="CN94" i="8"/>
  <c r="CM94" i="8"/>
  <c r="CL94" i="8"/>
  <c r="CK94" i="8"/>
  <c r="CJ94" i="8"/>
  <c r="CI94" i="8"/>
  <c r="CH94" i="8"/>
  <c r="CG94" i="8"/>
  <c r="CF94" i="8"/>
  <c r="CE94" i="8"/>
  <c r="CD94" i="8"/>
  <c r="CC94" i="8"/>
  <c r="CC67" i="8" s="1"/>
  <c r="CC66" i="8" s="1"/>
  <c r="CB94" i="8"/>
  <c r="CA94" i="8"/>
  <c r="BZ94" i="8"/>
  <c r="BY94" i="8"/>
  <c r="BX94" i="8"/>
  <c r="BW94" i="8"/>
  <c r="BO94" i="8"/>
  <c r="BN94" i="8"/>
  <c r="BM94" i="8"/>
  <c r="BL94" i="8"/>
  <c r="BK94" i="8"/>
  <c r="BF94" i="8"/>
  <c r="BE94" i="8"/>
  <c r="BE67" i="8" s="1"/>
  <c r="BE66" i="8" s="1"/>
  <c r="BD94" i="8"/>
  <c r="BC94" i="8"/>
  <c r="BA94" i="8"/>
  <c r="AY94" i="8"/>
  <c r="AX94" i="8"/>
  <c r="AW94" i="8"/>
  <c r="AV94" i="8"/>
  <c r="AU94" i="8"/>
  <c r="AT94" i="8"/>
  <c r="AS94" i="8"/>
  <c r="AR94" i="8"/>
  <c r="AQ94" i="8"/>
  <c r="AP94" i="8"/>
  <c r="AO94" i="8"/>
  <c r="AN94" i="8"/>
  <c r="AM94" i="8"/>
  <c r="AL94" i="8"/>
  <c r="AK94" i="8"/>
  <c r="AK67" i="8" s="1"/>
  <c r="AK66" i="8" s="1"/>
  <c r="AJ94" i="8"/>
  <c r="AD94" i="8"/>
  <c r="AC94" i="8"/>
  <c r="AB94" i="8"/>
  <c r="AA94" i="8"/>
  <c r="Z94" i="8"/>
  <c r="Y94" i="8"/>
  <c r="X94" i="8"/>
  <c r="W94" i="8"/>
  <c r="V94" i="8"/>
  <c r="U94" i="8"/>
  <c r="T94" i="8"/>
  <c r="S94" i="8"/>
  <c r="R94" i="8"/>
  <c r="Q94" i="8"/>
  <c r="P94" i="8"/>
  <c r="O94" i="8"/>
  <c r="N94" i="8"/>
  <c r="M94" i="8"/>
  <c r="L94" i="8"/>
  <c r="K94" i="8"/>
  <c r="J94" i="8"/>
  <c r="I94" i="8"/>
  <c r="H94" i="8"/>
  <c r="G94" i="8"/>
  <c r="F94" i="8"/>
  <c r="C94" i="8"/>
  <c r="CL93" i="8"/>
  <c r="CK93" i="8"/>
  <c r="CI93" i="8"/>
  <c r="AV93" i="8"/>
  <c r="AU93" i="8"/>
  <c r="J93" i="8"/>
  <c r="I93" i="8"/>
  <c r="H93" i="8"/>
  <c r="G93" i="8"/>
  <c r="F93" i="8"/>
  <c r="E93" i="8"/>
  <c r="DY93" i="8" s="1"/>
  <c r="D93" i="8"/>
  <c r="C93" i="8"/>
  <c r="DW93" i="8" s="1"/>
  <c r="DY92" i="8"/>
  <c r="CL92" i="8"/>
  <c r="CK92" i="8"/>
  <c r="CI92" i="8"/>
  <c r="AV92" i="8"/>
  <c r="AU92" i="8"/>
  <c r="J92" i="8"/>
  <c r="I92" i="8"/>
  <c r="H92" i="8"/>
  <c r="G92" i="8"/>
  <c r="F92" i="8"/>
  <c r="E92" i="8"/>
  <c r="D92" i="8"/>
  <c r="DX92" i="8" s="1"/>
  <c r="C92" i="8"/>
  <c r="DW92" i="8" s="1"/>
  <c r="DY91" i="8"/>
  <c r="CL91" i="8"/>
  <c r="CK91" i="8"/>
  <c r="CI91" i="8"/>
  <c r="AV91" i="8"/>
  <c r="AU91" i="8"/>
  <c r="J91" i="8"/>
  <c r="I91" i="8"/>
  <c r="H91" i="8"/>
  <c r="DX91" i="8" s="1"/>
  <c r="G91" i="8"/>
  <c r="F91" i="8"/>
  <c r="E91" i="8"/>
  <c r="D91" i="8"/>
  <c r="C91" i="8"/>
  <c r="CL90" i="8"/>
  <c r="CK90" i="8"/>
  <c r="DY90" i="8" s="1"/>
  <c r="CI90" i="8"/>
  <c r="AV90" i="8"/>
  <c r="AU90" i="8"/>
  <c r="J90" i="8"/>
  <c r="I90" i="8"/>
  <c r="H90" i="8"/>
  <c r="G90" i="8"/>
  <c r="F90" i="8"/>
  <c r="E90" i="8"/>
  <c r="D90" i="8"/>
  <c r="C90" i="8"/>
  <c r="DW90" i="8" s="1"/>
  <c r="DZ89" i="8"/>
  <c r="CL89" i="8"/>
  <c r="CK89" i="8"/>
  <c r="CI89" i="8"/>
  <c r="AV89" i="8"/>
  <c r="AU89" i="8"/>
  <c r="J89" i="8"/>
  <c r="I89" i="8"/>
  <c r="H89" i="8"/>
  <c r="G89" i="8"/>
  <c r="G83" i="8" s="1"/>
  <c r="F89" i="8"/>
  <c r="E89" i="8"/>
  <c r="DY89" i="8" s="1"/>
  <c r="D89" i="8"/>
  <c r="DX89" i="8" s="1"/>
  <c r="C89" i="8"/>
  <c r="CL88" i="8"/>
  <c r="CK88" i="8"/>
  <c r="CI88" i="8"/>
  <c r="AV88" i="8"/>
  <c r="AU88" i="8"/>
  <c r="J88" i="8"/>
  <c r="I88" i="8"/>
  <c r="H88" i="8"/>
  <c r="G88" i="8"/>
  <c r="F88" i="8"/>
  <c r="E88" i="8"/>
  <c r="DY88" i="8" s="1"/>
  <c r="D88" i="8"/>
  <c r="DX88" i="8" s="1"/>
  <c r="C88" i="8"/>
  <c r="DW88" i="8" s="1"/>
  <c r="DZ87" i="8"/>
  <c r="DY87" i="8"/>
  <c r="DX87" i="8"/>
  <c r="DW87" i="8"/>
  <c r="DZ86" i="8"/>
  <c r="DY86" i="8"/>
  <c r="DX86" i="8"/>
  <c r="DW86" i="8"/>
  <c r="DX85" i="8"/>
  <c r="CL85" i="8"/>
  <c r="CK85" i="8"/>
  <c r="CJ85" i="8"/>
  <c r="CI85" i="8"/>
  <c r="AV85" i="8"/>
  <c r="AU85" i="8"/>
  <c r="J85" i="8"/>
  <c r="I85" i="8"/>
  <c r="H85" i="8"/>
  <c r="G85" i="8"/>
  <c r="F85" i="8"/>
  <c r="DZ85" i="8" s="1"/>
  <c r="E85" i="8"/>
  <c r="D85" i="8"/>
  <c r="C85" i="8"/>
  <c r="CL84" i="8"/>
  <c r="CK84" i="8"/>
  <c r="CJ84" i="8"/>
  <c r="CI84" i="8"/>
  <c r="AV84" i="8"/>
  <c r="AU84" i="8"/>
  <c r="J84" i="8"/>
  <c r="I84" i="8"/>
  <c r="I83" i="8" s="1"/>
  <c r="H84" i="8"/>
  <c r="G84" i="8"/>
  <c r="F84" i="8"/>
  <c r="E84" i="8"/>
  <c r="D84" i="8"/>
  <c r="C84" i="8"/>
  <c r="DV83" i="8"/>
  <c r="DU83" i="8"/>
  <c r="DT83" i="8"/>
  <c r="DS83" i="8"/>
  <c r="DR83" i="8"/>
  <c r="DQ83" i="8"/>
  <c r="DP83" i="8"/>
  <c r="DO83" i="8"/>
  <c r="DN83" i="8"/>
  <c r="DM83" i="8"/>
  <c r="DL83" i="8"/>
  <c r="DK83" i="8"/>
  <c r="DJ83" i="8"/>
  <c r="DI83" i="8"/>
  <c r="DH83" i="8"/>
  <c r="DG83" i="8"/>
  <c r="DF83" i="8"/>
  <c r="DE83" i="8"/>
  <c r="DD83" i="8"/>
  <c r="DC83" i="8"/>
  <c r="DB83" i="8"/>
  <c r="DA83" i="8"/>
  <c r="CZ83" i="8"/>
  <c r="CZ67" i="8" s="1"/>
  <c r="CZ66" i="8" s="1"/>
  <c r="CY83" i="8"/>
  <c r="CY67" i="8" s="1"/>
  <c r="CY66" i="8" s="1"/>
  <c r="CX83" i="8"/>
  <c r="CW83" i="8"/>
  <c r="CV83" i="8"/>
  <c r="CU83" i="8"/>
  <c r="CT83" i="8"/>
  <c r="CS83" i="8"/>
  <c r="CR83" i="8"/>
  <c r="CQ83" i="8"/>
  <c r="CP83" i="8"/>
  <c r="CO83" i="8"/>
  <c r="CN83" i="8"/>
  <c r="CM83" i="8"/>
  <c r="CJ83" i="8"/>
  <c r="CH83" i="8"/>
  <c r="CG83" i="8"/>
  <c r="CF83" i="8"/>
  <c r="CE83" i="8"/>
  <c r="CD83" i="8"/>
  <c r="CC83" i="8"/>
  <c r="CB83" i="8"/>
  <c r="CA83" i="8"/>
  <c r="BZ83" i="8"/>
  <c r="BY83" i="8"/>
  <c r="BX83" i="8"/>
  <c r="BW83" i="8"/>
  <c r="BV83" i="8"/>
  <c r="BU83" i="8"/>
  <c r="BT83" i="8"/>
  <c r="BS83" i="8"/>
  <c r="BR83" i="8"/>
  <c r="BQ83" i="8"/>
  <c r="BP83" i="8"/>
  <c r="BO83" i="8"/>
  <c r="BN83" i="8"/>
  <c r="BM83" i="8"/>
  <c r="BL83" i="8"/>
  <c r="BK83" i="8"/>
  <c r="BJ83" i="8"/>
  <c r="BI83" i="8"/>
  <c r="BH83" i="8"/>
  <c r="BG83" i="8"/>
  <c r="BF83" i="8"/>
  <c r="BE83" i="8"/>
  <c r="BD83" i="8"/>
  <c r="BC83" i="8"/>
  <c r="BB83" i="8"/>
  <c r="BB67" i="8" s="1"/>
  <c r="BB66" i="8" s="1"/>
  <c r="BA83" i="8"/>
  <c r="AZ83" i="8"/>
  <c r="AY83" i="8"/>
  <c r="AX83" i="8"/>
  <c r="AW83" i="8"/>
  <c r="AT83" i="8"/>
  <c r="AS83" i="8"/>
  <c r="AR83" i="8"/>
  <c r="AQ83" i="8"/>
  <c r="AP83" i="8"/>
  <c r="AO83" i="8"/>
  <c r="AN83" i="8"/>
  <c r="AM83" i="8"/>
  <c r="AL83" i="8"/>
  <c r="AK83" i="8"/>
  <c r="AJ83" i="8"/>
  <c r="AI83" i="8"/>
  <c r="AH83" i="8"/>
  <c r="AG83" i="8"/>
  <c r="AF83" i="8"/>
  <c r="AE83" i="8"/>
  <c r="AD83" i="8"/>
  <c r="AC83" i="8"/>
  <c r="AB83" i="8"/>
  <c r="AA83" i="8"/>
  <c r="Z83" i="8"/>
  <c r="Y83" i="8"/>
  <c r="X83" i="8"/>
  <c r="W83" i="8"/>
  <c r="V83" i="8"/>
  <c r="U83" i="8"/>
  <c r="T83" i="8"/>
  <c r="S83" i="8"/>
  <c r="R83" i="8"/>
  <c r="Q83" i="8"/>
  <c r="P83" i="8"/>
  <c r="O83" i="8"/>
  <c r="N83" i="8"/>
  <c r="M83" i="8"/>
  <c r="L83" i="8"/>
  <c r="K83" i="8"/>
  <c r="DZ82" i="8"/>
  <c r="DX82" i="8"/>
  <c r="DS82" i="8"/>
  <c r="Z82" i="8"/>
  <c r="Y82" i="8"/>
  <c r="X82" i="8"/>
  <c r="W82" i="8"/>
  <c r="V82" i="8"/>
  <c r="U82" i="8"/>
  <c r="T82" i="8"/>
  <c r="S82" i="8"/>
  <c r="P82" i="8"/>
  <c r="O82" i="8"/>
  <c r="N82" i="8"/>
  <c r="M82" i="8"/>
  <c r="L82" i="8"/>
  <c r="K82" i="8"/>
  <c r="J82" i="8"/>
  <c r="I82" i="8"/>
  <c r="H82" i="8"/>
  <c r="G82" i="8"/>
  <c r="F82" i="8"/>
  <c r="E82" i="8"/>
  <c r="D82" i="8"/>
  <c r="C82" i="8"/>
  <c r="DW81" i="8"/>
  <c r="DS81" i="8"/>
  <c r="Z81" i="8"/>
  <c r="Z75" i="8" s="1"/>
  <c r="Y81" i="8"/>
  <c r="X81" i="8"/>
  <c r="W81" i="8"/>
  <c r="V81" i="8"/>
  <c r="U81" i="8"/>
  <c r="T81" i="8"/>
  <c r="T75" i="8" s="1"/>
  <c r="T67" i="8" s="1"/>
  <c r="T66" i="8" s="1"/>
  <c r="S81" i="8"/>
  <c r="P81" i="8"/>
  <c r="O81" i="8"/>
  <c r="N81" i="8"/>
  <c r="M81" i="8"/>
  <c r="DY81" i="8" s="1"/>
  <c r="L81" i="8"/>
  <c r="K81" i="8"/>
  <c r="J81" i="8"/>
  <c r="I81" i="8"/>
  <c r="H81" i="8"/>
  <c r="G81" i="8"/>
  <c r="G75" i="8" s="1"/>
  <c r="F81" i="8"/>
  <c r="E81" i="8"/>
  <c r="D81" i="8"/>
  <c r="C81" i="8"/>
  <c r="DZ80" i="8"/>
  <c r="DY80" i="8"/>
  <c r="DX80" i="8"/>
  <c r="DS80" i="8"/>
  <c r="Z80" i="8"/>
  <c r="Y80" i="8"/>
  <c r="X80" i="8"/>
  <c r="W80" i="8"/>
  <c r="V80" i="8"/>
  <c r="U80" i="8"/>
  <c r="T80" i="8"/>
  <c r="S80" i="8"/>
  <c r="P80" i="8"/>
  <c r="O80" i="8"/>
  <c r="N80" i="8"/>
  <c r="M80" i="8"/>
  <c r="L80" i="8"/>
  <c r="K80" i="8"/>
  <c r="J80" i="8"/>
  <c r="I80" i="8"/>
  <c r="H80" i="8"/>
  <c r="G80" i="8"/>
  <c r="F80" i="8"/>
  <c r="E80" i="8"/>
  <c r="D80" i="8"/>
  <c r="C80" i="8"/>
  <c r="DW80" i="8" s="1"/>
  <c r="DW79" i="8"/>
  <c r="DS79" i="8"/>
  <c r="Z79" i="8"/>
  <c r="Y79" i="8"/>
  <c r="X79" i="8"/>
  <c r="W79" i="8"/>
  <c r="V79" i="8"/>
  <c r="V75" i="8" s="1"/>
  <c r="U79" i="8"/>
  <c r="T79" i="8"/>
  <c r="S79" i="8"/>
  <c r="P79" i="8"/>
  <c r="O79" i="8"/>
  <c r="N79" i="8"/>
  <c r="M79" i="8"/>
  <c r="L79" i="8"/>
  <c r="K79" i="8"/>
  <c r="J79" i="8"/>
  <c r="I79" i="8"/>
  <c r="H79" i="8"/>
  <c r="G79" i="8"/>
  <c r="F79" i="8"/>
  <c r="E79" i="8"/>
  <c r="D79" i="8"/>
  <c r="DX79" i="8" s="1"/>
  <c r="C79" i="8"/>
  <c r="DZ78" i="8"/>
  <c r="DS78" i="8"/>
  <c r="Z78" i="8"/>
  <c r="Y78" i="8"/>
  <c r="X78" i="8"/>
  <c r="W78" i="8"/>
  <c r="V78" i="8"/>
  <c r="U78" i="8"/>
  <c r="T78" i="8"/>
  <c r="S78" i="8"/>
  <c r="P78" i="8"/>
  <c r="O78" i="8"/>
  <c r="N78" i="8"/>
  <c r="M78" i="8"/>
  <c r="L78" i="8"/>
  <c r="K78" i="8"/>
  <c r="J78" i="8"/>
  <c r="I78" i="8"/>
  <c r="H78" i="8"/>
  <c r="G78" i="8"/>
  <c r="F78" i="8"/>
  <c r="E78" i="8"/>
  <c r="D78" i="8"/>
  <c r="DX78" i="8" s="1"/>
  <c r="C78" i="8"/>
  <c r="DX77" i="8"/>
  <c r="DW77" i="8"/>
  <c r="DS77" i="8"/>
  <c r="Z77" i="8"/>
  <c r="Y77" i="8"/>
  <c r="X77" i="8"/>
  <c r="W77" i="8"/>
  <c r="V77" i="8"/>
  <c r="U77" i="8"/>
  <c r="T77" i="8"/>
  <c r="S77" i="8"/>
  <c r="P77" i="8"/>
  <c r="O77" i="8"/>
  <c r="O75" i="8" s="1"/>
  <c r="N77" i="8"/>
  <c r="M77" i="8"/>
  <c r="L77" i="8"/>
  <c r="K77" i="8"/>
  <c r="J77" i="8"/>
  <c r="I77" i="8"/>
  <c r="H77" i="8"/>
  <c r="G77" i="8"/>
  <c r="F77" i="8"/>
  <c r="E77" i="8"/>
  <c r="DY77" i="8" s="1"/>
  <c r="D77" i="8"/>
  <c r="C77" i="8"/>
  <c r="DZ76" i="8"/>
  <c r="DS76" i="8"/>
  <c r="Z76" i="8"/>
  <c r="Y76" i="8"/>
  <c r="X76" i="8"/>
  <c r="W76" i="8"/>
  <c r="V76" i="8"/>
  <c r="U76" i="8"/>
  <c r="T76" i="8"/>
  <c r="S76" i="8"/>
  <c r="S75" i="8" s="1"/>
  <c r="P76" i="8"/>
  <c r="O76" i="8"/>
  <c r="N76" i="8"/>
  <c r="M76" i="8"/>
  <c r="L76" i="8"/>
  <c r="K76" i="8"/>
  <c r="J76" i="8"/>
  <c r="I76" i="8"/>
  <c r="I75" i="8" s="1"/>
  <c r="H76" i="8"/>
  <c r="G76" i="8"/>
  <c r="F76" i="8"/>
  <c r="E76" i="8"/>
  <c r="D76" i="8"/>
  <c r="C76" i="8"/>
  <c r="DV75" i="8"/>
  <c r="DV67" i="8" s="1"/>
  <c r="DV66" i="8" s="1"/>
  <c r="DU75" i="8"/>
  <c r="DT75" i="8"/>
  <c r="DR75" i="8"/>
  <c r="DQ75" i="8"/>
  <c r="DP75" i="8"/>
  <c r="DO75" i="8"/>
  <c r="DN75" i="8"/>
  <c r="DM75" i="8"/>
  <c r="DL75" i="8"/>
  <c r="DK75" i="8"/>
  <c r="DJ75" i="8"/>
  <c r="DJ67" i="8" s="1"/>
  <c r="DI75" i="8"/>
  <c r="DH75" i="8"/>
  <c r="DG75" i="8"/>
  <c r="DF75" i="8"/>
  <c r="DE75" i="8"/>
  <c r="DD75" i="8"/>
  <c r="DC75" i="8"/>
  <c r="DB75" i="8"/>
  <c r="DA75" i="8"/>
  <c r="CZ75" i="8"/>
  <c r="CY75" i="8"/>
  <c r="CX75" i="8"/>
  <c r="CX67" i="8" s="1"/>
  <c r="CX66" i="8" s="1"/>
  <c r="CW75" i="8"/>
  <c r="CV75" i="8"/>
  <c r="CU75" i="8"/>
  <c r="CT75" i="8"/>
  <c r="CS75" i="8"/>
  <c r="CR75" i="8"/>
  <c r="CQ75" i="8"/>
  <c r="CP75" i="8"/>
  <c r="CO75" i="8"/>
  <c r="CN75" i="8"/>
  <c r="CM75" i="8"/>
  <c r="CL75" i="8"/>
  <c r="CK75" i="8"/>
  <c r="CJ75" i="8"/>
  <c r="CI75" i="8"/>
  <c r="CH75" i="8"/>
  <c r="CG75" i="8"/>
  <c r="CF75" i="8"/>
  <c r="CE75" i="8"/>
  <c r="CD75" i="8"/>
  <c r="CC75" i="8"/>
  <c r="CB75" i="8"/>
  <c r="CA75" i="8"/>
  <c r="BZ75" i="8"/>
  <c r="BY75" i="8"/>
  <c r="BX75" i="8"/>
  <c r="BW75" i="8"/>
  <c r="BV75" i="8"/>
  <c r="BU75" i="8"/>
  <c r="BT75" i="8"/>
  <c r="BS75" i="8"/>
  <c r="BR75" i="8"/>
  <c r="BQ75" i="8"/>
  <c r="BP75" i="8"/>
  <c r="BO75" i="8"/>
  <c r="BN75" i="8"/>
  <c r="BM75" i="8"/>
  <c r="BL75" i="8"/>
  <c r="BK75" i="8"/>
  <c r="BJ75" i="8"/>
  <c r="BI75" i="8"/>
  <c r="BH75" i="8"/>
  <c r="BG75" i="8"/>
  <c r="BF75" i="8"/>
  <c r="BE75" i="8"/>
  <c r="BD75" i="8"/>
  <c r="BC75" i="8"/>
  <c r="BB75" i="8"/>
  <c r="BA75" i="8"/>
  <c r="AZ75" i="8"/>
  <c r="AY75" i="8"/>
  <c r="AX75" i="8"/>
  <c r="AW75" i="8"/>
  <c r="AV75" i="8"/>
  <c r="AU75" i="8"/>
  <c r="AT75" i="8"/>
  <c r="AS75" i="8"/>
  <c r="AR75" i="8"/>
  <c r="AQ75" i="8"/>
  <c r="AP75" i="8"/>
  <c r="AO75" i="8"/>
  <c r="AN75" i="8"/>
  <c r="AM75" i="8"/>
  <c r="AL75" i="8"/>
  <c r="AK75" i="8"/>
  <c r="AJ75" i="8"/>
  <c r="AI75" i="8"/>
  <c r="AH75" i="8"/>
  <c r="AG75" i="8"/>
  <c r="AF75" i="8"/>
  <c r="AE75" i="8"/>
  <c r="AD75" i="8"/>
  <c r="AC75" i="8"/>
  <c r="AB75" i="8"/>
  <c r="AA75" i="8"/>
  <c r="R75" i="8"/>
  <c r="Q75" i="8"/>
  <c r="F75" i="8"/>
  <c r="AI74" i="8"/>
  <c r="AE74" i="8"/>
  <c r="AD74" i="8"/>
  <c r="AC74" i="8"/>
  <c r="AC71" i="8" s="1"/>
  <c r="AB74" i="8"/>
  <c r="AA74" i="8"/>
  <c r="J74" i="8"/>
  <c r="I74" i="8"/>
  <c r="H74" i="8"/>
  <c r="G74" i="8"/>
  <c r="F74" i="8"/>
  <c r="E74" i="8"/>
  <c r="D74" i="8"/>
  <c r="DX74" i="8" s="1"/>
  <c r="C74" i="8"/>
  <c r="DZ73" i="8"/>
  <c r="AI73" i="8"/>
  <c r="AE73" i="8"/>
  <c r="AD73" i="8"/>
  <c r="AC73" i="8"/>
  <c r="AB73" i="8"/>
  <c r="AA73" i="8"/>
  <c r="J73" i="8"/>
  <c r="I73" i="8"/>
  <c r="H73" i="8"/>
  <c r="H71" i="8" s="1"/>
  <c r="G73" i="8"/>
  <c r="F73" i="8"/>
  <c r="E73" i="8"/>
  <c r="DY73" i="8" s="1"/>
  <c r="D73" i="8"/>
  <c r="C73" i="8"/>
  <c r="AI72" i="8"/>
  <c r="AE72" i="8"/>
  <c r="AE71" i="8" s="1"/>
  <c r="AD72" i="8"/>
  <c r="AC72" i="8"/>
  <c r="AB72" i="8"/>
  <c r="AB71" i="8" s="1"/>
  <c r="AA72" i="8"/>
  <c r="J72" i="8"/>
  <c r="J71" i="8" s="1"/>
  <c r="I72" i="8"/>
  <c r="I71" i="8" s="1"/>
  <c r="H72" i="8"/>
  <c r="G72" i="8"/>
  <c r="F72" i="8"/>
  <c r="E72" i="8"/>
  <c r="D72" i="8"/>
  <c r="C72" i="8"/>
  <c r="DV71" i="8"/>
  <c r="DU71" i="8"/>
  <c r="DT71" i="8"/>
  <c r="DS71" i="8"/>
  <c r="DR71" i="8"/>
  <c r="DQ71" i="8"/>
  <c r="DP71" i="8"/>
  <c r="DO71" i="8"/>
  <c r="DN71" i="8"/>
  <c r="DM71" i="8"/>
  <c r="DL71" i="8"/>
  <c r="DK71" i="8"/>
  <c r="DJ71" i="8"/>
  <c r="DI71" i="8"/>
  <c r="DI67" i="8" s="1"/>
  <c r="DI66" i="8" s="1"/>
  <c r="DH71" i="8"/>
  <c r="DG71" i="8"/>
  <c r="DF71" i="8"/>
  <c r="DE71" i="8"/>
  <c r="DD71" i="8"/>
  <c r="DC71" i="8"/>
  <c r="DB71" i="8"/>
  <c r="DA71" i="8"/>
  <c r="CZ71" i="8"/>
  <c r="CY71" i="8"/>
  <c r="CX71" i="8"/>
  <c r="CW71" i="8"/>
  <c r="CW67" i="8" s="1"/>
  <c r="CW66" i="8" s="1"/>
  <c r="CV71" i="8"/>
  <c r="CU71" i="8"/>
  <c r="CT71" i="8"/>
  <c r="CS71" i="8"/>
  <c r="CR71" i="8"/>
  <c r="CQ71" i="8"/>
  <c r="CP71" i="8"/>
  <c r="CO71" i="8"/>
  <c r="CN71" i="8"/>
  <c r="CM71" i="8"/>
  <c r="CL71" i="8"/>
  <c r="CK71" i="8"/>
  <c r="CJ71" i="8"/>
  <c r="CI71" i="8"/>
  <c r="CH71" i="8"/>
  <c r="CG71" i="8"/>
  <c r="CF71" i="8"/>
  <c r="CE71" i="8"/>
  <c r="CD71" i="8"/>
  <c r="CC71" i="8"/>
  <c r="CB71" i="8"/>
  <c r="CA71" i="8"/>
  <c r="BZ71" i="8"/>
  <c r="BY71" i="8"/>
  <c r="BY67" i="8" s="1"/>
  <c r="BY66" i="8" s="1"/>
  <c r="BX71" i="8"/>
  <c r="BW71" i="8"/>
  <c r="BV71" i="8"/>
  <c r="BU71" i="8"/>
  <c r="BT71" i="8"/>
  <c r="BS71" i="8"/>
  <c r="BR71" i="8"/>
  <c r="BQ71" i="8"/>
  <c r="BP71" i="8"/>
  <c r="BO71" i="8"/>
  <c r="BN71" i="8"/>
  <c r="BM71" i="8"/>
  <c r="BL71" i="8"/>
  <c r="BK71" i="8"/>
  <c r="BK67" i="8" s="1"/>
  <c r="BJ71" i="8"/>
  <c r="BI71" i="8"/>
  <c r="BH71" i="8"/>
  <c r="BG71" i="8"/>
  <c r="BF71" i="8"/>
  <c r="BE71" i="8"/>
  <c r="BD71" i="8"/>
  <c r="BC71" i="8"/>
  <c r="BB71" i="8"/>
  <c r="BA71" i="8"/>
  <c r="AZ71" i="8"/>
  <c r="AY71" i="8"/>
  <c r="AY67" i="8" s="1"/>
  <c r="AY66" i="8" s="1"/>
  <c r="AX71" i="8"/>
  <c r="AW71" i="8"/>
  <c r="AV71" i="8"/>
  <c r="AU71" i="8"/>
  <c r="AT71" i="8"/>
  <c r="AS71" i="8"/>
  <c r="AR71" i="8"/>
  <c r="AQ71" i="8"/>
  <c r="AP71" i="8"/>
  <c r="AO71" i="8"/>
  <c r="AO67" i="8" s="1"/>
  <c r="AO66" i="8" s="1"/>
  <c r="AN71" i="8"/>
  <c r="AM71" i="8"/>
  <c r="AM67" i="8" s="1"/>
  <c r="AM66" i="8" s="1"/>
  <c r="AL71" i="8"/>
  <c r="AK71" i="8"/>
  <c r="AJ71" i="8"/>
  <c r="AH71" i="8"/>
  <c r="AG71" i="8"/>
  <c r="AF71" i="8"/>
  <c r="Z71" i="8"/>
  <c r="Y71" i="8"/>
  <c r="X71" i="8"/>
  <c r="W71" i="8"/>
  <c r="V71" i="8"/>
  <c r="U71" i="8"/>
  <c r="T71" i="8"/>
  <c r="S71" i="8"/>
  <c r="R71" i="8"/>
  <c r="Q71" i="8"/>
  <c r="P71" i="8"/>
  <c r="O71" i="8"/>
  <c r="N71" i="8"/>
  <c r="M71" i="8"/>
  <c r="L71" i="8"/>
  <c r="K71" i="8"/>
  <c r="C71" i="8"/>
  <c r="DK70" i="8"/>
  <c r="DG70" i="8"/>
  <c r="DF70" i="8"/>
  <c r="DE70" i="8"/>
  <c r="DE68" i="8" s="1"/>
  <c r="DE67" i="8" s="1"/>
  <c r="DE66" i="8" s="1"/>
  <c r="DD70" i="8"/>
  <c r="DC70" i="8"/>
  <c r="DC68" i="8" s="1"/>
  <c r="DC67" i="8" s="1"/>
  <c r="CY70" i="8"/>
  <c r="CU70" i="8"/>
  <c r="G70" i="8"/>
  <c r="F70" i="8"/>
  <c r="E70" i="8"/>
  <c r="D70" i="8"/>
  <c r="DX70" i="8" s="1"/>
  <c r="C70" i="8"/>
  <c r="DW70" i="8" s="1"/>
  <c r="DK69" i="8"/>
  <c r="DK68" i="8" s="1"/>
  <c r="DG69" i="8"/>
  <c r="DG68" i="8" s="1"/>
  <c r="DG67" i="8" s="1"/>
  <c r="DG66" i="8" s="1"/>
  <c r="DF69" i="8"/>
  <c r="DE69" i="8"/>
  <c r="DD69" i="8"/>
  <c r="DC69" i="8"/>
  <c r="CY69" i="8"/>
  <c r="CU69" i="8"/>
  <c r="G69" i="8"/>
  <c r="F69" i="8"/>
  <c r="DZ69" i="8" s="1"/>
  <c r="E69" i="8"/>
  <c r="D69" i="8"/>
  <c r="DX69" i="8" s="1"/>
  <c r="C69" i="8"/>
  <c r="C68" i="8" s="1"/>
  <c r="DV68" i="8"/>
  <c r="DU68" i="8"/>
  <c r="DT68" i="8"/>
  <c r="DS68" i="8"/>
  <c r="DR68" i="8"/>
  <c r="DQ68" i="8"/>
  <c r="DQ67" i="8" s="1"/>
  <c r="DQ66" i="8" s="1"/>
  <c r="DP68" i="8"/>
  <c r="DP67" i="8" s="1"/>
  <c r="DP66" i="8" s="1"/>
  <c r="DO68" i="8"/>
  <c r="DO67" i="8" s="1"/>
  <c r="DN68" i="8"/>
  <c r="DM68" i="8"/>
  <c r="DL68" i="8"/>
  <c r="DJ68" i="8"/>
  <c r="DI68" i="8"/>
  <c r="DH68" i="8"/>
  <c r="DF68" i="8"/>
  <c r="DD68" i="8"/>
  <c r="DD67" i="8" s="1"/>
  <c r="DB68" i="8"/>
  <c r="DB67" i="8" s="1"/>
  <c r="DB66" i="8" s="1"/>
  <c r="DA68" i="8"/>
  <c r="CZ68" i="8"/>
  <c r="CY68" i="8"/>
  <c r="CX68" i="8"/>
  <c r="CW68" i="8"/>
  <c r="CV68" i="8"/>
  <c r="CU68" i="8"/>
  <c r="CT68" i="8"/>
  <c r="CS68" i="8"/>
  <c r="CR68" i="8"/>
  <c r="CQ68" i="8"/>
  <c r="CQ67" i="8" s="1"/>
  <c r="CP68" i="8"/>
  <c r="CP67" i="8" s="1"/>
  <c r="CP66" i="8" s="1"/>
  <c r="CO68" i="8"/>
  <c r="CN68" i="8"/>
  <c r="CM68" i="8"/>
  <c r="CL68" i="8"/>
  <c r="CK68" i="8"/>
  <c r="CJ68" i="8"/>
  <c r="CI68" i="8"/>
  <c r="CH68" i="8"/>
  <c r="CG68" i="8"/>
  <c r="CF68" i="8"/>
  <c r="CF67" i="8" s="1"/>
  <c r="CE68" i="8"/>
  <c r="CD68" i="8"/>
  <c r="CD67" i="8" s="1"/>
  <c r="CD66" i="8" s="1"/>
  <c r="CC68" i="8"/>
  <c r="CB68" i="8"/>
  <c r="CA68" i="8"/>
  <c r="BZ68" i="8"/>
  <c r="BY68" i="8"/>
  <c r="BX68" i="8"/>
  <c r="BW68" i="8"/>
  <c r="BS68" i="8"/>
  <c r="BR68" i="8"/>
  <c r="BQ68" i="8"/>
  <c r="BP68" i="8"/>
  <c r="BO68" i="8"/>
  <c r="BO67" i="8" s="1"/>
  <c r="BO66" i="8" s="1"/>
  <c r="BN68" i="8"/>
  <c r="BM68" i="8"/>
  <c r="BL68" i="8"/>
  <c r="BL67" i="8" s="1"/>
  <c r="BK68" i="8"/>
  <c r="BJ68" i="8"/>
  <c r="BI68" i="8"/>
  <c r="BH68" i="8"/>
  <c r="BG68" i="8"/>
  <c r="BF68" i="8"/>
  <c r="BE68" i="8"/>
  <c r="BD68" i="8"/>
  <c r="BC68" i="8"/>
  <c r="BB68" i="8"/>
  <c r="BA68" i="8"/>
  <c r="AZ68" i="8"/>
  <c r="AY68" i="8"/>
  <c r="AX68" i="8"/>
  <c r="AW68" i="8"/>
  <c r="AV68" i="8"/>
  <c r="AU68" i="8"/>
  <c r="AT68" i="8"/>
  <c r="AS68" i="8"/>
  <c r="AR68" i="8"/>
  <c r="AQ68" i="8"/>
  <c r="AQ67" i="8" s="1"/>
  <c r="AQ66" i="8" s="1"/>
  <c r="AP68" i="8"/>
  <c r="AO68" i="8"/>
  <c r="AN68" i="8"/>
  <c r="AM68" i="8"/>
  <c r="AL68" i="8"/>
  <c r="AK68" i="8"/>
  <c r="AJ68" i="8"/>
  <c r="AJ67" i="8" s="1"/>
  <c r="AI68" i="8"/>
  <c r="AH68" i="8"/>
  <c r="AG68" i="8"/>
  <c r="AF68" i="8"/>
  <c r="AE68" i="8"/>
  <c r="AE67" i="8" s="1"/>
  <c r="AE66" i="8" s="1"/>
  <c r="AD68" i="8"/>
  <c r="AC68" i="8"/>
  <c r="AB68" i="8"/>
  <c r="AA68" i="8"/>
  <c r="Z68" i="8"/>
  <c r="Y68" i="8"/>
  <c r="X68" i="8"/>
  <c r="W68" i="8"/>
  <c r="V68" i="8"/>
  <c r="U68" i="8"/>
  <c r="T68" i="8"/>
  <c r="S68" i="8"/>
  <c r="S67" i="8" s="1"/>
  <c r="S66" i="8" s="1"/>
  <c r="R68" i="8"/>
  <c r="Q68" i="8"/>
  <c r="Q67" i="8" s="1"/>
  <c r="P68" i="8"/>
  <c r="O68" i="8"/>
  <c r="N68" i="8"/>
  <c r="M68" i="8"/>
  <c r="L68" i="8"/>
  <c r="K68" i="8"/>
  <c r="J68" i="8"/>
  <c r="I68" i="8"/>
  <c r="H68" i="8"/>
  <c r="G68" i="8"/>
  <c r="E68" i="8"/>
  <c r="D68" i="8"/>
  <c r="DM67" i="8"/>
  <c r="DM66" i="8" s="1"/>
  <c r="CS67" i="8"/>
  <c r="CS66" i="8" s="1"/>
  <c r="CO67" i="8"/>
  <c r="CO66" i="8" s="1"/>
  <c r="CB67" i="8"/>
  <c r="CB66" i="8" s="1"/>
  <c r="CA67" i="8"/>
  <c r="CA66" i="8" s="1"/>
  <c r="BU67" i="8"/>
  <c r="BU66" i="8" s="1"/>
  <c r="BF67" i="8"/>
  <c r="BF66" i="8" s="1"/>
  <c r="BC67" i="8"/>
  <c r="BC66" i="8" s="1"/>
  <c r="AT67" i="8"/>
  <c r="AT66" i="8" s="1"/>
  <c r="AH67" i="8"/>
  <c r="AH66" i="8" s="1"/>
  <c r="R67" i="8"/>
  <c r="R66" i="8" s="1"/>
  <c r="I67" i="8"/>
  <c r="I66" i="8" s="1"/>
  <c r="DO66" i="8"/>
  <c r="DJ66" i="8"/>
  <c r="DD66" i="8"/>
  <c r="DC66" i="8"/>
  <c r="CQ66" i="8"/>
  <c r="CF66" i="8"/>
  <c r="BL66" i="8"/>
  <c r="BK66" i="8"/>
  <c r="AJ66" i="8"/>
  <c r="Q66" i="8"/>
  <c r="DO65" i="8"/>
  <c r="CM65" i="8"/>
  <c r="AP65" i="8"/>
  <c r="AP63" i="8" s="1"/>
  <c r="AO65" i="8"/>
  <c r="AN65" i="8"/>
  <c r="DX65" i="8" s="1"/>
  <c r="AM65" i="8"/>
  <c r="F65" i="8"/>
  <c r="E65" i="8"/>
  <c r="D65" i="8"/>
  <c r="D63" i="8" s="1"/>
  <c r="C65" i="8"/>
  <c r="DO64" i="8"/>
  <c r="DO63" i="8" s="1"/>
  <c r="CM64" i="8"/>
  <c r="DW64" i="8" s="1"/>
  <c r="AP64" i="8"/>
  <c r="AO64" i="8"/>
  <c r="AN64" i="8"/>
  <c r="AM64" i="8"/>
  <c r="F64" i="8"/>
  <c r="E64" i="8"/>
  <c r="D64" i="8"/>
  <c r="C64" i="8"/>
  <c r="DV63" i="8"/>
  <c r="DU63" i="8"/>
  <c r="DT63" i="8"/>
  <c r="DT52" i="8" s="1"/>
  <c r="DT51" i="8" s="1"/>
  <c r="DS63" i="8"/>
  <c r="DR63" i="8"/>
  <c r="DQ63" i="8"/>
  <c r="DP63" i="8"/>
  <c r="DN63" i="8"/>
  <c r="DM63" i="8"/>
  <c r="DL63" i="8"/>
  <c r="DK63" i="8"/>
  <c r="DJ63" i="8"/>
  <c r="DI63" i="8"/>
  <c r="DH63" i="8"/>
  <c r="DG63" i="8"/>
  <c r="DF63" i="8"/>
  <c r="DE63" i="8"/>
  <c r="DD63" i="8"/>
  <c r="DC63" i="8"/>
  <c r="DB63" i="8"/>
  <c r="DA63" i="8"/>
  <c r="CZ63" i="8"/>
  <c r="CY63" i="8"/>
  <c r="CX63" i="8"/>
  <c r="CW63" i="8"/>
  <c r="CV63" i="8"/>
  <c r="CU63" i="8"/>
  <c r="CT63" i="8"/>
  <c r="CS63" i="8"/>
  <c r="CR63" i="8"/>
  <c r="CQ63" i="8"/>
  <c r="CP63" i="8"/>
  <c r="CO63" i="8"/>
  <c r="CN63" i="8"/>
  <c r="CN52" i="8" s="1"/>
  <c r="CN51" i="8" s="1"/>
  <c r="CL63" i="8"/>
  <c r="CK63" i="8"/>
  <c r="CJ63" i="8"/>
  <c r="CI63" i="8"/>
  <c r="CH63" i="8"/>
  <c r="CG63" i="8"/>
  <c r="CF63" i="8"/>
  <c r="CE63" i="8"/>
  <c r="CD63" i="8"/>
  <c r="CC63" i="8"/>
  <c r="CB63" i="8"/>
  <c r="CA63" i="8"/>
  <c r="BZ63" i="8"/>
  <c r="BY63" i="8"/>
  <c r="BX63" i="8"/>
  <c r="BW63" i="8"/>
  <c r="BV63" i="8"/>
  <c r="BU63" i="8"/>
  <c r="BT63" i="8"/>
  <c r="BS63" i="8"/>
  <c r="BR63" i="8"/>
  <c r="BQ63" i="8"/>
  <c r="BP63" i="8"/>
  <c r="BP52" i="8" s="1"/>
  <c r="BP51" i="8" s="1"/>
  <c r="BO63" i="8"/>
  <c r="BN63" i="8"/>
  <c r="BM63" i="8"/>
  <c r="BL63" i="8"/>
  <c r="BK63" i="8"/>
  <c r="BJ63" i="8"/>
  <c r="BI63" i="8"/>
  <c r="BH63" i="8"/>
  <c r="BG63" i="8"/>
  <c r="BF63" i="8"/>
  <c r="BE63" i="8"/>
  <c r="BD63" i="8"/>
  <c r="BD52" i="8" s="1"/>
  <c r="BD51" i="8" s="1"/>
  <c r="BC63" i="8"/>
  <c r="BB63" i="8"/>
  <c r="BA63" i="8"/>
  <c r="AZ63" i="8"/>
  <c r="AY63" i="8"/>
  <c r="AX63" i="8"/>
  <c r="AW63" i="8"/>
  <c r="AV63" i="8"/>
  <c r="AU63" i="8"/>
  <c r="AT63" i="8"/>
  <c r="AS63" i="8"/>
  <c r="AR63" i="8"/>
  <c r="AQ63" i="8"/>
  <c r="AM63" i="8"/>
  <c r="AL63" i="8"/>
  <c r="AK63" i="8"/>
  <c r="AJ63" i="8"/>
  <c r="AI63" i="8"/>
  <c r="AH63" i="8"/>
  <c r="AG63" i="8"/>
  <c r="AF63" i="8"/>
  <c r="AE63" i="8"/>
  <c r="AD63" i="8"/>
  <c r="AC63" i="8"/>
  <c r="AB63" i="8"/>
  <c r="AA63" i="8"/>
  <c r="Z63" i="8"/>
  <c r="Y63" i="8"/>
  <c r="X63" i="8"/>
  <c r="W63" i="8"/>
  <c r="V63" i="8"/>
  <c r="U63" i="8"/>
  <c r="T63" i="8"/>
  <c r="S63" i="8"/>
  <c r="S52" i="8" s="1"/>
  <c r="S51" i="8" s="1"/>
  <c r="R63" i="8"/>
  <c r="Q63" i="8"/>
  <c r="P63" i="8"/>
  <c r="O63" i="8"/>
  <c r="N63" i="8"/>
  <c r="M63" i="8"/>
  <c r="L63" i="8"/>
  <c r="K63" i="8"/>
  <c r="J63" i="8"/>
  <c r="I63" i="8"/>
  <c r="H63" i="8"/>
  <c r="G63" i="8"/>
  <c r="F63" i="8"/>
  <c r="DZ63" i="8" s="1"/>
  <c r="C63" i="8"/>
  <c r="DW62" i="8"/>
  <c r="AP62" i="8"/>
  <c r="DZ62" i="8" s="1"/>
  <c r="AO62" i="8"/>
  <c r="DY62" i="8" s="1"/>
  <c r="AN62" i="8"/>
  <c r="DX62" i="8" s="1"/>
  <c r="AM62" i="8"/>
  <c r="G62" i="8"/>
  <c r="F62" i="8"/>
  <c r="E62" i="8"/>
  <c r="D62" i="8"/>
  <c r="C62" i="8"/>
  <c r="DW61" i="8"/>
  <c r="AP61" i="8"/>
  <c r="DZ61" i="8" s="1"/>
  <c r="AO61" i="8"/>
  <c r="DY61" i="8" s="1"/>
  <c r="AN61" i="8"/>
  <c r="AM61" i="8"/>
  <c r="G61" i="8"/>
  <c r="F61" i="8"/>
  <c r="E61" i="8"/>
  <c r="D61" i="8"/>
  <c r="DX61" i="8" s="1"/>
  <c r="C61" i="8"/>
  <c r="C57" i="8" s="1"/>
  <c r="BN60" i="8"/>
  <c r="BN57" i="8" s="1"/>
  <c r="BL60" i="8"/>
  <c r="BK60" i="8"/>
  <c r="BK57" i="8" s="1"/>
  <c r="BK52" i="8" s="1"/>
  <c r="BK51" i="8" s="1"/>
  <c r="BF60" i="8"/>
  <c r="BE60" i="8"/>
  <c r="BD60" i="8"/>
  <c r="BC60" i="8"/>
  <c r="BC57" i="8" s="1"/>
  <c r="AP60" i="8"/>
  <c r="AO60" i="8"/>
  <c r="AN60" i="8"/>
  <c r="AM60" i="8"/>
  <c r="G60" i="8"/>
  <c r="F60" i="8"/>
  <c r="DZ60" i="8" s="1"/>
  <c r="E60" i="8"/>
  <c r="DY60" i="8" s="1"/>
  <c r="D60" i="8"/>
  <c r="DX60" i="8" s="1"/>
  <c r="C60" i="8"/>
  <c r="DW59" i="8"/>
  <c r="BL59" i="8"/>
  <c r="DX59" i="8" s="1"/>
  <c r="BK59" i="8"/>
  <c r="AP59" i="8"/>
  <c r="AO59" i="8"/>
  <c r="AN59" i="8"/>
  <c r="AM59" i="8"/>
  <c r="G59" i="8"/>
  <c r="G57" i="8" s="1"/>
  <c r="F59" i="8"/>
  <c r="DZ59" i="8" s="1"/>
  <c r="E59" i="8"/>
  <c r="D59" i="8"/>
  <c r="C59" i="8"/>
  <c r="DZ58" i="8"/>
  <c r="BL58" i="8"/>
  <c r="BK58" i="8"/>
  <c r="AP58" i="8"/>
  <c r="AO58" i="8"/>
  <c r="DY58" i="8" s="1"/>
  <c r="AN58" i="8"/>
  <c r="AM58" i="8"/>
  <c r="G58" i="8"/>
  <c r="F58" i="8"/>
  <c r="E58" i="8"/>
  <c r="D58" i="8"/>
  <c r="C58" i="8"/>
  <c r="DV57" i="8"/>
  <c r="DU57" i="8"/>
  <c r="DT57" i="8"/>
  <c r="DS57" i="8"/>
  <c r="DR57" i="8"/>
  <c r="DR52" i="8" s="1"/>
  <c r="DQ57" i="8"/>
  <c r="DP57" i="8"/>
  <c r="DO57" i="8"/>
  <c r="DN57" i="8"/>
  <c r="DM57" i="8"/>
  <c r="DL57" i="8"/>
  <c r="DK57" i="8"/>
  <c r="DJ57" i="8"/>
  <c r="DI57" i="8"/>
  <c r="DH57" i="8"/>
  <c r="DG57" i="8"/>
  <c r="DG52" i="8" s="1"/>
  <c r="DF57" i="8"/>
  <c r="DE57" i="8"/>
  <c r="DD57" i="8"/>
  <c r="DC57" i="8"/>
  <c r="DB57" i="8"/>
  <c r="DA57" i="8"/>
  <c r="CZ57" i="8"/>
  <c r="CY57" i="8"/>
  <c r="CX57" i="8"/>
  <c r="CW57" i="8"/>
  <c r="CV57" i="8"/>
  <c r="CU57" i="8"/>
  <c r="CT57" i="8"/>
  <c r="CS57" i="8"/>
  <c r="CS52" i="8" s="1"/>
  <c r="CR57" i="8"/>
  <c r="CQ57" i="8"/>
  <c r="CP57" i="8"/>
  <c r="CO57" i="8"/>
  <c r="CN57" i="8"/>
  <c r="CM57" i="8"/>
  <c r="CL57" i="8"/>
  <c r="CK57" i="8"/>
  <c r="CJ57" i="8"/>
  <c r="CI57" i="8"/>
  <c r="CH57" i="8"/>
  <c r="CG57" i="8"/>
  <c r="CF57" i="8"/>
  <c r="CE57" i="8"/>
  <c r="CD57" i="8"/>
  <c r="CC57" i="8"/>
  <c r="CB57" i="8"/>
  <c r="CA57" i="8"/>
  <c r="BZ57" i="8"/>
  <c r="BY57" i="8"/>
  <c r="BX57" i="8"/>
  <c r="BW57" i="8"/>
  <c r="BV57" i="8"/>
  <c r="BV52" i="8" s="1"/>
  <c r="BU57" i="8"/>
  <c r="BT57" i="8"/>
  <c r="BS57" i="8"/>
  <c r="BR57" i="8"/>
  <c r="BQ57" i="8"/>
  <c r="BP57" i="8"/>
  <c r="BO57" i="8"/>
  <c r="BM57" i="8"/>
  <c r="BJ57" i="8"/>
  <c r="BI57" i="8"/>
  <c r="BH57" i="8"/>
  <c r="BG57" i="8"/>
  <c r="BF57" i="8"/>
  <c r="BE57" i="8"/>
  <c r="BD57" i="8"/>
  <c r="BB57" i="8"/>
  <c r="BA57" i="8"/>
  <c r="AZ57" i="8"/>
  <c r="AY57" i="8"/>
  <c r="AX57" i="8"/>
  <c r="AX52" i="8" s="1"/>
  <c r="AX51" i="8" s="1"/>
  <c r="AW57" i="8"/>
  <c r="AW52" i="8" s="1"/>
  <c r="AW51" i="8" s="1"/>
  <c r="AV57" i="8"/>
  <c r="AU57" i="8"/>
  <c r="AT57" i="8"/>
  <c r="AS57" i="8"/>
  <c r="AR57" i="8"/>
  <c r="AQ57" i="8"/>
  <c r="AM57" i="8"/>
  <c r="AL57" i="8"/>
  <c r="AK57" i="8"/>
  <c r="AJ57" i="8"/>
  <c r="AI57" i="8"/>
  <c r="AH57" i="8"/>
  <c r="AG57" i="8"/>
  <c r="AF57" i="8"/>
  <c r="AE57" i="8"/>
  <c r="AD57" i="8"/>
  <c r="AC57" i="8"/>
  <c r="AB57" i="8"/>
  <c r="AA57" i="8"/>
  <c r="Z57" i="8"/>
  <c r="Y57" i="8"/>
  <c r="Y52" i="8" s="1"/>
  <c r="X57" i="8"/>
  <c r="X52" i="8" s="1"/>
  <c r="X51" i="8" s="1"/>
  <c r="W57" i="8"/>
  <c r="V57" i="8"/>
  <c r="U57" i="8"/>
  <c r="T57" i="8"/>
  <c r="S57" i="8"/>
  <c r="R57" i="8"/>
  <c r="Q57" i="8"/>
  <c r="P57" i="8"/>
  <c r="O57" i="8"/>
  <c r="N57" i="8"/>
  <c r="M57" i="8"/>
  <c r="L57" i="8"/>
  <c r="L52" i="8" s="1"/>
  <c r="L51" i="8" s="1"/>
  <c r="K57" i="8"/>
  <c r="J57" i="8"/>
  <c r="I57" i="8"/>
  <c r="H57" i="8"/>
  <c r="DY56" i="8"/>
  <c r="DX56" i="8"/>
  <c r="AP56" i="8"/>
  <c r="AO56" i="8"/>
  <c r="AN56" i="8"/>
  <c r="AM56" i="8"/>
  <c r="H56" i="8"/>
  <c r="G56" i="8"/>
  <c r="F56" i="8"/>
  <c r="DZ56" i="8" s="1"/>
  <c r="E56" i="8"/>
  <c r="D56" i="8"/>
  <c r="C56" i="8"/>
  <c r="DW56" i="8" s="1"/>
  <c r="DZ55" i="8"/>
  <c r="AP55" i="8"/>
  <c r="AO55" i="8"/>
  <c r="DY55" i="8" s="1"/>
  <c r="AN55" i="8"/>
  <c r="AM55" i="8"/>
  <c r="H55" i="8"/>
  <c r="G55" i="8"/>
  <c r="F55" i="8"/>
  <c r="E55" i="8"/>
  <c r="D55" i="8"/>
  <c r="C55" i="8"/>
  <c r="DZ54" i="8"/>
  <c r="AP54" i="8"/>
  <c r="AO54" i="8"/>
  <c r="AN54" i="8"/>
  <c r="AN53" i="8" s="1"/>
  <c r="AM54" i="8"/>
  <c r="H54" i="8"/>
  <c r="G54" i="8"/>
  <c r="F54" i="8"/>
  <c r="E54" i="8"/>
  <c r="D54" i="8"/>
  <c r="C54" i="8"/>
  <c r="DV53" i="8"/>
  <c r="DV52" i="8" s="1"/>
  <c r="DV51" i="8" s="1"/>
  <c r="DU53" i="8"/>
  <c r="DU52" i="8" s="1"/>
  <c r="DU51" i="8" s="1"/>
  <c r="DT53" i="8"/>
  <c r="DS53" i="8"/>
  <c r="DR53" i="8"/>
  <c r="DQ53" i="8"/>
  <c r="DP53" i="8"/>
  <c r="DO53" i="8"/>
  <c r="DN53" i="8"/>
  <c r="DM53" i="8"/>
  <c r="DM52" i="8" s="1"/>
  <c r="DM51" i="8" s="1"/>
  <c r="DL53" i="8"/>
  <c r="DK53" i="8"/>
  <c r="DK52" i="8" s="1"/>
  <c r="DK51" i="8" s="1"/>
  <c r="DJ53" i="8"/>
  <c r="DJ52" i="8" s="1"/>
  <c r="DJ51" i="8" s="1"/>
  <c r="DI53" i="8"/>
  <c r="DI52" i="8" s="1"/>
  <c r="DI51" i="8" s="1"/>
  <c r="DH53" i="8"/>
  <c r="DG53" i="8"/>
  <c r="DF53" i="8"/>
  <c r="DE53" i="8"/>
  <c r="DD53" i="8"/>
  <c r="DD52" i="8" s="1"/>
  <c r="DC53" i="8"/>
  <c r="DC52" i="8" s="1"/>
  <c r="DB53" i="8"/>
  <c r="DA53" i="8"/>
  <c r="CZ53" i="8"/>
  <c r="CY53" i="8"/>
  <c r="CX53" i="8"/>
  <c r="CX52" i="8" s="1"/>
  <c r="CX51" i="8" s="1"/>
  <c r="CW53" i="8"/>
  <c r="CW52" i="8" s="1"/>
  <c r="CW51" i="8" s="1"/>
  <c r="CV53" i="8"/>
  <c r="CU53" i="8"/>
  <c r="CT53" i="8"/>
  <c r="CS53" i="8"/>
  <c r="CR53" i="8"/>
  <c r="CQ53" i="8"/>
  <c r="CQ52" i="8" s="1"/>
  <c r="CQ51" i="8" s="1"/>
  <c r="CP53" i="8"/>
  <c r="CO53" i="8"/>
  <c r="CO52" i="8" s="1"/>
  <c r="CO51" i="8" s="1"/>
  <c r="CN53" i="8"/>
  <c r="CM53" i="8"/>
  <c r="CL53" i="8"/>
  <c r="CL52" i="8" s="1"/>
  <c r="CL51" i="8" s="1"/>
  <c r="CK53" i="8"/>
  <c r="CK52" i="8" s="1"/>
  <c r="CK51" i="8" s="1"/>
  <c r="CJ53" i="8"/>
  <c r="CI53" i="8"/>
  <c r="CH53" i="8"/>
  <c r="CG53" i="8"/>
  <c r="CF53" i="8"/>
  <c r="CE53" i="8"/>
  <c r="CE52" i="8" s="1"/>
  <c r="CD53" i="8"/>
  <c r="CC53" i="8"/>
  <c r="CC52" i="8" s="1"/>
  <c r="CC51" i="8" s="1"/>
  <c r="CB53" i="8"/>
  <c r="CA53" i="8"/>
  <c r="CA52" i="8" s="1"/>
  <c r="CA51" i="8" s="1"/>
  <c r="BZ53" i="8"/>
  <c r="BZ52" i="8" s="1"/>
  <c r="BZ51" i="8" s="1"/>
  <c r="BY53" i="8"/>
  <c r="BY52" i="8" s="1"/>
  <c r="BY51" i="8" s="1"/>
  <c r="BX53" i="8"/>
  <c r="BW53" i="8"/>
  <c r="BV53" i="8"/>
  <c r="BU53" i="8"/>
  <c r="BT53" i="8"/>
  <c r="BS53" i="8"/>
  <c r="BS52" i="8" s="1"/>
  <c r="BS51" i="8" s="1"/>
  <c r="BR53" i="8"/>
  <c r="BQ53" i="8"/>
  <c r="BQ52" i="8" s="1"/>
  <c r="BQ51" i="8" s="1"/>
  <c r="BP53" i="8"/>
  <c r="BO53" i="8"/>
  <c r="BO52" i="8" s="1"/>
  <c r="BO51" i="8" s="1"/>
  <c r="BN53" i="8"/>
  <c r="BM53" i="8"/>
  <c r="BM52" i="8" s="1"/>
  <c r="BM51" i="8" s="1"/>
  <c r="BL53" i="8"/>
  <c r="BK53" i="8"/>
  <c r="BJ53" i="8"/>
  <c r="BI53" i="8"/>
  <c r="BH53" i="8"/>
  <c r="BH52" i="8" s="1"/>
  <c r="BH51" i="8" s="1"/>
  <c r="BG53" i="8"/>
  <c r="BG52" i="8" s="1"/>
  <c r="BG51" i="8" s="1"/>
  <c r="BF53" i="8"/>
  <c r="BE53" i="8"/>
  <c r="BE52" i="8" s="1"/>
  <c r="BE51" i="8" s="1"/>
  <c r="BD53" i="8"/>
  <c r="BC53" i="8"/>
  <c r="BC52" i="8" s="1"/>
  <c r="BC51" i="8" s="1"/>
  <c r="BB53" i="8"/>
  <c r="BB52" i="8" s="1"/>
  <c r="BB51" i="8" s="1"/>
  <c r="BA53" i="8"/>
  <c r="BA52" i="8" s="1"/>
  <c r="BA51" i="8" s="1"/>
  <c r="AZ53" i="8"/>
  <c r="AY53" i="8"/>
  <c r="AX53" i="8"/>
  <c r="AW53" i="8"/>
  <c r="AV53" i="8"/>
  <c r="AU53" i="8"/>
  <c r="AU52" i="8" s="1"/>
  <c r="AT53" i="8"/>
  <c r="AS53" i="8"/>
  <c r="AR53" i="8"/>
  <c r="AQ53" i="8"/>
  <c r="AQ52" i="8" s="1"/>
  <c r="AQ51" i="8" s="1"/>
  <c r="AP53" i="8"/>
  <c r="AL53" i="8"/>
  <c r="AK53" i="8"/>
  <c r="AJ53" i="8"/>
  <c r="AI53" i="8"/>
  <c r="AI52" i="8" s="1"/>
  <c r="AH53" i="8"/>
  <c r="AG53" i="8"/>
  <c r="AF53" i="8"/>
  <c r="AE53" i="8"/>
  <c r="AD53" i="8"/>
  <c r="AC53" i="8"/>
  <c r="AC52" i="8" s="1"/>
  <c r="AC51" i="8" s="1"/>
  <c r="AB53" i="8"/>
  <c r="AB52" i="8" s="1"/>
  <c r="AB51" i="8" s="1"/>
  <c r="AA53" i="8"/>
  <c r="Z53" i="8"/>
  <c r="Y53" i="8"/>
  <c r="X53" i="8"/>
  <c r="W53" i="8"/>
  <c r="W52" i="8" s="1"/>
  <c r="V53" i="8"/>
  <c r="U53" i="8"/>
  <c r="T53" i="8"/>
  <c r="S53" i="8"/>
  <c r="R53" i="8"/>
  <c r="Q53" i="8"/>
  <c r="Q52" i="8" s="1"/>
  <c r="Q51" i="8" s="1"/>
  <c r="P53" i="8"/>
  <c r="P52" i="8" s="1"/>
  <c r="P51" i="8" s="1"/>
  <c r="O53" i="8"/>
  <c r="N53" i="8"/>
  <c r="M53" i="8"/>
  <c r="L53" i="8"/>
  <c r="K53" i="8"/>
  <c r="K52" i="8" s="1"/>
  <c r="K51" i="8" s="1"/>
  <c r="J53" i="8"/>
  <c r="I53" i="8"/>
  <c r="I52" i="8" s="1"/>
  <c r="H53" i="8"/>
  <c r="H52" i="8" s="1"/>
  <c r="H51" i="8" s="1"/>
  <c r="F53" i="8"/>
  <c r="E53" i="8"/>
  <c r="D53" i="8"/>
  <c r="DS52" i="8"/>
  <c r="DQ52" i="8"/>
  <c r="DP52" i="8"/>
  <c r="DP51" i="8" s="1"/>
  <c r="DF52" i="8"/>
  <c r="DF51" i="8" s="1"/>
  <c r="DE52" i="8"/>
  <c r="DA52" i="8"/>
  <c r="DA51" i="8" s="1"/>
  <c r="CY52" i="8"/>
  <c r="CY51" i="8" s="1"/>
  <c r="CU52" i="8"/>
  <c r="CT52" i="8"/>
  <c r="CR52" i="8"/>
  <c r="CR51" i="8" s="1"/>
  <c r="CI52" i="8"/>
  <c r="CI51" i="8" s="1"/>
  <c r="CH52" i="8"/>
  <c r="CG52" i="8"/>
  <c r="CG51" i="8" s="1"/>
  <c r="CF52" i="8"/>
  <c r="BX52" i="8"/>
  <c r="BX51" i="8" s="1"/>
  <c r="BW52" i="8"/>
  <c r="BW51" i="8" s="1"/>
  <c r="BU52" i="8"/>
  <c r="BU51" i="8" s="1"/>
  <c r="BT52" i="8"/>
  <c r="BT51" i="8" s="1"/>
  <c r="BJ52" i="8"/>
  <c r="BJ51" i="8" s="1"/>
  <c r="BI52" i="8"/>
  <c r="AY52" i="8"/>
  <c r="AV52" i="8"/>
  <c r="AL52" i="8"/>
  <c r="AL51" i="8" s="1"/>
  <c r="AK52" i="8"/>
  <c r="AK51" i="8" s="1"/>
  <c r="AG52" i="8"/>
  <c r="AF52" i="8"/>
  <c r="AF51" i="8" s="1"/>
  <c r="AE52" i="8"/>
  <c r="AE51" i="8" s="1"/>
  <c r="AA52" i="8"/>
  <c r="AA51" i="8" s="1"/>
  <c r="Z52" i="8"/>
  <c r="U52" i="8"/>
  <c r="T52" i="8"/>
  <c r="T51" i="8" s="1"/>
  <c r="N52" i="8"/>
  <c r="N51" i="8" s="1"/>
  <c r="M52" i="8"/>
  <c r="M51" i="8" s="1"/>
  <c r="DS51" i="8"/>
  <c r="DR51" i="8"/>
  <c r="DQ51" i="8"/>
  <c r="DG51" i="8"/>
  <c r="DE51" i="8"/>
  <c r="DD51" i="8"/>
  <c r="DC51" i="8"/>
  <c r="CU51" i="8"/>
  <c r="CT51" i="8"/>
  <c r="CS51" i="8"/>
  <c r="CH51" i="8"/>
  <c r="CF51" i="8"/>
  <c r="CE51" i="8"/>
  <c r="BV51" i="8"/>
  <c r="BI51" i="8"/>
  <c r="AY51" i="8"/>
  <c r="AV51" i="8"/>
  <c r="AU51" i="8"/>
  <c r="AI51" i="8"/>
  <c r="AG51" i="8"/>
  <c r="Z51" i="8"/>
  <c r="Y51" i="8"/>
  <c r="W51" i="8"/>
  <c r="U51" i="8"/>
  <c r="I51" i="8"/>
  <c r="DZ50" i="8"/>
  <c r="DY50" i="8"/>
  <c r="BH50" i="8"/>
  <c r="BG50" i="8"/>
  <c r="H50" i="8"/>
  <c r="H47" i="8" s="1"/>
  <c r="G50" i="8"/>
  <c r="F50" i="8"/>
  <c r="E50" i="8"/>
  <c r="D50" i="8"/>
  <c r="C50" i="8"/>
  <c r="DW50" i="8" s="1"/>
  <c r="DY49" i="8"/>
  <c r="BH49" i="8"/>
  <c r="BG49" i="8"/>
  <c r="H49" i="8"/>
  <c r="G49" i="8"/>
  <c r="F49" i="8"/>
  <c r="E49" i="8"/>
  <c r="D49" i="8"/>
  <c r="DX49" i="8" s="1"/>
  <c r="C49" i="8"/>
  <c r="DW49" i="8" s="1"/>
  <c r="DZ48" i="8"/>
  <c r="DY48" i="8"/>
  <c r="DW48" i="8"/>
  <c r="BH48" i="8"/>
  <c r="BH47" i="8" s="1"/>
  <c r="BG48" i="8"/>
  <c r="H48" i="8"/>
  <c r="G48" i="8"/>
  <c r="F48" i="8"/>
  <c r="E48" i="8"/>
  <c r="D48" i="8"/>
  <c r="C48" i="8"/>
  <c r="DV47" i="8"/>
  <c r="DU47" i="8"/>
  <c r="DT47" i="8"/>
  <c r="DS47" i="8"/>
  <c r="DS41" i="8" s="1"/>
  <c r="DS22" i="8" s="1"/>
  <c r="DR47" i="8"/>
  <c r="DQ47" i="8"/>
  <c r="DP47" i="8"/>
  <c r="DO47" i="8"/>
  <c r="DN47" i="8"/>
  <c r="DM47" i="8"/>
  <c r="DL47" i="8"/>
  <c r="DK47" i="8"/>
  <c r="DJ47" i="8"/>
  <c r="DI47" i="8"/>
  <c r="DH47" i="8"/>
  <c r="DG47" i="8"/>
  <c r="DF47" i="8"/>
  <c r="DE47" i="8"/>
  <c r="DD47" i="8"/>
  <c r="DC47" i="8"/>
  <c r="DB47" i="8"/>
  <c r="DA47" i="8"/>
  <c r="DA41" i="8" s="1"/>
  <c r="CZ47" i="8"/>
  <c r="CY47" i="8"/>
  <c r="CX47" i="8"/>
  <c r="CW47" i="8"/>
  <c r="CV47" i="8"/>
  <c r="CU47" i="8"/>
  <c r="CT47" i="8"/>
  <c r="CS47" i="8"/>
  <c r="CR47" i="8"/>
  <c r="CQ47" i="8"/>
  <c r="CP47" i="8"/>
  <c r="CO47" i="8"/>
  <c r="CO41" i="8" s="1"/>
  <c r="CN47" i="8"/>
  <c r="CN41" i="8" s="1"/>
  <c r="CM47" i="8"/>
  <c r="CL47" i="8"/>
  <c r="CK47" i="8"/>
  <c r="CJ47" i="8"/>
  <c r="CI47" i="8"/>
  <c r="CH47" i="8"/>
  <c r="CG47" i="8"/>
  <c r="CF47" i="8"/>
  <c r="CE47" i="8"/>
  <c r="CD47" i="8"/>
  <c r="CC47" i="8"/>
  <c r="CB47" i="8"/>
  <c r="CA47" i="8"/>
  <c r="BZ47" i="8"/>
  <c r="BY47" i="8"/>
  <c r="BX47" i="8"/>
  <c r="BW47" i="8"/>
  <c r="BW41" i="8" s="1"/>
  <c r="BW22" i="8" s="1"/>
  <c r="BV47" i="8"/>
  <c r="BU47" i="8"/>
  <c r="BT47" i="8"/>
  <c r="BS47" i="8"/>
  <c r="BR47" i="8"/>
  <c r="BQ47" i="8"/>
  <c r="BP47" i="8"/>
  <c r="BO47" i="8"/>
  <c r="BN47" i="8"/>
  <c r="BM47" i="8"/>
  <c r="BL47" i="8"/>
  <c r="BK47" i="8"/>
  <c r="BJ47" i="8"/>
  <c r="BI47" i="8"/>
  <c r="BF47" i="8"/>
  <c r="BF41" i="8" s="1"/>
  <c r="BE47" i="8"/>
  <c r="BD47" i="8"/>
  <c r="BC47" i="8"/>
  <c r="BB47" i="8"/>
  <c r="BA47" i="8"/>
  <c r="AZ47" i="8"/>
  <c r="AY47" i="8"/>
  <c r="AX47" i="8"/>
  <c r="AW47" i="8"/>
  <c r="AV47" i="8"/>
  <c r="AU47" i="8"/>
  <c r="AT47" i="8"/>
  <c r="AS47" i="8"/>
  <c r="AR47" i="8"/>
  <c r="AR41" i="8" s="1"/>
  <c r="AQ47" i="8"/>
  <c r="AP47" i="8"/>
  <c r="AO47" i="8"/>
  <c r="AN47" i="8"/>
  <c r="AM47" i="8"/>
  <c r="AL47" i="8"/>
  <c r="AK47" i="8"/>
  <c r="AJ47" i="8"/>
  <c r="AI47" i="8"/>
  <c r="AH47" i="8"/>
  <c r="AG47" i="8"/>
  <c r="AF47" i="8"/>
  <c r="AE47" i="8"/>
  <c r="AD47" i="8"/>
  <c r="AC47" i="8"/>
  <c r="AB47" i="8"/>
  <c r="AA47" i="8"/>
  <c r="Z47" i="8"/>
  <c r="Y47" i="8"/>
  <c r="X47" i="8"/>
  <c r="W47" i="8"/>
  <c r="V47" i="8"/>
  <c r="V41" i="8" s="1"/>
  <c r="U47" i="8"/>
  <c r="T47" i="8"/>
  <c r="T41" i="8" s="1"/>
  <c r="T22" i="8" s="1"/>
  <c r="S47" i="8"/>
  <c r="R47" i="8"/>
  <c r="Q47" i="8"/>
  <c r="P47" i="8"/>
  <c r="O47" i="8"/>
  <c r="N47" i="8"/>
  <c r="M47" i="8"/>
  <c r="DY47" i="8" s="1"/>
  <c r="L47" i="8"/>
  <c r="K47" i="8"/>
  <c r="J47" i="8"/>
  <c r="J41" i="8" s="1"/>
  <c r="I47" i="8"/>
  <c r="G47" i="8"/>
  <c r="E47" i="8"/>
  <c r="DX46" i="8"/>
  <c r="DW46" i="8"/>
  <c r="H46" i="8"/>
  <c r="G46" i="8"/>
  <c r="F46" i="8"/>
  <c r="DZ46" i="8" s="1"/>
  <c r="E46" i="8"/>
  <c r="DY46" i="8" s="1"/>
  <c r="D46" i="8"/>
  <c r="C46" i="8"/>
  <c r="DX45" i="8"/>
  <c r="H45" i="8"/>
  <c r="G45" i="8"/>
  <c r="F45" i="8"/>
  <c r="DZ45" i="8" s="1"/>
  <c r="E45" i="8"/>
  <c r="DY45" i="8" s="1"/>
  <c r="D45" i="8"/>
  <c r="C45" i="8"/>
  <c r="DY44" i="8"/>
  <c r="DX44" i="8"/>
  <c r="DW44" i="8"/>
  <c r="H44" i="8"/>
  <c r="G44" i="8"/>
  <c r="F44" i="8"/>
  <c r="DZ44" i="8" s="1"/>
  <c r="E44" i="8"/>
  <c r="D44" i="8"/>
  <c r="C44" i="8"/>
  <c r="H43" i="8"/>
  <c r="H42" i="8" s="1"/>
  <c r="G43" i="8"/>
  <c r="G42" i="8" s="1"/>
  <c r="G41" i="8" s="1"/>
  <c r="F43" i="8"/>
  <c r="E43" i="8"/>
  <c r="DY43" i="8" s="1"/>
  <c r="D43" i="8"/>
  <c r="C43" i="8"/>
  <c r="DV42" i="8"/>
  <c r="DU42" i="8"/>
  <c r="DU41" i="8" s="1"/>
  <c r="DT42" i="8"/>
  <c r="DS42" i="8"/>
  <c r="DR42" i="8"/>
  <c r="DQ42" i="8"/>
  <c r="DQ41" i="8" s="1"/>
  <c r="DQ22" i="8" s="1"/>
  <c r="DP42" i="8"/>
  <c r="DO42" i="8"/>
  <c r="DN42" i="8"/>
  <c r="DM42" i="8"/>
  <c r="DL42" i="8"/>
  <c r="DK42" i="8"/>
  <c r="DK41" i="8" s="1"/>
  <c r="DJ42" i="8"/>
  <c r="DI42" i="8"/>
  <c r="DI41" i="8" s="1"/>
  <c r="DH42" i="8"/>
  <c r="DH41" i="8" s="1"/>
  <c r="DG42" i="8"/>
  <c r="DF42" i="8"/>
  <c r="DE42" i="8"/>
  <c r="DE41" i="8" s="1"/>
  <c r="DD42" i="8"/>
  <c r="DC42" i="8"/>
  <c r="DC41" i="8" s="1"/>
  <c r="DB42" i="8"/>
  <c r="DA42" i="8"/>
  <c r="CZ42" i="8"/>
  <c r="CY42" i="8"/>
  <c r="CY41" i="8" s="1"/>
  <c r="CX42" i="8"/>
  <c r="CX41" i="8" s="1"/>
  <c r="CW42" i="8"/>
  <c r="CW41" i="8" s="1"/>
  <c r="CV42" i="8"/>
  <c r="CU42" i="8"/>
  <c r="CT42" i="8"/>
  <c r="CS42" i="8"/>
  <c r="CS41" i="8" s="1"/>
  <c r="CR42" i="8"/>
  <c r="CQ42" i="8"/>
  <c r="CP42" i="8"/>
  <c r="CO42" i="8"/>
  <c r="CN42" i="8"/>
  <c r="CM42" i="8"/>
  <c r="CM41" i="8" s="1"/>
  <c r="CL42" i="8"/>
  <c r="CL41" i="8" s="1"/>
  <c r="CK42" i="8"/>
  <c r="CK41" i="8" s="1"/>
  <c r="CJ42" i="8"/>
  <c r="CI42" i="8"/>
  <c r="CH42" i="8"/>
  <c r="CG42" i="8"/>
  <c r="CG41" i="8" s="1"/>
  <c r="CG22" i="8" s="1"/>
  <c r="CF42" i="8"/>
  <c r="CE42" i="8"/>
  <c r="CE41" i="8" s="1"/>
  <c r="CD42" i="8"/>
  <c r="CC42" i="8"/>
  <c r="CB42" i="8"/>
  <c r="CA42" i="8"/>
  <c r="CA41" i="8" s="1"/>
  <c r="CA22" i="8" s="1"/>
  <c r="BZ42" i="8"/>
  <c r="BY42" i="8"/>
  <c r="BY41" i="8" s="1"/>
  <c r="BX42" i="8"/>
  <c r="BX41" i="8" s="1"/>
  <c r="BW42" i="8"/>
  <c r="BV42" i="8"/>
  <c r="BU42" i="8"/>
  <c r="BU41" i="8" s="1"/>
  <c r="BT42" i="8"/>
  <c r="BS42" i="8"/>
  <c r="BR42" i="8"/>
  <c r="BQ42" i="8"/>
  <c r="BP42" i="8"/>
  <c r="BO42" i="8"/>
  <c r="BO41" i="8" s="1"/>
  <c r="BO22" i="8" s="1"/>
  <c r="BN42" i="8"/>
  <c r="BM42" i="8"/>
  <c r="BM41" i="8" s="1"/>
  <c r="BL42" i="8"/>
  <c r="BL41" i="8" s="1"/>
  <c r="BK42" i="8"/>
  <c r="BJ42" i="8"/>
  <c r="BJ41" i="8" s="1"/>
  <c r="BI42" i="8"/>
  <c r="BI41" i="8" s="1"/>
  <c r="BI22" i="8" s="1"/>
  <c r="BH42" i="8"/>
  <c r="BG42" i="8"/>
  <c r="BF42" i="8"/>
  <c r="BE42" i="8"/>
  <c r="BD42" i="8"/>
  <c r="BC42" i="8"/>
  <c r="BC41" i="8" s="1"/>
  <c r="BB42" i="8"/>
  <c r="BB41" i="8" s="1"/>
  <c r="BA42" i="8"/>
  <c r="BA41" i="8" s="1"/>
  <c r="AZ42" i="8"/>
  <c r="AY42" i="8"/>
  <c r="AX42" i="8"/>
  <c r="AX41" i="8" s="1"/>
  <c r="AX22" i="8" s="1"/>
  <c r="AW42" i="8"/>
  <c r="AV42" i="8"/>
  <c r="AU42" i="8"/>
  <c r="AT42" i="8"/>
  <c r="AS42" i="8"/>
  <c r="AS41" i="8" s="1"/>
  <c r="AR42" i="8"/>
  <c r="AQ42" i="8"/>
  <c r="AQ41" i="8" s="1"/>
  <c r="AP42" i="8"/>
  <c r="AO42" i="8"/>
  <c r="AO41" i="8" s="1"/>
  <c r="AN42" i="8"/>
  <c r="AN41" i="8" s="1"/>
  <c r="AM42" i="8"/>
  <c r="AL42" i="8"/>
  <c r="AL41" i="8" s="1"/>
  <c r="AL22" i="8" s="1"/>
  <c r="AK42" i="8"/>
  <c r="AJ42" i="8"/>
  <c r="AI42" i="8"/>
  <c r="AH42" i="8"/>
  <c r="AG42" i="8"/>
  <c r="AF42" i="8"/>
  <c r="AE42" i="8"/>
  <c r="AE41" i="8" s="1"/>
  <c r="AD42" i="8"/>
  <c r="AD41" i="8" s="1"/>
  <c r="AC42" i="8"/>
  <c r="AC41" i="8" s="1"/>
  <c r="AB42" i="8"/>
  <c r="AB41" i="8" s="1"/>
  <c r="AA42" i="8"/>
  <c r="Z42" i="8"/>
  <c r="Z41" i="8" s="1"/>
  <c r="Z22" i="8" s="1"/>
  <c r="Y42" i="8"/>
  <c r="X42" i="8"/>
  <c r="W42" i="8"/>
  <c r="V42" i="8"/>
  <c r="U42" i="8"/>
  <c r="T42" i="8"/>
  <c r="S42" i="8"/>
  <c r="S41" i="8" s="1"/>
  <c r="R42" i="8"/>
  <c r="Q42" i="8"/>
  <c r="Q41" i="8" s="1"/>
  <c r="P42" i="8"/>
  <c r="O42" i="8"/>
  <c r="N42" i="8"/>
  <c r="N41" i="8" s="1"/>
  <c r="N22" i="8" s="1"/>
  <c r="M42" i="8"/>
  <c r="L42" i="8"/>
  <c r="K42" i="8"/>
  <c r="K41" i="8" s="1"/>
  <c r="J42" i="8"/>
  <c r="I42" i="8"/>
  <c r="E42" i="8"/>
  <c r="DV41" i="8"/>
  <c r="DT41" i="8"/>
  <c r="DO41" i="8"/>
  <c r="DN41" i="8"/>
  <c r="DL41" i="8"/>
  <c r="DJ41" i="8"/>
  <c r="DG41" i="8"/>
  <c r="DG22" i="8" s="1"/>
  <c r="DB41" i="8"/>
  <c r="CZ41" i="8"/>
  <c r="CZ22" i="8" s="1"/>
  <c r="CV41" i="8"/>
  <c r="CU41" i="8"/>
  <c r="CU22" i="8" s="1"/>
  <c r="CQ41" i="8"/>
  <c r="CP41" i="8"/>
  <c r="CJ41" i="8"/>
  <c r="CI41" i="8"/>
  <c r="CD41" i="8"/>
  <c r="CC41" i="8"/>
  <c r="CB41" i="8"/>
  <c r="BZ41" i="8"/>
  <c r="BS41" i="8"/>
  <c r="BR41" i="8"/>
  <c r="BP41" i="8"/>
  <c r="BN41" i="8"/>
  <c r="BK41" i="8"/>
  <c r="BE41" i="8"/>
  <c r="BD41" i="8"/>
  <c r="AZ41" i="8"/>
  <c r="AY41" i="8"/>
  <c r="AU41" i="8"/>
  <c r="AT41" i="8"/>
  <c r="AP41" i="8"/>
  <c r="AM41" i="8"/>
  <c r="AM22" i="8" s="1"/>
  <c r="AI41" i="8"/>
  <c r="AH41" i="8"/>
  <c r="AG41" i="8"/>
  <c r="AF41" i="8"/>
  <c r="AA41" i="8"/>
  <c r="W41" i="8"/>
  <c r="U41" i="8"/>
  <c r="R41" i="8"/>
  <c r="P41" i="8"/>
  <c r="O41" i="8"/>
  <c r="I41" i="8"/>
  <c r="H41" i="8"/>
  <c r="H22" i="8" s="1"/>
  <c r="DZ40" i="8"/>
  <c r="DY40" i="8"/>
  <c r="DX40" i="8"/>
  <c r="DW40" i="8"/>
  <c r="DY39" i="8"/>
  <c r="DV39" i="8"/>
  <c r="DU39" i="8"/>
  <c r="DT39" i="8"/>
  <c r="DS39" i="8"/>
  <c r="DR39" i="8"/>
  <c r="DQ39" i="8"/>
  <c r="DP39" i="8"/>
  <c r="DP23" i="8" s="1"/>
  <c r="DO39" i="8"/>
  <c r="DN39" i="8"/>
  <c r="DM39" i="8"/>
  <c r="DL39" i="8"/>
  <c r="DK39" i="8"/>
  <c r="DJ39" i="8"/>
  <c r="DI39" i="8"/>
  <c r="DH39" i="8"/>
  <c r="DG39" i="8"/>
  <c r="DF39" i="8"/>
  <c r="DE39" i="8"/>
  <c r="DD39" i="8"/>
  <c r="DD23" i="8" s="1"/>
  <c r="DC39" i="8"/>
  <c r="DB39" i="8"/>
  <c r="DA39" i="8"/>
  <c r="DA23" i="8" s="1"/>
  <c r="DA22" i="8" s="1"/>
  <c r="CZ39" i="8"/>
  <c r="CY39" i="8"/>
  <c r="CX39" i="8"/>
  <c r="CW39" i="8"/>
  <c r="CV39" i="8"/>
  <c r="CV23" i="8" s="1"/>
  <c r="CV22" i="8" s="1"/>
  <c r="CU39" i="8"/>
  <c r="CT39" i="8"/>
  <c r="CS39" i="8"/>
  <c r="CR39" i="8"/>
  <c r="CQ39" i="8"/>
  <c r="CP39" i="8"/>
  <c r="CO39" i="8"/>
  <c r="CO23" i="8" s="1"/>
  <c r="CO22" i="8" s="1"/>
  <c r="CN39" i="8"/>
  <c r="CM39" i="8"/>
  <c r="CL39" i="8"/>
  <c r="CL23" i="8" s="1"/>
  <c r="CK39" i="8"/>
  <c r="CJ39" i="8"/>
  <c r="CI39" i="8"/>
  <c r="CH39" i="8"/>
  <c r="CG39" i="8"/>
  <c r="CF39" i="8"/>
  <c r="CE39" i="8"/>
  <c r="CD39" i="8"/>
  <c r="CC39" i="8"/>
  <c r="CC23" i="8" s="1"/>
  <c r="CC22" i="8" s="1"/>
  <c r="CB39" i="8"/>
  <c r="CA39" i="8"/>
  <c r="BZ39" i="8"/>
  <c r="BZ23" i="8" s="1"/>
  <c r="BZ22" i="8" s="1"/>
  <c r="BY39" i="8"/>
  <c r="BX39" i="8"/>
  <c r="BW39" i="8"/>
  <c r="BV39" i="8"/>
  <c r="BU39" i="8"/>
  <c r="BT39" i="8"/>
  <c r="BS39" i="8"/>
  <c r="BR39" i="8"/>
  <c r="BQ39" i="8"/>
  <c r="BQ23" i="8" s="1"/>
  <c r="BP39" i="8"/>
  <c r="BO39" i="8"/>
  <c r="BN39" i="8"/>
  <c r="BM39" i="8"/>
  <c r="BL39" i="8"/>
  <c r="BK39" i="8"/>
  <c r="BJ39" i="8"/>
  <c r="BI39" i="8"/>
  <c r="BH39" i="8"/>
  <c r="BG39" i="8"/>
  <c r="BF39" i="8"/>
  <c r="BE39" i="8"/>
  <c r="BE23" i="8" s="1"/>
  <c r="BE22" i="8" s="1"/>
  <c r="BD39" i="8"/>
  <c r="BC39" i="8"/>
  <c r="BB39" i="8"/>
  <c r="BB23" i="8" s="1"/>
  <c r="BB22" i="8" s="1"/>
  <c r="BA39" i="8"/>
  <c r="AZ39" i="8"/>
  <c r="AY39" i="8"/>
  <c r="AX39" i="8"/>
  <c r="AW39" i="8"/>
  <c r="AV39" i="8"/>
  <c r="AV23" i="8" s="1"/>
  <c r="AU39" i="8"/>
  <c r="AT39" i="8"/>
  <c r="AS39" i="8"/>
  <c r="AS23" i="8" s="1"/>
  <c r="AS22" i="8" s="1"/>
  <c r="AR39" i="8"/>
  <c r="AQ39" i="8"/>
  <c r="AP39" i="8"/>
  <c r="AO39" i="8"/>
  <c r="AN39" i="8"/>
  <c r="AM39" i="8"/>
  <c r="AL39" i="8"/>
  <c r="AK39" i="8"/>
  <c r="AK23" i="8" s="1"/>
  <c r="AJ39" i="8"/>
  <c r="AJ23" i="8" s="1"/>
  <c r="AI39" i="8"/>
  <c r="AH39" i="8"/>
  <c r="AG39" i="8"/>
  <c r="AG23" i="8" s="1"/>
  <c r="AG22" i="8" s="1"/>
  <c r="AF39" i="8"/>
  <c r="AE39" i="8"/>
  <c r="AD39" i="8"/>
  <c r="AD23" i="8" s="1"/>
  <c r="AD22" i="8" s="1"/>
  <c r="AC39" i="8"/>
  <c r="AB39" i="8"/>
  <c r="AA39" i="8"/>
  <c r="Z39" i="8"/>
  <c r="Y39" i="8"/>
  <c r="X39" i="8"/>
  <c r="W39" i="8"/>
  <c r="V39" i="8"/>
  <c r="U39" i="8"/>
  <c r="U23" i="8" s="1"/>
  <c r="T39" i="8"/>
  <c r="S39" i="8"/>
  <c r="R39" i="8"/>
  <c r="Q39" i="8"/>
  <c r="P39" i="8"/>
  <c r="P23" i="8" s="1"/>
  <c r="P22" i="8" s="1"/>
  <c r="O39" i="8"/>
  <c r="N39" i="8"/>
  <c r="M39" i="8"/>
  <c r="L39" i="8"/>
  <c r="K39" i="8"/>
  <c r="J39" i="8"/>
  <c r="I39" i="8"/>
  <c r="I23" i="8" s="1"/>
  <c r="H39" i="8"/>
  <c r="G39" i="8"/>
  <c r="DW39" i="8" s="1"/>
  <c r="EA39" i="8" s="1"/>
  <c r="F39" i="8"/>
  <c r="DZ39" i="8" s="1"/>
  <c r="E39" i="8"/>
  <c r="D39" i="8"/>
  <c r="DX39" i="8" s="1"/>
  <c r="C39" i="8"/>
  <c r="BH38" i="8"/>
  <c r="BG38" i="8"/>
  <c r="AY38" i="8"/>
  <c r="DW38" i="8" s="1"/>
  <c r="AF38" i="8"/>
  <c r="AE38" i="8"/>
  <c r="F38" i="8"/>
  <c r="DZ38" i="8" s="1"/>
  <c r="E38" i="8"/>
  <c r="DY38" i="8" s="1"/>
  <c r="D38" i="8"/>
  <c r="C38" i="8"/>
  <c r="BH37" i="8"/>
  <c r="BG37" i="8"/>
  <c r="AY37" i="8"/>
  <c r="AF37" i="8"/>
  <c r="DX37" i="8" s="1"/>
  <c r="AE37" i="8"/>
  <c r="F37" i="8"/>
  <c r="DZ37" i="8" s="1"/>
  <c r="E37" i="8"/>
  <c r="DY37" i="8" s="1"/>
  <c r="D37" i="8"/>
  <c r="C37" i="8"/>
  <c r="DY36" i="8"/>
  <c r="BH36" i="8"/>
  <c r="BG36" i="8"/>
  <c r="AY36" i="8"/>
  <c r="AF36" i="8"/>
  <c r="DX36" i="8" s="1"/>
  <c r="AE36" i="8"/>
  <c r="F36" i="8"/>
  <c r="DZ36" i="8" s="1"/>
  <c r="E36" i="8"/>
  <c r="D36" i="8"/>
  <c r="C36" i="8"/>
  <c r="DZ35" i="8"/>
  <c r="DY35" i="8"/>
  <c r="BH35" i="8"/>
  <c r="BG35" i="8"/>
  <c r="AY35" i="8"/>
  <c r="AF35" i="8"/>
  <c r="AE35" i="8"/>
  <c r="AE24" i="8" s="1"/>
  <c r="AE23" i="8" s="1"/>
  <c r="AE22" i="8" s="1"/>
  <c r="F35" i="8"/>
  <c r="E35" i="8"/>
  <c r="D35" i="8"/>
  <c r="C35" i="8"/>
  <c r="DZ34" i="8"/>
  <c r="BH34" i="8"/>
  <c r="BG34" i="8"/>
  <c r="AY34" i="8"/>
  <c r="AF34" i="8"/>
  <c r="DX34" i="8" s="1"/>
  <c r="AE34" i="8"/>
  <c r="F34" i="8"/>
  <c r="E34" i="8"/>
  <c r="DY34" i="8" s="1"/>
  <c r="D34" i="8"/>
  <c r="C34" i="8"/>
  <c r="DZ33" i="8"/>
  <c r="DY33" i="8"/>
  <c r="DX33" i="8"/>
  <c r="DW33" i="8"/>
  <c r="DZ32" i="8"/>
  <c r="DY32" i="8"/>
  <c r="DX32" i="8"/>
  <c r="BH32" i="8"/>
  <c r="BG32" i="8"/>
  <c r="AY32" i="8"/>
  <c r="AF32" i="8"/>
  <c r="AE32" i="8"/>
  <c r="F32" i="8"/>
  <c r="E32" i="8"/>
  <c r="D32" i="8"/>
  <c r="C32" i="8"/>
  <c r="DZ31" i="8"/>
  <c r="DY31" i="8"/>
  <c r="DW31" i="8"/>
  <c r="BH31" i="8"/>
  <c r="BG31" i="8"/>
  <c r="AY31" i="8"/>
  <c r="AF31" i="8"/>
  <c r="AE31" i="8"/>
  <c r="F31" i="8"/>
  <c r="E31" i="8"/>
  <c r="D31" i="8"/>
  <c r="C31" i="8"/>
  <c r="DZ30" i="8"/>
  <c r="DX30" i="8"/>
  <c r="DW30" i="8"/>
  <c r="BH30" i="8"/>
  <c r="BG30" i="8"/>
  <c r="AY30" i="8"/>
  <c r="AF30" i="8"/>
  <c r="AE30" i="8"/>
  <c r="F30" i="8"/>
  <c r="E30" i="8"/>
  <c r="DY30" i="8" s="1"/>
  <c r="D30" i="8"/>
  <c r="C30" i="8"/>
  <c r="DX29" i="8"/>
  <c r="DW29" i="8"/>
  <c r="BH29" i="8"/>
  <c r="BG29" i="8"/>
  <c r="AY29" i="8"/>
  <c r="AF29" i="8"/>
  <c r="AE29" i="8"/>
  <c r="F29" i="8"/>
  <c r="DZ29" i="8" s="1"/>
  <c r="E29" i="8"/>
  <c r="DY29" i="8" s="1"/>
  <c r="D29" i="8"/>
  <c r="C29" i="8"/>
  <c r="DZ28" i="8"/>
  <c r="DY28" i="8"/>
  <c r="DX28" i="8"/>
  <c r="BH28" i="8"/>
  <c r="BG28" i="8"/>
  <c r="AY28" i="8"/>
  <c r="AF28" i="8"/>
  <c r="AE28" i="8"/>
  <c r="F28" i="8"/>
  <c r="E28" i="8"/>
  <c r="D28" i="8"/>
  <c r="C28" i="8"/>
  <c r="DZ27" i="8"/>
  <c r="DY27" i="8"/>
  <c r="BH27" i="8"/>
  <c r="BG27" i="8"/>
  <c r="BG24" i="8" s="1"/>
  <c r="BG23" i="8" s="1"/>
  <c r="AY27" i="8"/>
  <c r="AF27" i="8"/>
  <c r="AE27" i="8"/>
  <c r="F27" i="8"/>
  <c r="E27" i="8"/>
  <c r="D27" i="8"/>
  <c r="C27" i="8"/>
  <c r="DZ26" i="8"/>
  <c r="BH26" i="8"/>
  <c r="BG26" i="8"/>
  <c r="AY26" i="8"/>
  <c r="AF26" i="8"/>
  <c r="AE26" i="8"/>
  <c r="F26" i="8"/>
  <c r="E26" i="8"/>
  <c r="DY26" i="8" s="1"/>
  <c r="D26" i="8"/>
  <c r="C26" i="8"/>
  <c r="BH25" i="8"/>
  <c r="BG25" i="8"/>
  <c r="AY25" i="8"/>
  <c r="AF25" i="8"/>
  <c r="AE25" i="8"/>
  <c r="F25" i="8"/>
  <c r="E25" i="8"/>
  <c r="DY25" i="8" s="1"/>
  <c r="D25" i="8"/>
  <c r="DX25" i="8" s="1"/>
  <c r="C25" i="8"/>
  <c r="DV24" i="8"/>
  <c r="DU24" i="8"/>
  <c r="DU23" i="8" s="1"/>
  <c r="DU22" i="8" s="1"/>
  <c r="DT24" i="8"/>
  <c r="DT23" i="8" s="1"/>
  <c r="DT22" i="8" s="1"/>
  <c r="DS24" i="8"/>
  <c r="DS23" i="8" s="1"/>
  <c r="DR24" i="8"/>
  <c r="DQ24" i="8"/>
  <c r="DP24" i="8"/>
  <c r="DO24" i="8"/>
  <c r="DO23" i="8" s="1"/>
  <c r="DO22" i="8" s="1"/>
  <c r="DN24" i="8"/>
  <c r="DM24" i="8"/>
  <c r="DL24" i="8"/>
  <c r="DL23" i="8" s="1"/>
  <c r="DK24" i="8"/>
  <c r="DJ24" i="8"/>
  <c r="DI24" i="8"/>
  <c r="DI23" i="8" s="1"/>
  <c r="DI22" i="8" s="1"/>
  <c r="DH24" i="8"/>
  <c r="DG24" i="8"/>
  <c r="DG23" i="8" s="1"/>
  <c r="DF24" i="8"/>
  <c r="DE24" i="8"/>
  <c r="DD24" i="8"/>
  <c r="DC24" i="8"/>
  <c r="DB24" i="8"/>
  <c r="DA24" i="8"/>
  <c r="CZ24" i="8"/>
  <c r="CZ23" i="8" s="1"/>
  <c r="CY24" i="8"/>
  <c r="CY23" i="8" s="1"/>
  <c r="CX24" i="8"/>
  <c r="CW24" i="8"/>
  <c r="CV24" i="8"/>
  <c r="CU24" i="8"/>
  <c r="CU23" i="8" s="1"/>
  <c r="CT24" i="8"/>
  <c r="CS24" i="8"/>
  <c r="CR24" i="8"/>
  <c r="CR23" i="8" s="1"/>
  <c r="CQ24" i="8"/>
  <c r="CQ23" i="8" s="1"/>
  <c r="CQ22" i="8" s="1"/>
  <c r="CP24" i="8"/>
  <c r="CO24" i="8"/>
  <c r="CN24" i="8"/>
  <c r="CM24" i="8"/>
  <c r="CM23" i="8" s="1"/>
  <c r="CL24" i="8"/>
  <c r="CK24" i="8"/>
  <c r="CK23" i="8" s="1"/>
  <c r="CK22" i="8" s="1"/>
  <c r="CJ24" i="8"/>
  <c r="CI24" i="8"/>
  <c r="CI23" i="8" s="1"/>
  <c r="CH24" i="8"/>
  <c r="CG24" i="8"/>
  <c r="CG23" i="8" s="1"/>
  <c r="CF24" i="8"/>
  <c r="CE24" i="8"/>
  <c r="CD24" i="8"/>
  <c r="CC24" i="8"/>
  <c r="CB24" i="8"/>
  <c r="CB23" i="8" s="1"/>
  <c r="CB22" i="8" s="1"/>
  <c r="CA24" i="8"/>
  <c r="CA23" i="8" s="1"/>
  <c r="BZ24" i="8"/>
  <c r="BY24" i="8"/>
  <c r="BY23" i="8" s="1"/>
  <c r="BY22" i="8" s="1"/>
  <c r="BX24" i="8"/>
  <c r="BW24" i="8"/>
  <c r="BW23" i="8" s="1"/>
  <c r="BV24" i="8"/>
  <c r="BU24" i="8"/>
  <c r="BT24" i="8"/>
  <c r="BS24" i="8"/>
  <c r="BS23" i="8" s="1"/>
  <c r="BS22" i="8" s="1"/>
  <c r="BR24" i="8"/>
  <c r="BQ24" i="8"/>
  <c r="BP24" i="8"/>
  <c r="BO24" i="8"/>
  <c r="BN24" i="8"/>
  <c r="BM24" i="8"/>
  <c r="BM23" i="8" s="1"/>
  <c r="BM22" i="8" s="1"/>
  <c r="BL24" i="8"/>
  <c r="BK24" i="8"/>
  <c r="BK23" i="8" s="1"/>
  <c r="BJ24" i="8"/>
  <c r="BI24" i="8"/>
  <c r="BF24" i="8"/>
  <c r="BE24" i="8"/>
  <c r="BD24" i="8"/>
  <c r="BC24" i="8"/>
  <c r="BC23" i="8" s="1"/>
  <c r="BC22" i="8" s="1"/>
  <c r="BB24" i="8"/>
  <c r="BA24" i="8"/>
  <c r="BA23" i="8" s="1"/>
  <c r="BA22" i="8" s="1"/>
  <c r="AZ24" i="8"/>
  <c r="AX24" i="8"/>
  <c r="AW24" i="8"/>
  <c r="AV24" i="8"/>
  <c r="AU24" i="8"/>
  <c r="AU23" i="8" s="1"/>
  <c r="AU22" i="8" s="1"/>
  <c r="AT24" i="8"/>
  <c r="AT23" i="8" s="1"/>
  <c r="AS24" i="8"/>
  <c r="AR24" i="8"/>
  <c r="AR23" i="8" s="1"/>
  <c r="AR22" i="8" s="1"/>
  <c r="AQ24" i="8"/>
  <c r="AQ23" i="8" s="1"/>
  <c r="AP24" i="8"/>
  <c r="AO24" i="8"/>
  <c r="AN24" i="8"/>
  <c r="AM24" i="8"/>
  <c r="AM23" i="8" s="1"/>
  <c r="AL24" i="8"/>
  <c r="AK24" i="8"/>
  <c r="AJ24" i="8"/>
  <c r="AI24" i="8"/>
  <c r="AH24" i="8"/>
  <c r="AG24" i="8"/>
  <c r="AD24" i="8"/>
  <c r="AC24" i="8"/>
  <c r="AC23" i="8" s="1"/>
  <c r="AC22" i="8" s="1"/>
  <c r="AB24" i="8"/>
  <c r="AA24" i="8"/>
  <c r="AA23" i="8" s="1"/>
  <c r="Z24" i="8"/>
  <c r="Y24" i="8"/>
  <c r="Y23" i="8" s="1"/>
  <c r="X24" i="8"/>
  <c r="W24" i="8"/>
  <c r="V24" i="8"/>
  <c r="U24" i="8"/>
  <c r="T24" i="8"/>
  <c r="T23" i="8" s="1"/>
  <c r="S24" i="8"/>
  <c r="S23" i="8" s="1"/>
  <c r="S22" i="8" s="1"/>
  <c r="R24" i="8"/>
  <c r="Q24" i="8"/>
  <c r="Q23" i="8" s="1"/>
  <c r="Q22" i="8" s="1"/>
  <c r="P24" i="8"/>
  <c r="O24" i="8"/>
  <c r="N24" i="8"/>
  <c r="M24" i="8"/>
  <c r="M23" i="8" s="1"/>
  <c r="L24" i="8"/>
  <c r="K24" i="8"/>
  <c r="K23" i="8" s="1"/>
  <c r="K22" i="8" s="1"/>
  <c r="J24" i="8"/>
  <c r="I24" i="8"/>
  <c r="H24" i="8"/>
  <c r="H23" i="8" s="1"/>
  <c r="G24" i="8"/>
  <c r="G23" i="8" s="1"/>
  <c r="G22" i="8" s="1"/>
  <c r="E24" i="8"/>
  <c r="D24" i="8"/>
  <c r="C24" i="8"/>
  <c r="DV23" i="8"/>
  <c r="DR23" i="8"/>
  <c r="DQ23" i="8"/>
  <c r="DN23" i="8"/>
  <c r="DN22" i="8" s="1"/>
  <c r="DK23" i="8"/>
  <c r="DK22" i="8" s="1"/>
  <c r="DJ23" i="8"/>
  <c r="DJ22" i="8" s="1"/>
  <c r="DF23" i="8"/>
  <c r="DE23" i="8"/>
  <c r="DE22" i="8" s="1"/>
  <c r="DC23" i="8"/>
  <c r="DC22" i="8" s="1"/>
  <c r="DB23" i="8"/>
  <c r="DB22" i="8" s="1"/>
  <c r="CX23" i="8"/>
  <c r="CX22" i="8" s="1"/>
  <c r="CW23" i="8"/>
  <c r="CW22" i="8" s="1"/>
  <c r="CT23" i="8"/>
  <c r="CS23" i="8"/>
  <c r="CP23" i="8"/>
  <c r="CP22" i="8" s="1"/>
  <c r="CN23" i="8"/>
  <c r="CN22" i="8" s="1"/>
  <c r="CH23" i="8"/>
  <c r="CF23" i="8"/>
  <c r="CE23" i="8"/>
  <c r="CE22" i="8" s="1"/>
  <c r="CD23" i="8"/>
  <c r="CD22" i="8" s="1"/>
  <c r="BV23" i="8"/>
  <c r="BU23" i="8"/>
  <c r="BR23" i="8"/>
  <c r="BR22" i="8" s="1"/>
  <c r="BP23" i="8"/>
  <c r="BP22" i="8" s="1"/>
  <c r="BO23" i="8"/>
  <c r="BN23" i="8"/>
  <c r="BJ23" i="8"/>
  <c r="BI23" i="8"/>
  <c r="BF23" i="8"/>
  <c r="BF22" i="8" s="1"/>
  <c r="BD23" i="8"/>
  <c r="AX23" i="8"/>
  <c r="AW23" i="8"/>
  <c r="AP23" i="8"/>
  <c r="AO23" i="8"/>
  <c r="AO22" i="8" s="1"/>
  <c r="AL23" i="8"/>
  <c r="AI23" i="8"/>
  <c r="AH23" i="8"/>
  <c r="AH22" i="8" s="1"/>
  <c r="Z23" i="8"/>
  <c r="W23" i="8"/>
  <c r="W22" i="8" s="1"/>
  <c r="V23" i="8"/>
  <c r="R23" i="8"/>
  <c r="O23" i="8"/>
  <c r="O22" i="8" s="1"/>
  <c r="N23" i="8"/>
  <c r="J23" i="8"/>
  <c r="J22" i="8" s="1"/>
  <c r="C23" i="8"/>
  <c r="DL22" i="8"/>
  <c r="CS22" i="8"/>
  <c r="CL22" i="8"/>
  <c r="CI22" i="8"/>
  <c r="BU22" i="8"/>
  <c r="BN22" i="8"/>
  <c r="BK22" i="8"/>
  <c r="BD22" i="8"/>
  <c r="AP22" i="8"/>
  <c r="AI22" i="8"/>
  <c r="AA22" i="8"/>
  <c r="R22" i="8"/>
  <c r="DZ21" i="8"/>
  <c r="DW21" i="8"/>
  <c r="F21" i="8"/>
  <c r="E21" i="8"/>
  <c r="DY21" i="8" s="1"/>
  <c r="D21" i="8"/>
  <c r="DX21" i="8" s="1"/>
  <c r="C21" i="8"/>
  <c r="DX20" i="8"/>
  <c r="DW20" i="8"/>
  <c r="F20" i="8"/>
  <c r="DZ20" i="8" s="1"/>
  <c r="E20" i="8"/>
  <c r="DY20" i="8" s="1"/>
  <c r="D20" i="8"/>
  <c r="C20" i="8"/>
  <c r="DZ19" i="8"/>
  <c r="DY19" i="8"/>
  <c r="DX19" i="8"/>
  <c r="F19" i="8"/>
  <c r="E19" i="8"/>
  <c r="D19" i="8"/>
  <c r="C19" i="8"/>
  <c r="DZ18" i="8"/>
  <c r="DY18" i="8"/>
  <c r="DW18" i="8"/>
  <c r="F18" i="8"/>
  <c r="E18" i="8"/>
  <c r="D18" i="8"/>
  <c r="DX18" i="8" s="1"/>
  <c r="C18" i="8"/>
  <c r="DV17" i="8"/>
  <c r="DU17" i="8"/>
  <c r="DT17" i="8"/>
  <c r="DS17" i="8"/>
  <c r="DR17" i="8"/>
  <c r="DQ17" i="8"/>
  <c r="DP17" i="8"/>
  <c r="DP13" i="8" s="1"/>
  <c r="DO17" i="8"/>
  <c r="DN17" i="8"/>
  <c r="DM17" i="8"/>
  <c r="DL17" i="8"/>
  <c r="DK17" i="8"/>
  <c r="DJ17" i="8"/>
  <c r="DI17" i="8"/>
  <c r="DI13" i="8" s="1"/>
  <c r="DH17" i="8"/>
  <c r="DG17" i="8"/>
  <c r="DF17" i="8"/>
  <c r="DE17" i="8"/>
  <c r="DD17" i="8"/>
  <c r="DC17" i="8"/>
  <c r="DB17" i="8"/>
  <c r="DA17" i="8"/>
  <c r="CZ17" i="8"/>
  <c r="CY17" i="8"/>
  <c r="CX17" i="8"/>
  <c r="CW17" i="8"/>
  <c r="CW13" i="8" s="1"/>
  <c r="CW3" i="8" s="1"/>
  <c r="CW103" i="8" s="1"/>
  <c r="CV17" i="8"/>
  <c r="CU17" i="8"/>
  <c r="CT17" i="8"/>
  <c r="CS17" i="8"/>
  <c r="CS13" i="8" s="1"/>
  <c r="CR17" i="8"/>
  <c r="CR13" i="8" s="1"/>
  <c r="CQ17" i="8"/>
  <c r="CP17" i="8"/>
  <c r="CO17" i="8"/>
  <c r="CO13" i="8" s="1"/>
  <c r="CN17" i="8"/>
  <c r="CM17" i="8"/>
  <c r="CL17" i="8"/>
  <c r="CK17" i="8"/>
  <c r="CK13" i="8" s="1"/>
  <c r="CK3" i="8" s="1"/>
  <c r="CJ17" i="8"/>
  <c r="CI17" i="8"/>
  <c r="CH17" i="8"/>
  <c r="CG17" i="8"/>
  <c r="CF17" i="8"/>
  <c r="CE17" i="8"/>
  <c r="CD17" i="8"/>
  <c r="CC17" i="8"/>
  <c r="CC13" i="8" s="1"/>
  <c r="CB17" i="8"/>
  <c r="CA17" i="8"/>
  <c r="BZ17" i="8"/>
  <c r="BY17" i="8"/>
  <c r="BX17" i="8"/>
  <c r="BW17" i="8"/>
  <c r="BV17" i="8"/>
  <c r="BU17" i="8"/>
  <c r="BT17" i="8"/>
  <c r="BS17" i="8"/>
  <c r="BR17" i="8"/>
  <c r="BQ17" i="8"/>
  <c r="BP17" i="8"/>
  <c r="BP13" i="8" s="1"/>
  <c r="BP3" i="8" s="1"/>
  <c r="BO17" i="8"/>
  <c r="BN17" i="8"/>
  <c r="BM17" i="8"/>
  <c r="BL17" i="8"/>
  <c r="BK17" i="8"/>
  <c r="BK13" i="8" s="1"/>
  <c r="BJ17" i="8"/>
  <c r="BI17" i="8"/>
  <c r="BI13" i="8" s="1"/>
  <c r="BH17" i="8"/>
  <c r="BG17" i="8"/>
  <c r="BF17" i="8"/>
  <c r="BE17" i="8"/>
  <c r="BD17" i="8"/>
  <c r="BC17" i="8"/>
  <c r="BB17" i="8"/>
  <c r="BA17" i="8"/>
  <c r="AZ17" i="8"/>
  <c r="AY17" i="8"/>
  <c r="AX17" i="8"/>
  <c r="AW17" i="8"/>
  <c r="AV17" i="8"/>
  <c r="AU17" i="8"/>
  <c r="AT17" i="8"/>
  <c r="AT13" i="8" s="1"/>
  <c r="AS17" i="8"/>
  <c r="AS13" i="8" s="1"/>
  <c r="AR17" i="8"/>
  <c r="AQ17" i="8"/>
  <c r="AP17" i="8"/>
  <c r="AO17" i="8"/>
  <c r="AN17" i="8"/>
  <c r="AM17" i="8"/>
  <c r="AL17" i="8"/>
  <c r="AK17" i="8"/>
  <c r="AJ17" i="8"/>
  <c r="AI17" i="8"/>
  <c r="AH17" i="8"/>
  <c r="AG17" i="8"/>
  <c r="AF17" i="8"/>
  <c r="AE17" i="8"/>
  <c r="AD17" i="8"/>
  <c r="AC17" i="8"/>
  <c r="AB17" i="8"/>
  <c r="AA17" i="8"/>
  <c r="Z17" i="8"/>
  <c r="Y17" i="8"/>
  <c r="X17" i="8"/>
  <c r="W17" i="8"/>
  <c r="V17" i="8"/>
  <c r="U17" i="8"/>
  <c r="T17" i="8"/>
  <c r="T13" i="8" s="1"/>
  <c r="T3" i="8" s="1"/>
  <c r="T103" i="8" s="1"/>
  <c r="S17" i="8"/>
  <c r="R17" i="8"/>
  <c r="Q17" i="8"/>
  <c r="P17" i="8"/>
  <c r="O17" i="8"/>
  <c r="O13" i="8" s="1"/>
  <c r="N17" i="8"/>
  <c r="M17" i="8"/>
  <c r="M13" i="8" s="1"/>
  <c r="L17" i="8"/>
  <c r="K17" i="8"/>
  <c r="J17" i="8"/>
  <c r="I17" i="8"/>
  <c r="H17" i="8"/>
  <c r="G17" i="8"/>
  <c r="D17" i="8"/>
  <c r="DX17" i="8" s="1"/>
  <c r="DZ16" i="8"/>
  <c r="DY16" i="8"/>
  <c r="G16" i="8"/>
  <c r="F16" i="8"/>
  <c r="E16" i="8"/>
  <c r="D16" i="8"/>
  <c r="DX16" i="8" s="1"/>
  <c r="C16" i="8"/>
  <c r="DW16" i="8" s="1"/>
  <c r="DZ15" i="8"/>
  <c r="DX15" i="8"/>
  <c r="G15" i="8"/>
  <c r="DW15" i="8" s="1"/>
  <c r="F15" i="8"/>
  <c r="F14" i="8" s="1"/>
  <c r="E15" i="8"/>
  <c r="DY15" i="8" s="1"/>
  <c r="D15" i="8"/>
  <c r="C15" i="8"/>
  <c r="DZ14" i="8"/>
  <c r="DV14" i="8"/>
  <c r="DU14" i="8"/>
  <c r="DT14" i="8"/>
  <c r="DT13" i="8" s="1"/>
  <c r="DT3" i="8" s="1"/>
  <c r="DS14" i="8"/>
  <c r="DS13" i="8" s="1"/>
  <c r="DR14" i="8"/>
  <c r="DQ14" i="8"/>
  <c r="DP14" i="8"/>
  <c r="DO14" i="8"/>
  <c r="DN14" i="8"/>
  <c r="DN13" i="8" s="1"/>
  <c r="DM14" i="8"/>
  <c r="DL14" i="8"/>
  <c r="DK14" i="8"/>
  <c r="DK13" i="8" s="1"/>
  <c r="DJ14" i="8"/>
  <c r="DI14" i="8"/>
  <c r="DH14" i="8"/>
  <c r="DG14" i="8"/>
  <c r="DG13" i="8" s="1"/>
  <c r="DF14" i="8"/>
  <c r="DE14" i="8"/>
  <c r="DD14" i="8"/>
  <c r="DC14" i="8"/>
  <c r="DC13" i="8" s="1"/>
  <c r="DB14" i="8"/>
  <c r="DB13" i="8" s="1"/>
  <c r="DA14" i="8"/>
  <c r="CZ14" i="8"/>
  <c r="CY14" i="8"/>
  <c r="CY13" i="8" s="1"/>
  <c r="CX14" i="8"/>
  <c r="CW14" i="8"/>
  <c r="CV14" i="8"/>
  <c r="CU14" i="8"/>
  <c r="CU13" i="8" s="1"/>
  <c r="CT14" i="8"/>
  <c r="CS14" i="8"/>
  <c r="CR14" i="8"/>
  <c r="CQ14" i="8"/>
  <c r="CQ13" i="8" s="1"/>
  <c r="CP14" i="8"/>
  <c r="CP13" i="8" s="1"/>
  <c r="CO14" i="8"/>
  <c r="CN14" i="8"/>
  <c r="CM14" i="8"/>
  <c r="CM13" i="8" s="1"/>
  <c r="CM3" i="8" s="1"/>
  <c r="CL14" i="8"/>
  <c r="CK14" i="8"/>
  <c r="CJ14" i="8"/>
  <c r="CI14" i="8"/>
  <c r="CI13" i="8" s="1"/>
  <c r="CH14" i="8"/>
  <c r="CG14" i="8"/>
  <c r="CF14" i="8"/>
  <c r="CE14" i="8"/>
  <c r="CE13" i="8" s="1"/>
  <c r="CD14" i="8"/>
  <c r="CD13" i="8" s="1"/>
  <c r="CC14" i="8"/>
  <c r="CB14" i="8"/>
  <c r="CA14" i="8"/>
  <c r="CA13" i="8" s="1"/>
  <c r="BZ14" i="8"/>
  <c r="BY14" i="8"/>
  <c r="BX14" i="8"/>
  <c r="BX13" i="8" s="1"/>
  <c r="BX3" i="8" s="1"/>
  <c r="BW14" i="8"/>
  <c r="BW13" i="8" s="1"/>
  <c r="BS14" i="8"/>
  <c r="BR14" i="8"/>
  <c r="BQ14" i="8"/>
  <c r="BP14" i="8"/>
  <c r="BO14" i="8"/>
  <c r="BO13" i="8" s="1"/>
  <c r="BO3" i="8" s="1"/>
  <c r="BO103" i="8" s="1"/>
  <c r="BN14" i="8"/>
  <c r="BM14" i="8"/>
  <c r="BM13" i="8" s="1"/>
  <c r="BL14" i="8"/>
  <c r="BL13" i="8" s="1"/>
  <c r="BL3" i="8" s="1"/>
  <c r="BK14" i="8"/>
  <c r="BJ14" i="8"/>
  <c r="BI14" i="8"/>
  <c r="BH14" i="8"/>
  <c r="BG14" i="8"/>
  <c r="BF14" i="8"/>
  <c r="BE14" i="8"/>
  <c r="BE13" i="8" s="1"/>
  <c r="BD14" i="8"/>
  <c r="BC14" i="8"/>
  <c r="BC13" i="8" s="1"/>
  <c r="BB14" i="8"/>
  <c r="BA14" i="8"/>
  <c r="BA13" i="8" s="1"/>
  <c r="BA3" i="8" s="1"/>
  <c r="AZ14" i="8"/>
  <c r="AZ13" i="8" s="1"/>
  <c r="AZ3" i="8" s="1"/>
  <c r="AY14" i="8"/>
  <c r="AX14" i="8"/>
  <c r="AW14" i="8"/>
  <c r="AV14" i="8"/>
  <c r="AU14" i="8"/>
  <c r="AT14" i="8"/>
  <c r="AS14" i="8"/>
  <c r="AR14" i="8"/>
  <c r="AQ14" i="8"/>
  <c r="AQ13" i="8" s="1"/>
  <c r="AQ3" i="8" s="1"/>
  <c r="AP14" i="8"/>
  <c r="AO14" i="8"/>
  <c r="AO13" i="8" s="1"/>
  <c r="AO3" i="8" s="1"/>
  <c r="AN14" i="8"/>
  <c r="AN13" i="8" s="1"/>
  <c r="AN3" i="8" s="1"/>
  <c r="AM14" i="8"/>
  <c r="AL14" i="8"/>
  <c r="AK14" i="8"/>
  <c r="AJ14" i="8"/>
  <c r="AI14" i="8"/>
  <c r="AH14" i="8"/>
  <c r="AG14" i="8"/>
  <c r="AF14" i="8"/>
  <c r="AE14" i="8"/>
  <c r="AE13" i="8" s="1"/>
  <c r="AD14" i="8"/>
  <c r="AC14" i="8"/>
  <c r="AC13" i="8" s="1"/>
  <c r="AC3" i="8" s="1"/>
  <c r="AB14" i="8"/>
  <c r="AB13" i="8" s="1"/>
  <c r="AB3" i="8" s="1"/>
  <c r="AA14" i="8"/>
  <c r="Z14" i="8"/>
  <c r="Y14" i="8"/>
  <c r="Y13" i="8" s="1"/>
  <c r="X14" i="8"/>
  <c r="W14" i="8"/>
  <c r="V14" i="8"/>
  <c r="U14" i="8"/>
  <c r="T14" i="8"/>
  <c r="S14" i="8"/>
  <c r="S13" i="8" s="1"/>
  <c r="R14" i="8"/>
  <c r="Q14" i="8"/>
  <c r="Q13" i="8" s="1"/>
  <c r="P14" i="8"/>
  <c r="P13" i="8" s="1"/>
  <c r="P3" i="8" s="1"/>
  <c r="O14" i="8"/>
  <c r="N14" i="8"/>
  <c r="M14" i="8"/>
  <c r="L14" i="8"/>
  <c r="K14" i="8"/>
  <c r="J14" i="8"/>
  <c r="I14" i="8"/>
  <c r="I13" i="8" s="1"/>
  <c r="H14" i="8"/>
  <c r="G14" i="8"/>
  <c r="G13" i="8" s="1"/>
  <c r="E14" i="8"/>
  <c r="DV13" i="8"/>
  <c r="DU13" i="8"/>
  <c r="DU3" i="8" s="1"/>
  <c r="DR13" i="8"/>
  <c r="DQ13" i="8"/>
  <c r="DO13" i="8"/>
  <c r="DM13" i="8"/>
  <c r="DJ13" i="8"/>
  <c r="DH13" i="8"/>
  <c r="DH3" i="8" s="1"/>
  <c r="DF13" i="8"/>
  <c r="DE13" i="8"/>
  <c r="DA13" i="8"/>
  <c r="CX13" i="8"/>
  <c r="CV13" i="8"/>
  <c r="CT13" i="8"/>
  <c r="CL13" i="8"/>
  <c r="CJ13" i="8"/>
  <c r="CJ3" i="8" s="1"/>
  <c r="CH13" i="8"/>
  <c r="CG13" i="8"/>
  <c r="CF13" i="8"/>
  <c r="BZ13" i="8"/>
  <c r="BY13" i="8"/>
  <c r="BY3" i="8" s="1"/>
  <c r="BY103" i="8" s="1"/>
  <c r="BS13" i="8"/>
  <c r="BR13" i="8"/>
  <c r="BQ13" i="8"/>
  <c r="BN13" i="8"/>
  <c r="BJ13" i="8"/>
  <c r="BG13" i="8"/>
  <c r="BF13" i="8"/>
  <c r="BB13" i="8"/>
  <c r="AY13" i="8"/>
  <c r="AY3" i="8" s="1"/>
  <c r="AX13" i="8"/>
  <c r="AX3" i="8" s="1"/>
  <c r="AW13" i="8"/>
  <c r="AU13" i="8"/>
  <c r="AP13" i="8"/>
  <c r="AM13" i="8"/>
  <c r="AL13" i="8"/>
  <c r="AK13" i="8"/>
  <c r="AI13" i="8"/>
  <c r="AH13" i="8"/>
  <c r="AG13" i="8"/>
  <c r="AD13" i="8"/>
  <c r="AA13" i="8"/>
  <c r="Z13" i="8"/>
  <c r="W13" i="8"/>
  <c r="V13" i="8"/>
  <c r="U13" i="8"/>
  <c r="R13" i="8"/>
  <c r="N13" i="8"/>
  <c r="K13" i="8"/>
  <c r="J13" i="8"/>
  <c r="DY12" i="8"/>
  <c r="H12" i="8"/>
  <c r="DX12" i="8" s="1"/>
  <c r="G12" i="8"/>
  <c r="DW12" i="8" s="1"/>
  <c r="F12" i="8"/>
  <c r="DZ12" i="8" s="1"/>
  <c r="E12" i="8"/>
  <c r="D12" i="8"/>
  <c r="DZ11" i="8"/>
  <c r="DY11" i="8"/>
  <c r="H11" i="8"/>
  <c r="DX11" i="8" s="1"/>
  <c r="G11" i="8"/>
  <c r="DW11" i="8" s="1"/>
  <c r="F11" i="8"/>
  <c r="E11" i="8"/>
  <c r="D11" i="8"/>
  <c r="DZ10" i="8"/>
  <c r="H10" i="8"/>
  <c r="G10" i="8"/>
  <c r="G9" i="8" s="1"/>
  <c r="F10" i="8"/>
  <c r="E10" i="8"/>
  <c r="DY10" i="8" s="1"/>
  <c r="D10" i="8"/>
  <c r="DV9" i="8"/>
  <c r="DU9" i="8"/>
  <c r="DT9" i="8"/>
  <c r="DS9" i="8"/>
  <c r="DR9" i="8"/>
  <c r="DQ9" i="8"/>
  <c r="DP9" i="8"/>
  <c r="DP4" i="8" s="1"/>
  <c r="DO9" i="8"/>
  <c r="DN9" i="8"/>
  <c r="DM9" i="8"/>
  <c r="DL9" i="8"/>
  <c r="DK9" i="8"/>
  <c r="DJ9" i="8"/>
  <c r="DJ4" i="8" s="1"/>
  <c r="DJ3" i="8" s="1"/>
  <c r="DJ103" i="8" s="1"/>
  <c r="DI9" i="8"/>
  <c r="DH9" i="8"/>
  <c r="DG9" i="8"/>
  <c r="DF9" i="8"/>
  <c r="DE9" i="8"/>
  <c r="DD9" i="8"/>
  <c r="DD4" i="8" s="1"/>
  <c r="DC9" i="8"/>
  <c r="DC4" i="8" s="1"/>
  <c r="DC3" i="8" s="1"/>
  <c r="DC103" i="8" s="1"/>
  <c r="DB9" i="8"/>
  <c r="DA9" i="8"/>
  <c r="CZ9" i="8"/>
  <c r="CY9" i="8"/>
  <c r="CY4" i="8" s="1"/>
  <c r="CY3" i="8" s="1"/>
  <c r="CX9" i="8"/>
  <c r="CX4" i="8" s="1"/>
  <c r="CW9" i="8"/>
  <c r="CV9" i="8"/>
  <c r="CU9" i="8"/>
  <c r="CT9" i="8"/>
  <c r="CS9" i="8"/>
  <c r="CR9" i="8"/>
  <c r="CQ9" i="8"/>
  <c r="CP9" i="8"/>
  <c r="CO9" i="8"/>
  <c r="CN9" i="8"/>
  <c r="CM9" i="8"/>
  <c r="CL9" i="8"/>
  <c r="CL4" i="8" s="1"/>
  <c r="CL3" i="8" s="1"/>
  <c r="CK9" i="8"/>
  <c r="CJ9" i="8"/>
  <c r="CI9" i="8"/>
  <c r="CH9" i="8"/>
  <c r="CG9" i="8"/>
  <c r="CF9" i="8"/>
  <c r="CE9" i="8"/>
  <c r="CD9" i="8"/>
  <c r="CC9" i="8"/>
  <c r="CB9" i="8"/>
  <c r="CA9" i="8"/>
  <c r="BZ9" i="8"/>
  <c r="BY9" i="8"/>
  <c r="BX9" i="8"/>
  <c r="BW9" i="8"/>
  <c r="BV9" i="8"/>
  <c r="BU9" i="8"/>
  <c r="BT9" i="8"/>
  <c r="BT4" i="8" s="1"/>
  <c r="BT3" i="8" s="1"/>
  <c r="BS9" i="8"/>
  <c r="BR9" i="8"/>
  <c r="BQ9" i="8"/>
  <c r="BP9" i="8"/>
  <c r="BO9" i="8"/>
  <c r="BN9" i="8"/>
  <c r="BN4" i="8" s="1"/>
  <c r="BN3" i="8" s="1"/>
  <c r="BM9" i="8"/>
  <c r="BL9" i="8"/>
  <c r="BK9" i="8"/>
  <c r="BJ9" i="8"/>
  <c r="BI9" i="8"/>
  <c r="BH9" i="8"/>
  <c r="BH4" i="8" s="1"/>
  <c r="BG9" i="8"/>
  <c r="BG4" i="8" s="1"/>
  <c r="BG3" i="8" s="1"/>
  <c r="BF9" i="8"/>
  <c r="BE9" i="8"/>
  <c r="BD9" i="8"/>
  <c r="BC9" i="8"/>
  <c r="BB9" i="8"/>
  <c r="BB4" i="8" s="1"/>
  <c r="BB3" i="8" s="1"/>
  <c r="BA9" i="8"/>
  <c r="AZ9" i="8"/>
  <c r="AY9" i="8"/>
  <c r="AX9" i="8"/>
  <c r="AW9" i="8"/>
  <c r="AV9" i="8"/>
  <c r="AV4" i="8" s="1"/>
  <c r="AU9" i="8"/>
  <c r="AT9" i="8"/>
  <c r="AS9" i="8"/>
  <c r="AR9" i="8"/>
  <c r="AQ9" i="8"/>
  <c r="AP9" i="8"/>
  <c r="AP4" i="8" s="1"/>
  <c r="AP3" i="8" s="1"/>
  <c r="AO9" i="8"/>
  <c r="AN9" i="8"/>
  <c r="AM9" i="8"/>
  <c r="AL9" i="8"/>
  <c r="AK9" i="8"/>
  <c r="AJ9" i="8"/>
  <c r="AI9" i="8"/>
  <c r="AH9" i="8"/>
  <c r="AG9" i="8"/>
  <c r="AF9" i="8"/>
  <c r="AE9" i="8"/>
  <c r="AD9" i="8"/>
  <c r="AC9" i="8"/>
  <c r="AB9" i="8"/>
  <c r="AA9" i="8"/>
  <c r="Z9" i="8"/>
  <c r="Y9" i="8"/>
  <c r="X9" i="8"/>
  <c r="X4" i="8" s="1"/>
  <c r="W9" i="8"/>
  <c r="V9" i="8"/>
  <c r="U9" i="8"/>
  <c r="T9" i="8"/>
  <c r="S9" i="8"/>
  <c r="R9" i="8"/>
  <c r="R4" i="8" s="1"/>
  <c r="R3" i="8" s="1"/>
  <c r="Q9" i="8"/>
  <c r="P9" i="8"/>
  <c r="O9" i="8"/>
  <c r="N9" i="8"/>
  <c r="M9" i="8"/>
  <c r="L9" i="8"/>
  <c r="L4" i="8" s="1"/>
  <c r="K9" i="8"/>
  <c r="K4" i="8" s="1"/>
  <c r="K3" i="8" s="1"/>
  <c r="J9" i="8"/>
  <c r="I9" i="8"/>
  <c r="F9" i="8"/>
  <c r="E9" i="8"/>
  <c r="DY9" i="8" s="1"/>
  <c r="C9" i="8"/>
  <c r="DZ8" i="8"/>
  <c r="DY8" i="8"/>
  <c r="DX8" i="8"/>
  <c r="G8" i="8"/>
  <c r="F8" i="8"/>
  <c r="E8" i="8"/>
  <c r="D8" i="8"/>
  <c r="C8" i="8"/>
  <c r="DW8" i="8" s="1"/>
  <c r="DY7" i="8"/>
  <c r="DX7" i="8"/>
  <c r="G7" i="8"/>
  <c r="DW7" i="8" s="1"/>
  <c r="F7" i="8"/>
  <c r="F5" i="8" s="1"/>
  <c r="E7" i="8"/>
  <c r="D7" i="8"/>
  <c r="C7" i="8"/>
  <c r="DY6" i="8"/>
  <c r="BF6" i="8"/>
  <c r="BE6" i="8"/>
  <c r="BD6" i="8"/>
  <c r="BD5" i="8" s="1"/>
  <c r="BD4" i="8" s="1"/>
  <c r="BC6" i="8"/>
  <c r="BC5" i="8" s="1"/>
  <c r="BC4" i="8" s="1"/>
  <c r="BC3" i="8" s="1"/>
  <c r="G6" i="8"/>
  <c r="F6" i="8"/>
  <c r="E6" i="8"/>
  <c r="E5" i="8" s="1"/>
  <c r="DY5" i="8" s="1"/>
  <c r="D6" i="8"/>
  <c r="C6" i="8"/>
  <c r="DV5" i="8"/>
  <c r="DU5" i="8"/>
  <c r="DT5" i="8"/>
  <c r="DS5" i="8"/>
  <c r="DS4" i="8" s="1"/>
  <c r="DS3" i="8" s="1"/>
  <c r="DR5" i="8"/>
  <c r="DR4" i="8" s="1"/>
  <c r="DR3" i="8" s="1"/>
  <c r="DQ5" i="8"/>
  <c r="DP5" i="8"/>
  <c r="DO5" i="8"/>
  <c r="DO4" i="8" s="1"/>
  <c r="DO3" i="8" s="1"/>
  <c r="DN5" i="8"/>
  <c r="DM5" i="8"/>
  <c r="DM4" i="8" s="1"/>
  <c r="DM3" i="8" s="1"/>
  <c r="DL5" i="8"/>
  <c r="DK5" i="8"/>
  <c r="DJ5" i="8"/>
  <c r="DI5" i="8"/>
  <c r="DH5" i="8"/>
  <c r="DG5" i="8"/>
  <c r="DG4" i="8" s="1"/>
  <c r="DG3" i="8" s="1"/>
  <c r="DF5" i="8"/>
  <c r="DF4" i="8" s="1"/>
  <c r="DF3" i="8" s="1"/>
  <c r="DE5" i="8"/>
  <c r="DD5" i="8"/>
  <c r="DC5" i="8"/>
  <c r="DB5" i="8"/>
  <c r="DA5" i="8"/>
  <c r="DA4" i="8" s="1"/>
  <c r="DA3" i="8" s="1"/>
  <c r="CZ5" i="8"/>
  <c r="CY5" i="8"/>
  <c r="CX5" i="8"/>
  <c r="CW5" i="8"/>
  <c r="CV5" i="8"/>
  <c r="CU5" i="8"/>
  <c r="CU4" i="8" s="1"/>
  <c r="CT5" i="8"/>
  <c r="CT4" i="8" s="1"/>
  <c r="CT3" i="8" s="1"/>
  <c r="CS5" i="8"/>
  <c r="CR5" i="8"/>
  <c r="CQ5" i="8"/>
  <c r="CQ4" i="8" s="1"/>
  <c r="CQ3" i="8" s="1"/>
  <c r="CQ103" i="8" s="1"/>
  <c r="CP5" i="8"/>
  <c r="CP4" i="8" s="1"/>
  <c r="CO5" i="8"/>
  <c r="CO4" i="8" s="1"/>
  <c r="CO3" i="8" s="1"/>
  <c r="CO103" i="8" s="1"/>
  <c r="CN5" i="8"/>
  <c r="CM5" i="8"/>
  <c r="CL5" i="8"/>
  <c r="CK5" i="8"/>
  <c r="CJ5" i="8"/>
  <c r="CI5" i="8"/>
  <c r="CI4" i="8" s="1"/>
  <c r="CI3" i="8" s="1"/>
  <c r="CH5" i="8"/>
  <c r="CH4" i="8" s="1"/>
  <c r="CH3" i="8" s="1"/>
  <c r="CG5" i="8"/>
  <c r="CF5" i="8"/>
  <c r="CE5" i="8"/>
  <c r="CD5" i="8"/>
  <c r="CC5" i="8"/>
  <c r="CC4" i="8" s="1"/>
  <c r="CC3" i="8" s="1"/>
  <c r="CC103" i="8" s="1"/>
  <c r="CB5" i="8"/>
  <c r="CA5" i="8"/>
  <c r="CA4" i="8" s="1"/>
  <c r="BZ5" i="8"/>
  <c r="BY5" i="8"/>
  <c r="BX5" i="8"/>
  <c r="BW5" i="8"/>
  <c r="BW4" i="8" s="1"/>
  <c r="BW3" i="8" s="1"/>
  <c r="BV5" i="8"/>
  <c r="BV4" i="8" s="1"/>
  <c r="BV3" i="8" s="1"/>
  <c r="BU5" i="8"/>
  <c r="BT5" i="8"/>
  <c r="BS5" i="8"/>
  <c r="BS4" i="8" s="1"/>
  <c r="BS3" i="8" s="1"/>
  <c r="BR5" i="8"/>
  <c r="BQ5" i="8"/>
  <c r="BQ4" i="8" s="1"/>
  <c r="BQ3" i="8" s="1"/>
  <c r="BP5" i="8"/>
  <c r="BO5" i="8"/>
  <c r="BN5" i="8"/>
  <c r="BM5" i="8"/>
  <c r="BL5" i="8"/>
  <c r="BK5" i="8"/>
  <c r="BK4" i="8" s="1"/>
  <c r="BK3" i="8" s="1"/>
  <c r="BJ5" i="8"/>
  <c r="BJ4" i="8" s="1"/>
  <c r="BJ3" i="8" s="1"/>
  <c r="BI5" i="8"/>
  <c r="BH5" i="8"/>
  <c r="BG5" i="8"/>
  <c r="BE5" i="8"/>
  <c r="BE4" i="8" s="1"/>
  <c r="BE3" i="8" s="1"/>
  <c r="BB5" i="8"/>
  <c r="BA5" i="8"/>
  <c r="AZ5" i="8"/>
  <c r="AY5" i="8"/>
  <c r="AX5" i="8"/>
  <c r="AX4" i="8" s="1"/>
  <c r="AW5" i="8"/>
  <c r="AV5" i="8"/>
  <c r="AU5" i="8"/>
  <c r="AU4" i="8" s="1"/>
  <c r="AU3" i="8" s="1"/>
  <c r="AT5" i="8"/>
  <c r="AT4" i="8" s="1"/>
  <c r="AS5" i="8"/>
  <c r="AS4" i="8" s="1"/>
  <c r="AR5" i="8"/>
  <c r="AQ5" i="8"/>
  <c r="AP5" i="8"/>
  <c r="AO5" i="8"/>
  <c r="AN5" i="8"/>
  <c r="AM5" i="8"/>
  <c r="AM4" i="8" s="1"/>
  <c r="AM3" i="8" s="1"/>
  <c r="AL5" i="8"/>
  <c r="AL4" i="8" s="1"/>
  <c r="AK5" i="8"/>
  <c r="AJ5" i="8"/>
  <c r="AI5" i="8"/>
  <c r="AH5" i="8"/>
  <c r="AG5" i="8"/>
  <c r="AG4" i="8" s="1"/>
  <c r="AF5" i="8"/>
  <c r="AE5" i="8"/>
  <c r="AE4" i="8" s="1"/>
  <c r="AE3" i="8" s="1"/>
  <c r="AD5" i="8"/>
  <c r="AD4" i="8" s="1"/>
  <c r="AD3" i="8" s="1"/>
  <c r="AC5" i="8"/>
  <c r="AB5" i="8"/>
  <c r="AA5" i="8"/>
  <c r="Z5" i="8"/>
  <c r="Z4" i="8" s="1"/>
  <c r="Y5" i="8"/>
  <c r="X5" i="8"/>
  <c r="W5" i="8"/>
  <c r="W4" i="8" s="1"/>
  <c r="W3" i="8" s="1"/>
  <c r="V5" i="8"/>
  <c r="U5" i="8"/>
  <c r="U4" i="8" s="1"/>
  <c r="T5" i="8"/>
  <c r="S5" i="8"/>
  <c r="R5" i="8"/>
  <c r="Q5" i="8"/>
  <c r="P5" i="8"/>
  <c r="O5" i="8"/>
  <c r="O4" i="8" s="1"/>
  <c r="N5" i="8"/>
  <c r="N4" i="8" s="1"/>
  <c r="N3" i="8" s="1"/>
  <c r="M5" i="8"/>
  <c r="L5" i="8"/>
  <c r="K5" i="8"/>
  <c r="J5" i="8"/>
  <c r="I5" i="8"/>
  <c r="I4" i="8" s="1"/>
  <c r="I3" i="8" s="1"/>
  <c r="H5" i="8"/>
  <c r="C5" i="8"/>
  <c r="DU4" i="8"/>
  <c r="DT4" i="8"/>
  <c r="DN4" i="8"/>
  <c r="DL4" i="8"/>
  <c r="DK4" i="8"/>
  <c r="DK3" i="8" s="1"/>
  <c r="DI4" i="8"/>
  <c r="DI3" i="8" s="1"/>
  <c r="DI103" i="8" s="1"/>
  <c r="DH4" i="8"/>
  <c r="DB4" i="8"/>
  <c r="DB3" i="8" s="1"/>
  <c r="CZ4" i="8"/>
  <c r="CW4" i="8"/>
  <c r="CV4" i="8"/>
  <c r="CR4" i="8"/>
  <c r="CN4" i="8"/>
  <c r="CM4" i="8"/>
  <c r="CK4" i="8"/>
  <c r="CJ4" i="8"/>
  <c r="CF4" i="8"/>
  <c r="CF3" i="8" s="1"/>
  <c r="CE4" i="8"/>
  <c r="CE3" i="8" s="1"/>
  <c r="CD4" i="8"/>
  <c r="CB4" i="8"/>
  <c r="BY4" i="8"/>
  <c r="BX4" i="8"/>
  <c r="BR4" i="8"/>
  <c r="BR3" i="8" s="1"/>
  <c r="BP4" i="8"/>
  <c r="BO4" i="8"/>
  <c r="BM4" i="8"/>
  <c r="BL4" i="8"/>
  <c r="BA4" i="8"/>
  <c r="AZ4" i="8"/>
  <c r="AY4" i="8"/>
  <c r="AR4" i="8"/>
  <c r="AQ4" i="8"/>
  <c r="AO4" i="8"/>
  <c r="AN4" i="8"/>
  <c r="AJ4" i="8"/>
  <c r="AI4" i="8"/>
  <c r="AI3" i="8" s="1"/>
  <c r="AH4" i="8"/>
  <c r="AH3" i="8" s="1"/>
  <c r="AF4" i="8"/>
  <c r="AC4" i="8"/>
  <c r="AB4" i="8"/>
  <c r="AA4" i="8"/>
  <c r="V4" i="8"/>
  <c r="V3" i="8" s="1"/>
  <c r="T4" i="8"/>
  <c r="S4" i="8"/>
  <c r="Q4" i="8"/>
  <c r="Q3" i="8" s="1"/>
  <c r="P4" i="8"/>
  <c r="J4" i="8"/>
  <c r="J3" i="8" s="1"/>
  <c r="E4" i="8"/>
  <c r="CV3" i="8"/>
  <c r="CU3" i="8"/>
  <c r="BM3" i="8"/>
  <c r="AL3" i="8"/>
  <c r="AG3" i="8"/>
  <c r="AA3" i="8"/>
  <c r="U3" i="8"/>
  <c r="S3" i="8" l="1"/>
  <c r="S103" i="8" s="1"/>
  <c r="L3" i="8"/>
  <c r="AV3" i="8"/>
  <c r="BW103" i="8"/>
  <c r="R103" i="8"/>
  <c r="CL103" i="8"/>
  <c r="BP103" i="8"/>
  <c r="Q103" i="8"/>
  <c r="DK103" i="8"/>
  <c r="BA103" i="8"/>
  <c r="D5" i="8"/>
  <c r="DX6" i="8"/>
  <c r="F4" i="8"/>
  <c r="D23" i="8"/>
  <c r="BM103" i="8"/>
  <c r="CV103" i="8"/>
  <c r="J103" i="8"/>
  <c r="AE103" i="8"/>
  <c r="BE103" i="8"/>
  <c r="CP3" i="8"/>
  <c r="BB103" i="8"/>
  <c r="CX3" i="8"/>
  <c r="CX103" i="8" s="1"/>
  <c r="DY24" i="8"/>
  <c r="E23" i="8"/>
  <c r="AQ22" i="8"/>
  <c r="AQ103" i="8" s="1"/>
  <c r="DY42" i="8"/>
  <c r="E41" i="8"/>
  <c r="C14" i="8"/>
  <c r="G71" i="8"/>
  <c r="G67" i="8" s="1"/>
  <c r="G66" i="8" s="1"/>
  <c r="DW73" i="8"/>
  <c r="AS3" i="8"/>
  <c r="AS103" i="8" s="1"/>
  <c r="DZ9" i="8"/>
  <c r="DX10" i="8"/>
  <c r="D9" i="8"/>
  <c r="DX9" i="8" s="1"/>
  <c r="D14" i="8"/>
  <c r="AC103" i="8"/>
  <c r="CB13" i="8"/>
  <c r="CN13" i="8"/>
  <c r="CN3" i="8" s="1"/>
  <c r="DL13" i="8"/>
  <c r="DL3" i="8" s="1"/>
  <c r="DL103" i="8" s="1"/>
  <c r="D57" i="8"/>
  <c r="DX58" i="8"/>
  <c r="AT3" i="8"/>
  <c r="DZ7" i="8"/>
  <c r="BJ22" i="8"/>
  <c r="BJ103" i="8" s="1"/>
  <c r="F42" i="8"/>
  <c r="DZ43" i="8"/>
  <c r="AF24" i="8"/>
  <c r="AF23" i="8" s="1"/>
  <c r="AF22" i="8" s="1"/>
  <c r="I22" i="8"/>
  <c r="B40" i="8"/>
  <c r="AK41" i="8"/>
  <c r="AK22" i="8" s="1"/>
  <c r="DW57" i="8"/>
  <c r="X3" i="8"/>
  <c r="BV41" i="8"/>
  <c r="BV22" i="8" s="1"/>
  <c r="BV103" i="8" s="1"/>
  <c r="CT41" i="8"/>
  <c r="CT22" i="8" s="1"/>
  <c r="CT103" i="8" s="1"/>
  <c r="DF41" i="8"/>
  <c r="DW43" i="8"/>
  <c r="Z3" i="8"/>
  <c r="BX23" i="8"/>
  <c r="BX22" i="8" s="1"/>
  <c r="BX103" i="8" s="1"/>
  <c r="DH23" i="8"/>
  <c r="DH22" i="8" s="1"/>
  <c r="BN52" i="8"/>
  <c r="BN51" i="8" s="1"/>
  <c r="BN103" i="8" s="1"/>
  <c r="DY68" i="8"/>
  <c r="E67" i="8"/>
  <c r="DZ77" i="8"/>
  <c r="N75" i="8"/>
  <c r="N67" i="8" s="1"/>
  <c r="N66" i="8" s="1"/>
  <c r="N103" i="8" s="1"/>
  <c r="O3" i="8"/>
  <c r="O103" i="8" s="1"/>
  <c r="BZ4" i="8"/>
  <c r="BZ3" i="8" s="1"/>
  <c r="DV4" i="8"/>
  <c r="DV3" i="8" s="1"/>
  <c r="DW19" i="8"/>
  <c r="C17" i="8"/>
  <c r="DW17" i="8" s="1"/>
  <c r="AZ23" i="8"/>
  <c r="AZ22" i="8" s="1"/>
  <c r="AZ103" i="8" s="1"/>
  <c r="BH24" i="8"/>
  <c r="BH23" i="8" s="1"/>
  <c r="BH22" i="8" s="1"/>
  <c r="DX27" i="8"/>
  <c r="DW35" i="8"/>
  <c r="DD22" i="8"/>
  <c r="DP22" i="8"/>
  <c r="DZ49" i="8"/>
  <c r="F47" i="8"/>
  <c r="DZ47" i="8" s="1"/>
  <c r="DX53" i="8"/>
  <c r="E57" i="8"/>
  <c r="O67" i="8"/>
  <c r="O66" i="8" s="1"/>
  <c r="Z67" i="8"/>
  <c r="Z66" i="8" s="1"/>
  <c r="C4" i="8"/>
  <c r="CB3" i="8"/>
  <c r="CB103" i="8" s="1"/>
  <c r="CA3" i="8"/>
  <c r="CA103" i="8" s="1"/>
  <c r="E17" i="8"/>
  <c r="DY17" i="8" s="1"/>
  <c r="DV22" i="8"/>
  <c r="AN23" i="8"/>
  <c r="AN22" i="8" s="1"/>
  <c r="DW26" i="8"/>
  <c r="DW34" i="8"/>
  <c r="DW37" i="8"/>
  <c r="R52" i="8"/>
  <c r="R51" i="8" s="1"/>
  <c r="AD52" i="8"/>
  <c r="AD51" i="8" s="1"/>
  <c r="CB52" i="8"/>
  <c r="CB51" i="8" s="1"/>
  <c r="D75" i="8"/>
  <c r="DX76" i="8"/>
  <c r="P75" i="8"/>
  <c r="P67" i="8" s="1"/>
  <c r="P66" i="8" s="1"/>
  <c r="P103" i="8" s="1"/>
  <c r="DT67" i="8"/>
  <c r="DT66" i="8" s="1"/>
  <c r="DT103" i="8" s="1"/>
  <c r="AH103" i="8"/>
  <c r="BL103" i="8"/>
  <c r="DF22" i="8"/>
  <c r="DF103" i="8" s="1"/>
  <c r="I103" i="8"/>
  <c r="DW6" i="8"/>
  <c r="G5" i="8"/>
  <c r="G4" i="8" s="1"/>
  <c r="G3" i="8" s="1"/>
  <c r="G103" i="8" s="1"/>
  <c r="CZ13" i="8"/>
  <c r="CZ3" i="8" s="1"/>
  <c r="BC103" i="8"/>
  <c r="DY14" i="8"/>
  <c r="DS67" i="8"/>
  <c r="DS66" i="8" s="1"/>
  <c r="DS103" i="8" s="1"/>
  <c r="AA71" i="8"/>
  <c r="AA67" i="8" s="1"/>
  <c r="AA66" i="8" s="1"/>
  <c r="AA103" i="8" s="1"/>
  <c r="DW72" i="8"/>
  <c r="DZ92" i="8"/>
  <c r="F83" i="8"/>
  <c r="BD3" i="8"/>
  <c r="BK103" i="8"/>
  <c r="DG103" i="8"/>
  <c r="DW9" i="8"/>
  <c r="H13" i="8"/>
  <c r="AF13" i="8"/>
  <c r="AR13" i="8"/>
  <c r="AR3" i="8" s="1"/>
  <c r="BD13" i="8"/>
  <c r="U22" i="8"/>
  <c r="M41" i="8"/>
  <c r="M22" i="8" s="1"/>
  <c r="Y41" i="8"/>
  <c r="Y22" i="8" s="1"/>
  <c r="AW41" i="8"/>
  <c r="AW22" i="8" s="1"/>
  <c r="DW60" i="8"/>
  <c r="BP94" i="8"/>
  <c r="CR3" i="8"/>
  <c r="BF5" i="8"/>
  <c r="BF4" i="8" s="1"/>
  <c r="BF3" i="8" s="1"/>
  <c r="DZ6" i="8"/>
  <c r="DP3" i="8"/>
  <c r="DD13" i="8"/>
  <c r="DD3" i="8" s="1"/>
  <c r="AY24" i="8"/>
  <c r="AY23" i="8" s="1"/>
  <c r="AY22" i="8" s="1"/>
  <c r="AY103" i="8" s="1"/>
  <c r="DW25" i="8"/>
  <c r="CH41" i="8"/>
  <c r="CH22" i="8" s="1"/>
  <c r="CH103" i="8" s="1"/>
  <c r="DR41" i="8"/>
  <c r="DR22" i="8" s="1"/>
  <c r="DR103" i="8" s="1"/>
  <c r="AO53" i="8"/>
  <c r="AO52" i="8" s="1"/>
  <c r="AO51" i="8" s="1"/>
  <c r="AO103" i="8" s="1"/>
  <c r="BL23" i="8"/>
  <c r="BL22" i="8" s="1"/>
  <c r="CJ23" i="8"/>
  <c r="CJ22" i="8" s="1"/>
  <c r="AF3" i="8"/>
  <c r="AF103" i="8" s="1"/>
  <c r="CD3" i="8"/>
  <c r="AB23" i="8"/>
  <c r="AB22" i="8" s="1"/>
  <c r="AB103" i="8" s="1"/>
  <c r="CM22" i="8"/>
  <c r="CM103" i="8" s="1"/>
  <c r="CY22" i="8"/>
  <c r="CY103" i="8" s="1"/>
  <c r="DZ53" i="8"/>
  <c r="F52" i="8"/>
  <c r="AS52" i="8"/>
  <c r="AS51" i="8" s="1"/>
  <c r="DY76" i="8"/>
  <c r="E75" i="8"/>
  <c r="E99" i="8"/>
  <c r="DY99" i="8" s="1"/>
  <c r="DY101" i="8"/>
  <c r="DN3" i="8"/>
  <c r="DW55" i="8"/>
  <c r="C53" i="8"/>
  <c r="DY78" i="8"/>
  <c r="DW100" i="8"/>
  <c r="C99" i="8"/>
  <c r="DW99" i="8" s="1"/>
  <c r="H9" i="8"/>
  <c r="H4" i="8" s="1"/>
  <c r="H3" i="8" s="1"/>
  <c r="DM23" i="8"/>
  <c r="DW28" i="8"/>
  <c r="DW32" i="8"/>
  <c r="AN63" i="8"/>
  <c r="DX63" i="8" s="1"/>
  <c r="W67" i="8"/>
  <c r="W66" i="8" s="1"/>
  <c r="W103" i="8" s="1"/>
  <c r="CH67" i="8"/>
  <c r="CH66" i="8" s="1"/>
  <c r="CT67" i="8"/>
  <c r="CT66" i="8" s="1"/>
  <c r="DW89" i="8"/>
  <c r="DT99" i="8"/>
  <c r="DX99" i="8" s="1"/>
  <c r="DW10" i="8"/>
  <c r="V22" i="8"/>
  <c r="V103" i="8" s="1"/>
  <c r="AT22" i="8"/>
  <c r="DW27" i="8"/>
  <c r="DX31" i="8"/>
  <c r="DY59" i="8"/>
  <c r="AO57" i="8"/>
  <c r="BH67" i="8"/>
  <c r="BH66" i="8" s="1"/>
  <c r="BW67" i="8"/>
  <c r="BW66" i="8" s="1"/>
  <c r="CU67" i="8"/>
  <c r="CU66" i="8" s="1"/>
  <c r="CU103" i="8" s="1"/>
  <c r="BP67" i="8"/>
  <c r="BP66" i="8" s="1"/>
  <c r="DL67" i="8"/>
  <c r="DL66" i="8" s="1"/>
  <c r="D83" i="8"/>
  <c r="L13" i="8"/>
  <c r="AJ13" i="8"/>
  <c r="AJ3" i="8" s="1"/>
  <c r="AJ103" i="8" s="1"/>
  <c r="BH13" i="8"/>
  <c r="BH3" i="8" s="1"/>
  <c r="X23" i="8"/>
  <c r="X22" i="8" s="1"/>
  <c r="DX26" i="8"/>
  <c r="AG94" i="8"/>
  <c r="DY94" i="8" s="1"/>
  <c r="DY95" i="8"/>
  <c r="DW68" i="8"/>
  <c r="C67" i="8"/>
  <c r="BV67" i="8"/>
  <c r="BV66" i="8" s="1"/>
  <c r="Y75" i="8"/>
  <c r="Y67" i="8" s="1"/>
  <c r="Y66" i="8" s="1"/>
  <c r="J83" i="8"/>
  <c r="DX35" i="8"/>
  <c r="DX43" i="8"/>
  <c r="D42" i="8"/>
  <c r="AB67" i="8"/>
  <c r="AB66" i="8" s="1"/>
  <c r="AN67" i="8"/>
  <c r="AN66" i="8" s="1"/>
  <c r="CM67" i="8"/>
  <c r="CM66" i="8" s="1"/>
  <c r="DN67" i="8"/>
  <c r="DN66" i="8" s="1"/>
  <c r="DW69" i="8"/>
  <c r="CJ67" i="8"/>
  <c r="CJ66" i="8" s="1"/>
  <c r="CJ103" i="8" s="1"/>
  <c r="DW84" i="8"/>
  <c r="AU83" i="8"/>
  <c r="AU67" i="8" s="1"/>
  <c r="AU66" i="8" s="1"/>
  <c r="AU103" i="8" s="1"/>
  <c r="DY100" i="8"/>
  <c r="DU99" i="8"/>
  <c r="DU67" i="8" s="1"/>
  <c r="DU66" i="8" s="1"/>
  <c r="DU103" i="8" s="1"/>
  <c r="DX72" i="8"/>
  <c r="D71" i="8"/>
  <c r="DX71" i="8" s="1"/>
  <c r="AI71" i="8"/>
  <c r="AI67" i="8" s="1"/>
  <c r="AI66" i="8" s="1"/>
  <c r="AI103" i="8" s="1"/>
  <c r="DZ81" i="8"/>
  <c r="DY82" i="8"/>
  <c r="AZ94" i="8"/>
  <c r="AZ67" i="8" s="1"/>
  <c r="AZ66" i="8" s="1"/>
  <c r="BT94" i="8"/>
  <c r="BT67" i="8" s="1"/>
  <c r="BT66" i="8" s="1"/>
  <c r="BT103" i="8" s="1"/>
  <c r="F99" i="8"/>
  <c r="DZ99" i="8" s="1"/>
  <c r="DZ100" i="8"/>
  <c r="X13" i="8"/>
  <c r="AV13" i="8"/>
  <c r="L23" i="8"/>
  <c r="L22" i="8" s="1"/>
  <c r="BT23" i="8"/>
  <c r="BT22" i="8" s="1"/>
  <c r="DX50" i="8"/>
  <c r="G53" i="8"/>
  <c r="G52" i="8" s="1"/>
  <c r="G51" i="8" s="1"/>
  <c r="DW36" i="8"/>
  <c r="DM41" i="8"/>
  <c r="DK67" i="8"/>
  <c r="DK66" i="8" s="1"/>
  <c r="AX67" i="8"/>
  <c r="AX66" i="8" s="1"/>
  <c r="AX103" i="8" s="1"/>
  <c r="K75" i="8"/>
  <c r="K67" i="8" s="1"/>
  <c r="K66" i="8" s="1"/>
  <c r="K103" i="8" s="1"/>
  <c r="M4" i="8"/>
  <c r="M3" i="8" s="1"/>
  <c r="Y4" i="8"/>
  <c r="Y3" i="8" s="1"/>
  <c r="AK4" i="8"/>
  <c r="AK3" i="8" s="1"/>
  <c r="AK103" i="8" s="1"/>
  <c r="AW4" i="8"/>
  <c r="AW3" i="8" s="1"/>
  <c r="BI4" i="8"/>
  <c r="BI3" i="8" s="1"/>
  <c r="BU4" i="8"/>
  <c r="BU3" i="8" s="1"/>
  <c r="BU103" i="8" s="1"/>
  <c r="CG4" i="8"/>
  <c r="CG3" i="8" s="1"/>
  <c r="CS4" i="8"/>
  <c r="CS3" i="8" s="1"/>
  <c r="CS103" i="8" s="1"/>
  <c r="DE4" i="8"/>
  <c r="DE3" i="8" s="1"/>
  <c r="DE103" i="8" s="1"/>
  <c r="DQ4" i="8"/>
  <c r="DQ3" i="8" s="1"/>
  <c r="DQ103" i="8" s="1"/>
  <c r="F17" i="8"/>
  <c r="F24" i="8"/>
  <c r="DZ25" i="8"/>
  <c r="D47" i="8"/>
  <c r="DX47" i="8" s="1"/>
  <c r="DX48" i="8"/>
  <c r="AZ52" i="8"/>
  <c r="AZ51" i="8" s="1"/>
  <c r="CJ52" i="8"/>
  <c r="CJ51" i="8" s="1"/>
  <c r="CV52" i="8"/>
  <c r="CV51" i="8" s="1"/>
  <c r="DH52" i="8"/>
  <c r="DH51" i="8" s="1"/>
  <c r="DH103" i="8" s="1"/>
  <c r="AM53" i="8"/>
  <c r="AM52" i="8" s="1"/>
  <c r="AM51" i="8" s="1"/>
  <c r="AM103" i="8" s="1"/>
  <c r="O52" i="8"/>
  <c r="O51" i="8" s="1"/>
  <c r="CM63" i="8"/>
  <c r="CM52" i="8" s="1"/>
  <c r="CM51" i="8" s="1"/>
  <c r="D67" i="8"/>
  <c r="DX68" i="8"/>
  <c r="AC67" i="8"/>
  <c r="AC66" i="8" s="1"/>
  <c r="BA67" i="8"/>
  <c r="BA66" i="8" s="1"/>
  <c r="BM67" i="8"/>
  <c r="BM66" i="8" s="1"/>
  <c r="CN67" i="8"/>
  <c r="CN66" i="8" s="1"/>
  <c r="BX67" i="8"/>
  <c r="BX66" i="8" s="1"/>
  <c r="CK83" i="8"/>
  <c r="CK67" i="8" s="1"/>
  <c r="CK66" i="8" s="1"/>
  <c r="CK103" i="8" s="1"/>
  <c r="DX84" i="8"/>
  <c r="AV83" i="8"/>
  <c r="AV67" i="8" s="1"/>
  <c r="AV66" i="8" s="1"/>
  <c r="AN57" i="8"/>
  <c r="AN52" i="8" s="1"/>
  <c r="AN51" i="8" s="1"/>
  <c r="AN103" i="8" s="1"/>
  <c r="AO63" i="8"/>
  <c r="AG67" i="8"/>
  <c r="AG66" i="8" s="1"/>
  <c r="AG103" i="8" s="1"/>
  <c r="AS67" i="8"/>
  <c r="AS66" i="8" s="1"/>
  <c r="CR67" i="8"/>
  <c r="CR66" i="8" s="1"/>
  <c r="AR67" i="8"/>
  <c r="AR66" i="8" s="1"/>
  <c r="W75" i="8"/>
  <c r="U75" i="8"/>
  <c r="U67" i="8" s="1"/>
  <c r="U66" i="8" s="1"/>
  <c r="U103" i="8" s="1"/>
  <c r="DW82" i="8"/>
  <c r="H83" i="8"/>
  <c r="DX90" i="8"/>
  <c r="DZ94" i="8"/>
  <c r="DW45" i="8"/>
  <c r="C47" i="8"/>
  <c r="AR52" i="8"/>
  <c r="AR51" i="8" s="1"/>
  <c r="CZ52" i="8"/>
  <c r="CZ51" i="8" s="1"/>
  <c r="DL52" i="8"/>
  <c r="DL51" i="8" s="1"/>
  <c r="V67" i="8"/>
  <c r="V66" i="8" s="1"/>
  <c r="BR67" i="8"/>
  <c r="BR66" i="8" s="1"/>
  <c r="CG67" i="8"/>
  <c r="CG66" i="8" s="1"/>
  <c r="DY70" i="8"/>
  <c r="AF67" i="8"/>
  <c r="AF66" i="8" s="1"/>
  <c r="DA67" i="8"/>
  <c r="DA66" i="8" s="1"/>
  <c r="DA103" i="8" s="1"/>
  <c r="J75" i="8"/>
  <c r="J67" i="8" s="1"/>
  <c r="J66" i="8" s="1"/>
  <c r="X75" i="8"/>
  <c r="X67" i="8" s="1"/>
  <c r="X66" i="8" s="1"/>
  <c r="H75" i="8"/>
  <c r="H67" i="8" s="1"/>
  <c r="H66" i="8" s="1"/>
  <c r="DW96" i="8"/>
  <c r="DO52" i="8"/>
  <c r="DO51" i="8" s="1"/>
  <c r="DO103" i="8" s="1"/>
  <c r="BL57" i="8"/>
  <c r="BL52" i="8" s="1"/>
  <c r="BL51" i="8" s="1"/>
  <c r="DY72" i="8"/>
  <c r="E71" i="8"/>
  <c r="DY71" i="8" s="1"/>
  <c r="AP67" i="8"/>
  <c r="AP66" i="8" s="1"/>
  <c r="BN67" i="8"/>
  <c r="BN66" i="8" s="1"/>
  <c r="C83" i="8"/>
  <c r="BQ41" i="8"/>
  <c r="BQ22" i="8" s="1"/>
  <c r="BQ103" i="8" s="1"/>
  <c r="DX54" i="8"/>
  <c r="AW67" i="8"/>
  <c r="AW66" i="8" s="1"/>
  <c r="BI67" i="8"/>
  <c r="BI66" i="8" s="1"/>
  <c r="L75" i="8"/>
  <c r="L67" i="8" s="1"/>
  <c r="L66" i="8" s="1"/>
  <c r="DW78" i="8"/>
  <c r="CL83" i="8"/>
  <c r="CL67" i="8" s="1"/>
  <c r="CL66" i="8" s="1"/>
  <c r="DZ91" i="8"/>
  <c r="D94" i="8"/>
  <c r="DX97" i="8"/>
  <c r="DX55" i="8"/>
  <c r="DW65" i="8"/>
  <c r="BZ67" i="8"/>
  <c r="BZ66" i="8" s="1"/>
  <c r="AJ52" i="8"/>
  <c r="AJ51" i="8" s="1"/>
  <c r="DW58" i="8"/>
  <c r="DY65" i="8"/>
  <c r="DX73" i="8"/>
  <c r="DW74" i="8"/>
  <c r="DW76" i="8"/>
  <c r="C75" i="8"/>
  <c r="M75" i="8"/>
  <c r="M67" i="8" s="1"/>
  <c r="M66" i="8" s="1"/>
  <c r="DS75" i="8"/>
  <c r="DY85" i="8"/>
  <c r="DW85" i="8"/>
  <c r="DW91" i="8"/>
  <c r="BS94" i="8"/>
  <c r="BS67" i="8" s="1"/>
  <c r="BS66" i="8" s="1"/>
  <c r="BS103" i="8" s="1"/>
  <c r="DX38" i="8"/>
  <c r="L41" i="8"/>
  <c r="X41" i="8"/>
  <c r="AJ41" i="8"/>
  <c r="AJ22" i="8" s="1"/>
  <c r="AV41" i="8"/>
  <c r="AV22" i="8" s="1"/>
  <c r="BH41" i="8"/>
  <c r="BT41" i="8"/>
  <c r="CF41" i="8"/>
  <c r="CF22" i="8" s="1"/>
  <c r="CF103" i="8" s="1"/>
  <c r="CR41" i="8"/>
  <c r="CR22" i="8" s="1"/>
  <c r="DD41" i="8"/>
  <c r="DP41" i="8"/>
  <c r="C42" i="8"/>
  <c r="BG47" i="8"/>
  <c r="BG41" i="8" s="1"/>
  <c r="BG22" i="8" s="1"/>
  <c r="DW54" i="8"/>
  <c r="DX64" i="8"/>
  <c r="DZ65" i="8"/>
  <c r="DZ74" i="8"/>
  <c r="E83" i="8"/>
  <c r="DY83" i="8" s="1"/>
  <c r="DY84" i="8"/>
  <c r="DZ90" i="8"/>
  <c r="DY64" i="8"/>
  <c r="E63" i="8"/>
  <c r="DW71" i="8"/>
  <c r="DZ84" i="8"/>
  <c r="DZ93" i="8"/>
  <c r="DX101" i="8"/>
  <c r="F57" i="8"/>
  <c r="DZ70" i="8"/>
  <c r="F68" i="8"/>
  <c r="DX102" i="8"/>
  <c r="AP57" i="8"/>
  <c r="AP52" i="8" s="1"/>
  <c r="AP51" i="8" s="1"/>
  <c r="AP103" i="8" s="1"/>
  <c r="DZ64" i="8"/>
  <c r="BD67" i="8"/>
  <c r="BD66" i="8" s="1"/>
  <c r="CE67" i="8"/>
  <c r="CE66" i="8" s="1"/>
  <c r="CE103" i="8" s="1"/>
  <c r="AD71" i="8"/>
  <c r="AD67" i="8" s="1"/>
  <c r="AD66" i="8" s="1"/>
  <c r="AD103" i="8" s="1"/>
  <c r="DY74" i="8"/>
  <c r="DZ79" i="8"/>
  <c r="DX81" i="8"/>
  <c r="CV67" i="8"/>
  <c r="CV66" i="8" s="1"/>
  <c r="DZ95" i="8"/>
  <c r="DX100" i="8"/>
  <c r="J52" i="8"/>
  <c r="J51" i="8" s="1"/>
  <c r="V52" i="8"/>
  <c r="V51" i="8" s="1"/>
  <c r="AH52" i="8"/>
  <c r="AH51" i="8" s="1"/>
  <c r="AT52" i="8"/>
  <c r="AT51" i="8" s="1"/>
  <c r="BF52" i="8"/>
  <c r="BF51" i="8" s="1"/>
  <c r="BR52" i="8"/>
  <c r="BR51" i="8" s="1"/>
  <c r="BR103" i="8" s="1"/>
  <c r="CD52" i="8"/>
  <c r="CD51" i="8" s="1"/>
  <c r="CP52" i="8"/>
  <c r="CP51" i="8" s="1"/>
  <c r="DB52" i="8"/>
  <c r="DB51" i="8" s="1"/>
  <c r="DB103" i="8" s="1"/>
  <c r="DN52" i="8"/>
  <c r="DN51" i="8" s="1"/>
  <c r="DY69" i="8"/>
  <c r="DX93" i="8"/>
  <c r="DY54" i="8"/>
  <c r="DZ72" i="8"/>
  <c r="F71" i="8"/>
  <c r="DY79" i="8"/>
  <c r="CI83" i="8"/>
  <c r="CI67" i="8" s="1"/>
  <c r="CI66" i="8" s="1"/>
  <c r="CI103" i="8" s="1"/>
  <c r="DZ88" i="8"/>
  <c r="BG94" i="8"/>
  <c r="DW94" i="8" s="1"/>
  <c r="C41" i="8" l="1"/>
  <c r="DW42" i="8"/>
  <c r="DW47" i="8"/>
  <c r="DZ17" i="8"/>
  <c r="F13" i="8"/>
  <c r="DZ13" i="8" s="1"/>
  <c r="EA71" i="8"/>
  <c r="DW63" i="8"/>
  <c r="DX75" i="8"/>
  <c r="DW4" i="8"/>
  <c r="EA57" i="8"/>
  <c r="DY23" i="8"/>
  <c r="E22" i="8"/>
  <c r="DY22" i="8" s="1"/>
  <c r="L103" i="8"/>
  <c r="DZ71" i="8"/>
  <c r="DW83" i="8"/>
  <c r="CG103" i="8"/>
  <c r="DM22" i="8"/>
  <c r="DM103" i="8" s="1"/>
  <c r="DD103" i="8"/>
  <c r="BD103" i="8"/>
  <c r="DX23" i="8"/>
  <c r="H103" i="8"/>
  <c r="CD103" i="8"/>
  <c r="DP103" i="8"/>
  <c r="E13" i="8"/>
  <c r="EA17" i="8"/>
  <c r="DX57" i="8"/>
  <c r="D52" i="8"/>
  <c r="DX24" i="8"/>
  <c r="D66" i="8"/>
  <c r="DX66" i="8" s="1"/>
  <c r="DX67" i="8"/>
  <c r="DZ52" i="8"/>
  <c r="F51" i="8"/>
  <c r="DZ51" i="8" s="1"/>
  <c r="D13" i="8"/>
  <c r="DX13" i="8" s="1"/>
  <c r="DX14" i="8"/>
  <c r="DY41" i="8"/>
  <c r="EA68" i="8"/>
  <c r="DY67" i="8"/>
  <c r="E66" i="8"/>
  <c r="DY66" i="8" s="1"/>
  <c r="AV103" i="8"/>
  <c r="DZ68" i="8"/>
  <c r="F67" i="8"/>
  <c r="BH103" i="8"/>
  <c r="DY75" i="8"/>
  <c r="BF103" i="8"/>
  <c r="DZ5" i="8"/>
  <c r="BG67" i="8"/>
  <c r="BG66" i="8" s="1"/>
  <c r="BG103" i="8" s="1"/>
  <c r="CR103" i="8"/>
  <c r="DZ75" i="8"/>
  <c r="DV103" i="8"/>
  <c r="Z103" i="8"/>
  <c r="DW24" i="8"/>
  <c r="C52" i="8"/>
  <c r="DW53" i="8"/>
  <c r="C66" i="8"/>
  <c r="DY63" i="8"/>
  <c r="DN103" i="8"/>
  <c r="X103" i="8"/>
  <c r="DY53" i="8"/>
  <c r="DW75" i="8"/>
  <c r="BI103" i="8"/>
  <c r="AR103" i="8"/>
  <c r="DY57" i="8"/>
  <c r="E52" i="8"/>
  <c r="DX94" i="8"/>
  <c r="AW103" i="8"/>
  <c r="DX42" i="8"/>
  <c r="D41" i="8"/>
  <c r="DX41" i="8" s="1"/>
  <c r="DW23" i="8"/>
  <c r="CP103" i="8"/>
  <c r="DZ57" i="8"/>
  <c r="Y103" i="8"/>
  <c r="EA9" i="8"/>
  <c r="CZ103" i="8"/>
  <c r="BZ103" i="8"/>
  <c r="CN103" i="8"/>
  <c r="DW14" i="8"/>
  <c r="C13" i="8"/>
  <c r="DW13" i="8" s="1"/>
  <c r="DX5" i="8"/>
  <c r="D4" i="8"/>
  <c r="F23" i="8"/>
  <c r="DZ24" i="8"/>
  <c r="DZ42" i="8"/>
  <c r="F41" i="8"/>
  <c r="DZ41" i="8" s="1"/>
  <c r="AT103" i="8"/>
  <c r="EA99" i="8"/>
  <c r="B39" i="8"/>
  <c r="EB39" i="8" s="1"/>
  <c r="EA40" i="8"/>
  <c r="F3" i="8"/>
  <c r="DZ4" i="8"/>
  <c r="M103" i="8"/>
  <c r="DX83" i="8"/>
  <c r="DZ83" i="8"/>
  <c r="DW5" i="8"/>
  <c r="DY4" i="8"/>
  <c r="DZ23" i="8" l="1"/>
  <c r="F22" i="8"/>
  <c r="DZ22" i="8" s="1"/>
  <c r="B17" i="8"/>
  <c r="EB17" i="8" s="1"/>
  <c r="EA21" i="8"/>
  <c r="DX4" i="8"/>
  <c r="D3" i="8"/>
  <c r="EA83" i="8"/>
  <c r="DW67" i="8"/>
  <c r="F66" i="8"/>
  <c r="DZ66" i="8" s="1"/>
  <c r="DZ67" i="8"/>
  <c r="EA47" i="8"/>
  <c r="E51" i="8"/>
  <c r="DY51" i="8" s="1"/>
  <c r="DY52" i="8"/>
  <c r="C51" i="8"/>
  <c r="DW51" i="8" s="1"/>
  <c r="DW52" i="8"/>
  <c r="D22" i="8"/>
  <c r="DX22" i="8" s="1"/>
  <c r="DW41" i="8"/>
  <c r="C22" i="8"/>
  <c r="DW22" i="8" s="1"/>
  <c r="EA5" i="8"/>
  <c r="C3" i="8"/>
  <c r="EA98" i="8"/>
  <c r="B94" i="8"/>
  <c r="EA63" i="8"/>
  <c r="DY13" i="8"/>
  <c r="E3" i="8"/>
  <c r="EA14" i="8"/>
  <c r="EA102" i="8"/>
  <c r="B99" i="8"/>
  <c r="EB99" i="8" s="1"/>
  <c r="EA53" i="8"/>
  <c r="B9" i="8"/>
  <c r="EB9" i="8" s="1"/>
  <c r="EA12" i="8"/>
  <c r="EA24" i="8"/>
  <c r="EA62" i="8"/>
  <c r="B57" i="8"/>
  <c r="EB57" i="8" s="1"/>
  <c r="DX52" i="8"/>
  <c r="D51" i="8"/>
  <c r="DX51" i="8" s="1"/>
  <c r="DZ3" i="8"/>
  <c r="EA74" i="8"/>
  <c r="B71" i="8"/>
  <c r="EB71" i="8" s="1"/>
  <c r="DW66" i="8"/>
  <c r="EA42" i="8"/>
  <c r="B68" i="8"/>
  <c r="EA70" i="8"/>
  <c r="EA46" i="8" l="1"/>
  <c r="B42" i="8"/>
  <c r="B83" i="8"/>
  <c r="EB83" i="8" s="1"/>
  <c r="EA93" i="8"/>
  <c r="DX3" i="8"/>
  <c r="D103" i="8"/>
  <c r="DX103" i="8" s="1"/>
  <c r="B63" i="8"/>
  <c r="EB63" i="8" s="1"/>
  <c r="EA65" i="8"/>
  <c r="F103" i="8"/>
  <c r="DZ103" i="8" s="1"/>
  <c r="EA94" i="8"/>
  <c r="EB94" i="8"/>
  <c r="B53" i="8"/>
  <c r="EA56" i="8"/>
  <c r="EA50" i="8"/>
  <c r="B47" i="8"/>
  <c r="EB47" i="8" s="1"/>
  <c r="EA8" i="8"/>
  <c r="B5" i="8"/>
  <c r="EA82" i="8"/>
  <c r="B75" i="8"/>
  <c r="B14" i="8"/>
  <c r="EA16" i="8"/>
  <c r="C103" i="8"/>
  <c r="DW103" i="8" s="1"/>
  <c r="DW3" i="8"/>
  <c r="E103" i="8"/>
  <c r="DY103" i="8" s="1"/>
  <c r="DY3" i="8"/>
  <c r="EA38" i="8"/>
  <c r="B24" i="8"/>
  <c r="EB68" i="8"/>
  <c r="B52" i="8" l="1"/>
  <c r="B51" i="8" s="1"/>
  <c r="EB53" i="8"/>
  <c r="B23" i="8"/>
  <c r="EB24" i="8"/>
  <c r="B13" i="8"/>
  <c r="EB14" i="8"/>
  <c r="EA75" i="8"/>
  <c r="EB75" i="8"/>
  <c r="B4" i="8"/>
  <c r="B3" i="8" s="1"/>
  <c r="EB5" i="8"/>
  <c r="B67" i="8"/>
  <c r="B66" i="8" s="1"/>
  <c r="B41" i="8"/>
  <c r="EB42" i="8"/>
  <c r="B22" i="8" l="1"/>
  <c r="B103" i="8"/>
  <c r="EA103" i="8" s="1"/>
  <c r="T13" i="5" l="1"/>
  <c r="U13" i="5"/>
  <c r="T261" i="5" l="1"/>
  <c r="U261" i="5"/>
  <c r="Q328" i="5"/>
  <c r="O331" i="5"/>
  <c r="O330" i="5"/>
  <c r="M328" i="5" l="1"/>
  <c r="V478" i="5"/>
  <c r="O478" i="5"/>
  <c r="V477" i="5"/>
  <c r="O477" i="5"/>
  <c r="V476" i="5"/>
  <c r="O476" i="5"/>
  <c r="V475" i="5"/>
  <c r="O475" i="5"/>
  <c r="V474" i="5"/>
  <c r="O474" i="5"/>
  <c r="U473" i="5"/>
  <c r="T473" i="5"/>
  <c r="T472" i="5" s="1"/>
  <c r="S473" i="5"/>
  <c r="S472" i="5" s="1"/>
  <c r="R473" i="5"/>
  <c r="R472" i="5" s="1"/>
  <c r="Q473" i="5"/>
  <c r="Q472" i="5" s="1"/>
  <c r="P473" i="5"/>
  <c r="P472" i="5" s="1"/>
  <c r="N473" i="5"/>
  <c r="N472" i="5" s="1"/>
  <c r="M473" i="5"/>
  <c r="M472" i="5" s="1"/>
  <c r="L473" i="5"/>
  <c r="V471" i="5"/>
  <c r="O471" i="5"/>
  <c r="V470" i="5"/>
  <c r="O470" i="5"/>
  <c r="V469" i="5"/>
  <c r="O469" i="5"/>
  <c r="V468" i="5"/>
  <c r="O468" i="5"/>
  <c r="V467" i="5"/>
  <c r="O467" i="5"/>
  <c r="U466" i="5"/>
  <c r="U465" i="5" s="1"/>
  <c r="T466" i="5"/>
  <c r="T465" i="5" s="1"/>
  <c r="S466" i="5"/>
  <c r="R466" i="5"/>
  <c r="R465" i="5" s="1"/>
  <c r="Q466" i="5"/>
  <c r="Q465" i="5" s="1"/>
  <c r="P466" i="5"/>
  <c r="P465" i="5" s="1"/>
  <c r="N466" i="5"/>
  <c r="N465" i="5" s="1"/>
  <c r="M466" i="5"/>
  <c r="M465" i="5" s="1"/>
  <c r="L466" i="5"/>
  <c r="S465" i="5"/>
  <c r="V464" i="5"/>
  <c r="O464" i="5"/>
  <c r="Q464" i="5" s="1"/>
  <c r="V463" i="5"/>
  <c r="O463" i="5"/>
  <c r="V462" i="5"/>
  <c r="O462" i="5"/>
  <c r="V461" i="5"/>
  <c r="O461" i="5"/>
  <c r="V460" i="5"/>
  <c r="O460" i="5"/>
  <c r="U459" i="5"/>
  <c r="T459" i="5"/>
  <c r="V459" i="5" s="1"/>
  <c r="S459" i="5"/>
  <c r="S458" i="5" s="1"/>
  <c r="R459" i="5"/>
  <c r="R458" i="5" s="1"/>
  <c r="Q459" i="5"/>
  <c r="Q458" i="5" s="1"/>
  <c r="P459" i="5"/>
  <c r="P458" i="5" s="1"/>
  <c r="N459" i="5"/>
  <c r="N458" i="5" s="1"/>
  <c r="M459" i="5"/>
  <c r="M458" i="5" s="1"/>
  <c r="L459" i="5"/>
  <c r="U458" i="5"/>
  <c r="V456" i="5"/>
  <c r="O456" i="5"/>
  <c r="U455" i="5"/>
  <c r="T455" i="5"/>
  <c r="S455" i="5"/>
  <c r="R455" i="5"/>
  <c r="Q455" i="5"/>
  <c r="P455" i="5"/>
  <c r="N455" i="5"/>
  <c r="M455" i="5"/>
  <c r="L455" i="5"/>
  <c r="O455" i="5" s="1"/>
  <c r="V454" i="5"/>
  <c r="O454" i="5"/>
  <c r="V453" i="5"/>
  <c r="O453" i="5"/>
  <c r="V452" i="5"/>
  <c r="O452" i="5"/>
  <c r="V451" i="5"/>
  <c r="O451" i="5"/>
  <c r="V450" i="5"/>
  <c r="O450" i="5"/>
  <c r="U449" i="5"/>
  <c r="U448" i="5" s="1"/>
  <c r="T449" i="5"/>
  <c r="V449" i="5" s="1"/>
  <c r="S449" i="5"/>
  <c r="S448" i="5" s="1"/>
  <c r="R449" i="5"/>
  <c r="R448" i="5" s="1"/>
  <c r="Q449" i="5"/>
  <c r="Q448" i="5" s="1"/>
  <c r="P449" i="5"/>
  <c r="P448" i="5" s="1"/>
  <c r="N449" i="5"/>
  <c r="N448" i="5" s="1"/>
  <c r="M449" i="5"/>
  <c r="M448" i="5" s="1"/>
  <c r="L449" i="5"/>
  <c r="L448" i="5"/>
  <c r="V447" i="5"/>
  <c r="O447" i="5"/>
  <c r="V446" i="5"/>
  <c r="O446" i="5"/>
  <c r="V445" i="5"/>
  <c r="O445" i="5"/>
  <c r="V444" i="5"/>
  <c r="O444" i="5"/>
  <c r="V443" i="5"/>
  <c r="O443" i="5"/>
  <c r="U442" i="5"/>
  <c r="U441" i="5" s="1"/>
  <c r="T442" i="5"/>
  <c r="T441" i="5" s="1"/>
  <c r="S442" i="5"/>
  <c r="S441" i="5" s="1"/>
  <c r="R442" i="5"/>
  <c r="R441" i="5" s="1"/>
  <c r="Q442" i="5"/>
  <c r="Q441" i="5" s="1"/>
  <c r="P442" i="5"/>
  <c r="P441" i="5" s="1"/>
  <c r="P440" i="5" s="1"/>
  <c r="N442" i="5"/>
  <c r="N441" i="5" s="1"/>
  <c r="M442" i="5"/>
  <c r="M441" i="5" s="1"/>
  <c r="M440" i="5" s="1"/>
  <c r="L442" i="5"/>
  <c r="V439" i="5"/>
  <c r="O439" i="5"/>
  <c r="V438" i="5"/>
  <c r="O438" i="5"/>
  <c r="U437" i="5"/>
  <c r="T437" i="5"/>
  <c r="S437" i="5"/>
  <c r="R437" i="5"/>
  <c r="Q437" i="5"/>
  <c r="P437" i="5"/>
  <c r="N437" i="5"/>
  <c r="M437" i="5"/>
  <c r="L437" i="5"/>
  <c r="V436" i="5"/>
  <c r="O436" i="5"/>
  <c r="V435" i="5"/>
  <c r="O435" i="5"/>
  <c r="V434" i="5"/>
  <c r="O434" i="5"/>
  <c r="V433" i="5"/>
  <c r="O433" i="5"/>
  <c r="V432" i="5"/>
  <c r="O432" i="5"/>
  <c r="V431" i="5"/>
  <c r="O431" i="5"/>
  <c r="V430" i="5"/>
  <c r="O430" i="5"/>
  <c r="V429" i="5"/>
  <c r="O429" i="5"/>
  <c r="V428" i="5"/>
  <c r="O428" i="5"/>
  <c r="V427" i="5"/>
  <c r="O427" i="5"/>
  <c r="V426" i="5"/>
  <c r="O426" i="5"/>
  <c r="V425" i="5"/>
  <c r="O425" i="5"/>
  <c r="V424" i="5"/>
  <c r="O424" i="5"/>
  <c r="V423" i="5"/>
  <c r="O423" i="5"/>
  <c r="V422" i="5"/>
  <c r="O422" i="5"/>
  <c r="V421" i="5"/>
  <c r="O421" i="5"/>
  <c r="V420" i="5"/>
  <c r="O420" i="5"/>
  <c r="V419" i="5"/>
  <c r="O419" i="5"/>
  <c r="V418" i="5"/>
  <c r="O418" i="5"/>
  <c r="V417" i="5"/>
  <c r="O417" i="5"/>
  <c r="V416" i="5"/>
  <c r="O416" i="5"/>
  <c r="V415" i="5"/>
  <c r="O415" i="5"/>
  <c r="V414" i="5"/>
  <c r="O414" i="5"/>
  <c r="V413" i="5"/>
  <c r="O413" i="5"/>
  <c r="V412" i="5"/>
  <c r="O412" i="5"/>
  <c r="V411" i="5"/>
  <c r="O411" i="5"/>
  <c r="V410" i="5"/>
  <c r="O410" i="5"/>
  <c r="V409" i="5"/>
  <c r="O409" i="5"/>
  <c r="V408" i="5"/>
  <c r="O408" i="5"/>
  <c r="V407" i="5"/>
  <c r="O407" i="5"/>
  <c r="V406" i="5"/>
  <c r="O406" i="5"/>
  <c r="U405" i="5"/>
  <c r="V405" i="5" s="1"/>
  <c r="T405" i="5"/>
  <c r="S405" i="5"/>
  <c r="R405" i="5"/>
  <c r="Q405" i="5"/>
  <c r="P405" i="5"/>
  <c r="N405" i="5"/>
  <c r="M405" i="5"/>
  <c r="L405" i="5"/>
  <c r="V404" i="5"/>
  <c r="O404" i="5"/>
  <c r="V403" i="5"/>
  <c r="O403" i="5"/>
  <c r="V402" i="5"/>
  <c r="O402" i="5"/>
  <c r="V401" i="5"/>
  <c r="O401" i="5"/>
  <c r="V400" i="5"/>
  <c r="O400" i="5"/>
  <c r="V399" i="5"/>
  <c r="O399" i="5"/>
  <c r="V398" i="5"/>
  <c r="O398" i="5"/>
  <c r="V397" i="5"/>
  <c r="O397" i="5"/>
  <c r="V396" i="5"/>
  <c r="O396" i="5"/>
  <c r="V395" i="5"/>
  <c r="O395" i="5"/>
  <c r="V394" i="5"/>
  <c r="O394" i="5"/>
  <c r="V393" i="5"/>
  <c r="O393" i="5"/>
  <c r="V392" i="5"/>
  <c r="O392" i="5"/>
  <c r="V391" i="5"/>
  <c r="O391" i="5"/>
  <c r="V390" i="5"/>
  <c r="O390" i="5"/>
  <c r="V389" i="5"/>
  <c r="O389" i="5"/>
  <c r="V388" i="5"/>
  <c r="O388" i="5"/>
  <c r="V387" i="5"/>
  <c r="O387" i="5"/>
  <c r="V386" i="5"/>
  <c r="O386" i="5"/>
  <c r="V385" i="5"/>
  <c r="O385" i="5"/>
  <c r="V384" i="5"/>
  <c r="O384" i="5"/>
  <c r="V383" i="5"/>
  <c r="O383" i="5"/>
  <c r="V382" i="5"/>
  <c r="O382" i="5"/>
  <c r="V381" i="5"/>
  <c r="O381" i="5"/>
  <c r="V380" i="5"/>
  <c r="O380" i="5"/>
  <c r="V379" i="5"/>
  <c r="O379" i="5"/>
  <c r="V378" i="5"/>
  <c r="O378" i="5"/>
  <c r="V377" i="5"/>
  <c r="O377" i="5"/>
  <c r="V376" i="5"/>
  <c r="O376" i="5"/>
  <c r="V375" i="5"/>
  <c r="O375" i="5"/>
  <c r="V374" i="5"/>
  <c r="O374" i="5"/>
  <c r="U373" i="5"/>
  <c r="T373" i="5"/>
  <c r="S373" i="5"/>
  <c r="R373" i="5"/>
  <c r="Q373" i="5"/>
  <c r="P373" i="5"/>
  <c r="N373" i="5"/>
  <c r="M373" i="5"/>
  <c r="L373" i="5"/>
  <c r="V372" i="5"/>
  <c r="O372" i="5"/>
  <c r="V371" i="5"/>
  <c r="O371" i="5"/>
  <c r="V370" i="5"/>
  <c r="O370" i="5"/>
  <c r="V369" i="5"/>
  <c r="O369" i="5"/>
  <c r="V368" i="5"/>
  <c r="O368" i="5"/>
  <c r="V367" i="5"/>
  <c r="O367" i="5"/>
  <c r="V366" i="5"/>
  <c r="O366" i="5"/>
  <c r="V365" i="5"/>
  <c r="O365" i="5"/>
  <c r="V364" i="5"/>
  <c r="O364" i="5"/>
  <c r="V363" i="5"/>
  <c r="O363" i="5"/>
  <c r="V362" i="5"/>
  <c r="O362" i="5"/>
  <c r="V361" i="5"/>
  <c r="O361" i="5"/>
  <c r="V360" i="5"/>
  <c r="O360" i="5"/>
  <c r="V359" i="5"/>
  <c r="O359" i="5"/>
  <c r="V358" i="5"/>
  <c r="O358" i="5"/>
  <c r="V357" i="5"/>
  <c r="O357" i="5"/>
  <c r="V356" i="5"/>
  <c r="O356" i="5"/>
  <c r="V355" i="5"/>
  <c r="O355" i="5"/>
  <c r="V354" i="5"/>
  <c r="O354" i="5"/>
  <c r="V353" i="5"/>
  <c r="O353" i="5"/>
  <c r="V352" i="5"/>
  <c r="O352" i="5"/>
  <c r="V351" i="5"/>
  <c r="O351" i="5"/>
  <c r="V350" i="5"/>
  <c r="O350" i="5"/>
  <c r="V349" i="5"/>
  <c r="O349" i="5"/>
  <c r="V348" i="5"/>
  <c r="O348" i="5"/>
  <c r="V347" i="5"/>
  <c r="O347" i="5"/>
  <c r="V346" i="5"/>
  <c r="O346" i="5"/>
  <c r="V345" i="5"/>
  <c r="O345" i="5"/>
  <c r="V344" i="5"/>
  <c r="O344" i="5"/>
  <c r="V343" i="5"/>
  <c r="O343" i="5"/>
  <c r="V342" i="5"/>
  <c r="O342" i="5"/>
  <c r="U341" i="5"/>
  <c r="T341" i="5"/>
  <c r="S341" i="5"/>
  <c r="R341" i="5"/>
  <c r="Q341" i="5"/>
  <c r="P341" i="5"/>
  <c r="N341" i="5"/>
  <c r="M341" i="5"/>
  <c r="L341" i="5"/>
  <c r="Q340" i="5"/>
  <c r="Q338" i="5" s="1"/>
  <c r="V339" i="5"/>
  <c r="O339" i="5"/>
  <c r="V337" i="5"/>
  <c r="O337" i="5"/>
  <c r="V336" i="5"/>
  <c r="O336" i="5"/>
  <c r="V335" i="5"/>
  <c r="O335" i="5"/>
  <c r="V334" i="5"/>
  <c r="O334" i="5"/>
  <c r="V333" i="5"/>
  <c r="O333" i="5"/>
  <c r="U332" i="5"/>
  <c r="T332" i="5"/>
  <c r="V332" i="5" s="1"/>
  <c r="S332" i="5"/>
  <c r="R332" i="5"/>
  <c r="Q332" i="5"/>
  <c r="P332" i="5"/>
  <c r="N332" i="5"/>
  <c r="M332" i="5"/>
  <c r="L332" i="5"/>
  <c r="V330" i="5"/>
  <c r="V329" i="5"/>
  <c r="O329" i="5"/>
  <c r="U328" i="5"/>
  <c r="T328" i="5"/>
  <c r="S328" i="5"/>
  <c r="R328" i="5"/>
  <c r="P328" i="5"/>
  <c r="N328" i="5"/>
  <c r="L328" i="5"/>
  <c r="O328" i="5" s="1"/>
  <c r="V327" i="5"/>
  <c r="O327" i="5"/>
  <c r="V326" i="5"/>
  <c r="O326" i="5"/>
  <c r="U325" i="5"/>
  <c r="T325" i="5"/>
  <c r="S325" i="5"/>
  <c r="R325" i="5"/>
  <c r="Q325" i="5"/>
  <c r="P325" i="5"/>
  <c r="N325" i="5"/>
  <c r="M325" i="5"/>
  <c r="L325" i="5"/>
  <c r="O325" i="5" s="1"/>
  <c r="V324" i="5"/>
  <c r="O324" i="5"/>
  <c r="V323" i="5"/>
  <c r="O323" i="5"/>
  <c r="V322" i="5"/>
  <c r="O322" i="5"/>
  <c r="U321" i="5"/>
  <c r="T321" i="5"/>
  <c r="S321" i="5"/>
  <c r="R321" i="5"/>
  <c r="Q321" i="5"/>
  <c r="P321" i="5"/>
  <c r="N321" i="5"/>
  <c r="M321" i="5"/>
  <c r="L321" i="5"/>
  <c r="V320" i="5"/>
  <c r="O320" i="5"/>
  <c r="V319" i="5"/>
  <c r="O319" i="5"/>
  <c r="U318" i="5"/>
  <c r="T318" i="5"/>
  <c r="S318" i="5"/>
  <c r="R318" i="5"/>
  <c r="Q318" i="5"/>
  <c r="P318" i="5"/>
  <c r="N318" i="5"/>
  <c r="M318" i="5"/>
  <c r="L318" i="5"/>
  <c r="V317" i="5"/>
  <c r="O317" i="5"/>
  <c r="V316" i="5"/>
  <c r="O316" i="5"/>
  <c r="U315" i="5"/>
  <c r="T315" i="5"/>
  <c r="S315" i="5"/>
  <c r="R315" i="5"/>
  <c r="R314" i="5" s="1"/>
  <c r="R313" i="5" s="1"/>
  <c r="Q315" i="5"/>
  <c r="P315" i="5"/>
  <c r="N315" i="5"/>
  <c r="M315" i="5"/>
  <c r="L315" i="5"/>
  <c r="V312" i="5"/>
  <c r="O312" i="5"/>
  <c r="V311" i="5"/>
  <c r="O311" i="5"/>
  <c r="V310" i="5"/>
  <c r="O310" i="5"/>
  <c r="V309" i="5"/>
  <c r="O309" i="5"/>
  <c r="V308" i="5"/>
  <c r="O308" i="5"/>
  <c r="V307" i="5"/>
  <c r="O307" i="5"/>
  <c r="U306" i="5"/>
  <c r="T306" i="5"/>
  <c r="T305" i="5" s="1"/>
  <c r="S306" i="5"/>
  <c r="S305" i="5" s="1"/>
  <c r="R306" i="5"/>
  <c r="R305" i="5" s="1"/>
  <c r="R298" i="5" s="1"/>
  <c r="Q306" i="5"/>
  <c r="Q305" i="5" s="1"/>
  <c r="P306" i="5"/>
  <c r="N306" i="5"/>
  <c r="N305" i="5" s="1"/>
  <c r="M306" i="5"/>
  <c r="M305" i="5" s="1"/>
  <c r="L306" i="5"/>
  <c r="L305" i="5" s="1"/>
  <c r="P305" i="5"/>
  <c r="V304" i="5"/>
  <c r="O304" i="5"/>
  <c r="V303" i="5"/>
  <c r="O303" i="5"/>
  <c r="V302" i="5"/>
  <c r="O302" i="5"/>
  <c r="V301" i="5"/>
  <c r="O301" i="5"/>
  <c r="V300" i="5"/>
  <c r="O300" i="5"/>
  <c r="U299" i="5"/>
  <c r="T299" i="5"/>
  <c r="S299" i="5"/>
  <c r="R299" i="5"/>
  <c r="Q299" i="5"/>
  <c r="P299" i="5"/>
  <c r="N299" i="5"/>
  <c r="M299" i="5"/>
  <c r="L299" i="5"/>
  <c r="S298" i="5"/>
  <c r="V297" i="5"/>
  <c r="O297" i="5"/>
  <c r="V296" i="5"/>
  <c r="O296" i="5"/>
  <c r="U295" i="5"/>
  <c r="V295" i="5" s="1"/>
  <c r="T295" i="5"/>
  <c r="S295" i="5"/>
  <c r="R295" i="5"/>
  <c r="Q295" i="5"/>
  <c r="P295" i="5"/>
  <c r="N295" i="5"/>
  <c r="M295" i="5"/>
  <c r="L295" i="5"/>
  <c r="V294" i="5"/>
  <c r="O294" i="5"/>
  <c r="V293" i="5"/>
  <c r="O293" i="5"/>
  <c r="V292" i="5"/>
  <c r="O292" i="5"/>
  <c r="U291" i="5"/>
  <c r="T291" i="5"/>
  <c r="V291" i="5" s="1"/>
  <c r="S291" i="5"/>
  <c r="R291" i="5"/>
  <c r="Q291" i="5"/>
  <c r="P291" i="5"/>
  <c r="N291" i="5"/>
  <c r="M291" i="5"/>
  <c r="L291" i="5"/>
  <c r="V290" i="5"/>
  <c r="O290" i="5"/>
  <c r="V289" i="5"/>
  <c r="O289" i="5"/>
  <c r="V288" i="5"/>
  <c r="O288" i="5"/>
  <c r="U287" i="5"/>
  <c r="T287" i="5"/>
  <c r="S287" i="5"/>
  <c r="R287" i="5"/>
  <c r="Q287" i="5"/>
  <c r="P287" i="5"/>
  <c r="N287" i="5"/>
  <c r="M287" i="5"/>
  <c r="L287" i="5"/>
  <c r="V286" i="5"/>
  <c r="O286" i="5"/>
  <c r="V285" i="5"/>
  <c r="O285" i="5"/>
  <c r="U284" i="5"/>
  <c r="T284" i="5"/>
  <c r="S284" i="5"/>
  <c r="R284" i="5"/>
  <c r="Q284" i="5"/>
  <c r="P284" i="5"/>
  <c r="N284" i="5"/>
  <c r="M284" i="5"/>
  <c r="L284" i="5"/>
  <c r="V283" i="5"/>
  <c r="O283" i="5"/>
  <c r="V282" i="5"/>
  <c r="O282" i="5"/>
  <c r="M281" i="5"/>
  <c r="M280" i="5" s="1"/>
  <c r="V279" i="5"/>
  <c r="O279" i="5"/>
  <c r="V278" i="5"/>
  <c r="O278" i="5"/>
  <c r="V277" i="5"/>
  <c r="O277" i="5"/>
  <c r="V276" i="5"/>
  <c r="O276" i="5"/>
  <c r="V275" i="5"/>
  <c r="O275" i="5"/>
  <c r="V274" i="5"/>
  <c r="O274" i="5"/>
  <c r="V273" i="5"/>
  <c r="O273" i="5"/>
  <c r="V272" i="5"/>
  <c r="O272" i="5"/>
  <c r="V271" i="5"/>
  <c r="O271" i="5"/>
  <c r="V270" i="5"/>
  <c r="O270" i="5"/>
  <c r="V269" i="5"/>
  <c r="O269" i="5"/>
  <c r="V268" i="5"/>
  <c r="O268" i="5"/>
  <c r="V267" i="5"/>
  <c r="O267" i="5"/>
  <c r="V266" i="5"/>
  <c r="O266" i="5"/>
  <c r="V265" i="5"/>
  <c r="O265" i="5"/>
  <c r="V264" i="5"/>
  <c r="O264" i="5"/>
  <c r="V263" i="5"/>
  <c r="O263" i="5"/>
  <c r="V262" i="5"/>
  <c r="O262" i="5"/>
  <c r="V261" i="5"/>
  <c r="O261" i="5"/>
  <c r="V260" i="5"/>
  <c r="O260" i="5"/>
  <c r="V259" i="5"/>
  <c r="O259" i="5"/>
  <c r="V258" i="5"/>
  <c r="O258" i="5"/>
  <c r="V257" i="5"/>
  <c r="O257" i="5"/>
  <c r="V256" i="5"/>
  <c r="O256" i="5"/>
  <c r="V255" i="5"/>
  <c r="O255" i="5"/>
  <c r="V254" i="5"/>
  <c r="O254" i="5"/>
  <c r="V253" i="5"/>
  <c r="O253" i="5"/>
  <c r="V252" i="5"/>
  <c r="O252" i="5"/>
  <c r="V251" i="5"/>
  <c r="O251" i="5"/>
  <c r="V250" i="5"/>
  <c r="O250" i="5"/>
  <c r="V249" i="5"/>
  <c r="O249" i="5"/>
  <c r="V248" i="5"/>
  <c r="O248" i="5"/>
  <c r="V247" i="5"/>
  <c r="O247" i="5"/>
  <c r="V246" i="5"/>
  <c r="O246" i="5"/>
  <c r="U245" i="5"/>
  <c r="U243" i="5" s="1"/>
  <c r="T245" i="5"/>
  <c r="T243" i="5" s="1"/>
  <c r="S245" i="5"/>
  <c r="S243" i="5" s="1"/>
  <c r="R245" i="5"/>
  <c r="R243" i="5" s="1"/>
  <c r="Q245" i="5"/>
  <c r="Q243" i="5" s="1"/>
  <c r="P245" i="5"/>
  <c r="P243" i="5" s="1"/>
  <c r="N245" i="5"/>
  <c r="N243" i="5" s="1"/>
  <c r="M245" i="5"/>
  <c r="M243" i="5" s="1"/>
  <c r="L245" i="5"/>
  <c r="V244" i="5"/>
  <c r="O244" i="5"/>
  <c r="V242" i="5"/>
  <c r="O242" i="5"/>
  <c r="V241" i="5"/>
  <c r="O241" i="5"/>
  <c r="U240" i="5"/>
  <c r="V240" i="5" s="1"/>
  <c r="T240" i="5"/>
  <c r="S240" i="5"/>
  <c r="R240" i="5"/>
  <c r="Q240" i="5"/>
  <c r="P240" i="5"/>
  <c r="N240" i="5"/>
  <c r="M240" i="5"/>
  <c r="L240" i="5"/>
  <c r="V239" i="5"/>
  <c r="O239" i="5"/>
  <c r="V238" i="5"/>
  <c r="O238" i="5"/>
  <c r="U237" i="5"/>
  <c r="T237" i="5"/>
  <c r="V237" i="5" s="1"/>
  <c r="S237" i="5"/>
  <c r="R237" i="5"/>
  <c r="Q237" i="5"/>
  <c r="P237" i="5"/>
  <c r="N237" i="5"/>
  <c r="M237" i="5"/>
  <c r="L237" i="5"/>
  <c r="O237" i="5" s="1"/>
  <c r="V236" i="5"/>
  <c r="O236" i="5"/>
  <c r="V235" i="5"/>
  <c r="O235" i="5"/>
  <c r="U234" i="5"/>
  <c r="T234" i="5"/>
  <c r="S234" i="5"/>
  <c r="R234" i="5"/>
  <c r="Q234" i="5"/>
  <c r="P234" i="5"/>
  <c r="N234" i="5"/>
  <c r="M234" i="5"/>
  <c r="L234" i="5"/>
  <c r="V233" i="5"/>
  <c r="O233" i="5"/>
  <c r="V232" i="5"/>
  <c r="O232" i="5"/>
  <c r="U231" i="5"/>
  <c r="T231" i="5"/>
  <c r="S231" i="5"/>
  <c r="R231" i="5"/>
  <c r="Q231" i="5"/>
  <c r="P231" i="5"/>
  <c r="N231" i="5"/>
  <c r="M231" i="5"/>
  <c r="L231" i="5"/>
  <c r="O231" i="5" s="1"/>
  <c r="V230" i="5"/>
  <c r="O230" i="5"/>
  <c r="V229" i="5"/>
  <c r="O229" i="5"/>
  <c r="U228" i="5"/>
  <c r="T228" i="5"/>
  <c r="S228" i="5"/>
  <c r="R228" i="5"/>
  <c r="Q228" i="5"/>
  <c r="P228" i="5"/>
  <c r="N228" i="5"/>
  <c r="M228" i="5"/>
  <c r="L228" i="5"/>
  <c r="V226" i="5"/>
  <c r="O226" i="5"/>
  <c r="V225" i="5"/>
  <c r="O225" i="5"/>
  <c r="U224" i="5"/>
  <c r="T224" i="5"/>
  <c r="S224" i="5"/>
  <c r="R224" i="5"/>
  <c r="Q224" i="5"/>
  <c r="P224" i="5"/>
  <c r="N224" i="5"/>
  <c r="O224" i="5" s="1"/>
  <c r="M224" i="5"/>
  <c r="L224" i="5"/>
  <c r="V223" i="5"/>
  <c r="O223" i="5"/>
  <c r="V222" i="5"/>
  <c r="O222" i="5"/>
  <c r="U221" i="5"/>
  <c r="T221" i="5"/>
  <c r="V221" i="5" s="1"/>
  <c r="S221" i="5"/>
  <c r="R221" i="5"/>
  <c r="Q221" i="5"/>
  <c r="P221" i="5"/>
  <c r="P220" i="5" s="1"/>
  <c r="N221" i="5"/>
  <c r="M221" i="5"/>
  <c r="M220" i="5" s="1"/>
  <c r="L221" i="5"/>
  <c r="V219" i="5"/>
  <c r="O219" i="5"/>
  <c r="V218" i="5"/>
  <c r="O218" i="5"/>
  <c r="U217" i="5"/>
  <c r="T217" i="5"/>
  <c r="S217" i="5"/>
  <c r="R217" i="5"/>
  <c r="Q217" i="5"/>
  <c r="P217" i="5"/>
  <c r="N217" i="5"/>
  <c r="M217" i="5"/>
  <c r="L217" i="5"/>
  <c r="V216" i="5"/>
  <c r="O216" i="5"/>
  <c r="V215" i="5"/>
  <c r="O215" i="5"/>
  <c r="U214" i="5"/>
  <c r="U210" i="5" s="1"/>
  <c r="T214" i="5"/>
  <c r="S214" i="5"/>
  <c r="R214" i="5"/>
  <c r="Q214" i="5"/>
  <c r="P214" i="5"/>
  <c r="N214" i="5"/>
  <c r="M214" i="5"/>
  <c r="L214" i="5"/>
  <c r="V213" i="5"/>
  <c r="O213" i="5"/>
  <c r="V212" i="5"/>
  <c r="O212" i="5"/>
  <c r="U211" i="5"/>
  <c r="T211" i="5"/>
  <c r="S211" i="5"/>
  <c r="R211" i="5"/>
  <c r="Q211" i="5"/>
  <c r="P211" i="5"/>
  <c r="N211" i="5"/>
  <c r="M211" i="5"/>
  <c r="L211" i="5"/>
  <c r="V209" i="5"/>
  <c r="O209" i="5"/>
  <c r="V208" i="5"/>
  <c r="O208" i="5"/>
  <c r="U207" i="5"/>
  <c r="T207" i="5"/>
  <c r="V207" i="5" s="1"/>
  <c r="S207" i="5"/>
  <c r="R207" i="5"/>
  <c r="Q207" i="5"/>
  <c r="P207" i="5"/>
  <c r="N207" i="5"/>
  <c r="M207" i="5"/>
  <c r="L207" i="5"/>
  <c r="O207" i="5" s="1"/>
  <c r="V206" i="5"/>
  <c r="O206" i="5"/>
  <c r="V205" i="5"/>
  <c r="O205" i="5"/>
  <c r="U204" i="5"/>
  <c r="T204" i="5"/>
  <c r="S204" i="5"/>
  <c r="S203" i="5" s="1"/>
  <c r="R204" i="5"/>
  <c r="Q204" i="5"/>
  <c r="P204" i="5"/>
  <c r="N204" i="5"/>
  <c r="M204" i="5"/>
  <c r="M203" i="5" s="1"/>
  <c r="L204" i="5"/>
  <c r="L203" i="5"/>
  <c r="V202" i="5"/>
  <c r="O202" i="5"/>
  <c r="V201" i="5"/>
  <c r="O201" i="5"/>
  <c r="U200" i="5"/>
  <c r="T200" i="5"/>
  <c r="S200" i="5"/>
  <c r="R200" i="5"/>
  <c r="Q200" i="5"/>
  <c r="P200" i="5"/>
  <c r="N200" i="5"/>
  <c r="M200" i="5"/>
  <c r="L200" i="5"/>
  <c r="V199" i="5"/>
  <c r="O199" i="5"/>
  <c r="V198" i="5"/>
  <c r="O198" i="5"/>
  <c r="U197" i="5"/>
  <c r="T197" i="5"/>
  <c r="S197" i="5"/>
  <c r="R197" i="5"/>
  <c r="Q197" i="5"/>
  <c r="P197" i="5"/>
  <c r="N197" i="5"/>
  <c r="M197" i="5"/>
  <c r="L197" i="5"/>
  <c r="V194" i="5"/>
  <c r="O194" i="5"/>
  <c r="V193" i="5"/>
  <c r="O193" i="5"/>
  <c r="U192" i="5"/>
  <c r="T192" i="5"/>
  <c r="S192" i="5"/>
  <c r="R192" i="5"/>
  <c r="Q192" i="5"/>
  <c r="P192" i="5"/>
  <c r="N192" i="5"/>
  <c r="M192" i="5"/>
  <c r="L192" i="5"/>
  <c r="V191" i="5"/>
  <c r="O191" i="5"/>
  <c r="V190" i="5"/>
  <c r="O190" i="5"/>
  <c r="U189" i="5"/>
  <c r="T189" i="5"/>
  <c r="V189" i="5" s="1"/>
  <c r="S189" i="5"/>
  <c r="R189" i="5"/>
  <c r="Q189" i="5"/>
  <c r="P189" i="5"/>
  <c r="N189" i="5"/>
  <c r="M189" i="5"/>
  <c r="L189" i="5"/>
  <c r="V188" i="5"/>
  <c r="O188" i="5"/>
  <c r="V187" i="5"/>
  <c r="O187" i="5"/>
  <c r="U186" i="5"/>
  <c r="T186" i="5"/>
  <c r="S186" i="5"/>
  <c r="R186" i="5"/>
  <c r="Q186" i="5"/>
  <c r="P186" i="5"/>
  <c r="N186" i="5"/>
  <c r="M186" i="5"/>
  <c r="L186" i="5"/>
  <c r="V185" i="5"/>
  <c r="O185" i="5"/>
  <c r="V184" i="5"/>
  <c r="O184" i="5"/>
  <c r="U183" i="5"/>
  <c r="T183" i="5"/>
  <c r="T182" i="5" s="1"/>
  <c r="S183" i="5"/>
  <c r="R183" i="5"/>
  <c r="Q183" i="5"/>
  <c r="P183" i="5"/>
  <c r="N183" i="5"/>
  <c r="M183" i="5"/>
  <c r="L183" i="5"/>
  <c r="L182" i="5" s="1"/>
  <c r="V179" i="5"/>
  <c r="O179" i="5"/>
  <c r="V178" i="5"/>
  <c r="O178" i="5"/>
  <c r="U177" i="5"/>
  <c r="T177" i="5"/>
  <c r="S177" i="5"/>
  <c r="R177" i="5"/>
  <c r="Q177" i="5"/>
  <c r="P177" i="5"/>
  <c r="O177" i="5"/>
  <c r="N177" i="5"/>
  <c r="M177" i="5"/>
  <c r="L177" i="5"/>
  <c r="V176" i="5"/>
  <c r="O176" i="5"/>
  <c r="V175" i="5"/>
  <c r="O175" i="5"/>
  <c r="U174" i="5"/>
  <c r="V174" i="5" s="1"/>
  <c r="T174" i="5"/>
  <c r="S174" i="5"/>
  <c r="R174" i="5"/>
  <c r="Q174" i="5"/>
  <c r="P174" i="5"/>
  <c r="N174" i="5"/>
  <c r="M174" i="5"/>
  <c r="L174" i="5"/>
  <c r="O174" i="5" s="1"/>
  <c r="V173" i="5"/>
  <c r="O173" i="5"/>
  <c r="V172" i="5"/>
  <c r="O172" i="5"/>
  <c r="U171" i="5"/>
  <c r="T171" i="5"/>
  <c r="S171" i="5"/>
  <c r="R171" i="5"/>
  <c r="Q171" i="5"/>
  <c r="P171" i="5"/>
  <c r="N171" i="5"/>
  <c r="M171" i="5"/>
  <c r="L171" i="5"/>
  <c r="O171" i="5" s="1"/>
  <c r="V170" i="5"/>
  <c r="O170" i="5"/>
  <c r="V169" i="5"/>
  <c r="O169" i="5"/>
  <c r="U168" i="5"/>
  <c r="T168" i="5"/>
  <c r="S168" i="5"/>
  <c r="R168" i="5"/>
  <c r="Q168" i="5"/>
  <c r="P168" i="5"/>
  <c r="N168" i="5"/>
  <c r="M168" i="5"/>
  <c r="L168" i="5"/>
  <c r="O168" i="5" s="1"/>
  <c r="V167" i="5"/>
  <c r="O167" i="5"/>
  <c r="V166" i="5"/>
  <c r="O166" i="5"/>
  <c r="V165" i="5"/>
  <c r="U165" i="5"/>
  <c r="T165" i="5"/>
  <c r="S165" i="5"/>
  <c r="R165" i="5"/>
  <c r="Q165" i="5"/>
  <c r="Q164" i="5" s="1"/>
  <c r="Q163" i="5" s="1"/>
  <c r="P165" i="5"/>
  <c r="P164" i="5" s="1"/>
  <c r="P163" i="5" s="1"/>
  <c r="N165" i="5"/>
  <c r="N164" i="5" s="1"/>
  <c r="N163" i="5" s="1"/>
  <c r="M165" i="5"/>
  <c r="O165" i="5" s="1"/>
  <c r="L165" i="5"/>
  <c r="V162" i="5"/>
  <c r="O162" i="5"/>
  <c r="V161" i="5"/>
  <c r="O161" i="5"/>
  <c r="U160" i="5"/>
  <c r="T160" i="5"/>
  <c r="T159" i="5" s="1"/>
  <c r="T158" i="5" s="1"/>
  <c r="S160" i="5"/>
  <c r="S159" i="5" s="1"/>
  <c r="S158" i="5" s="1"/>
  <c r="R160" i="5"/>
  <c r="Q160" i="5"/>
  <c r="Q159" i="5" s="1"/>
  <c r="Q158" i="5" s="1"/>
  <c r="P160" i="5"/>
  <c r="P159" i="5" s="1"/>
  <c r="P158" i="5" s="1"/>
  <c r="N160" i="5"/>
  <c r="M160" i="5"/>
  <c r="O160" i="5" s="1"/>
  <c r="L160" i="5"/>
  <c r="U159" i="5"/>
  <c r="R159" i="5"/>
  <c r="R158" i="5" s="1"/>
  <c r="N159" i="5"/>
  <c r="N158" i="5" s="1"/>
  <c r="L159" i="5"/>
  <c r="L158" i="5" s="1"/>
  <c r="V157" i="5"/>
  <c r="O157" i="5"/>
  <c r="V156" i="5"/>
  <c r="O156" i="5"/>
  <c r="U155" i="5"/>
  <c r="U154" i="5" s="1"/>
  <c r="T155" i="5"/>
  <c r="T154" i="5" s="1"/>
  <c r="S155" i="5"/>
  <c r="R155" i="5"/>
  <c r="R154" i="5" s="1"/>
  <c r="Q155" i="5"/>
  <c r="Q154" i="5" s="1"/>
  <c r="P155" i="5"/>
  <c r="P154" i="5" s="1"/>
  <c r="N155" i="5"/>
  <c r="N154" i="5" s="1"/>
  <c r="M155" i="5"/>
  <c r="M154" i="5" s="1"/>
  <c r="L155" i="5"/>
  <c r="S154" i="5"/>
  <c r="V153" i="5"/>
  <c r="O153" i="5"/>
  <c r="V152" i="5"/>
  <c r="O152" i="5"/>
  <c r="U151" i="5"/>
  <c r="U150" i="5" s="1"/>
  <c r="T151" i="5"/>
  <c r="S151" i="5"/>
  <c r="R151" i="5"/>
  <c r="R150" i="5" s="1"/>
  <c r="Q151" i="5"/>
  <c r="Q150" i="5" s="1"/>
  <c r="P151" i="5"/>
  <c r="P150" i="5" s="1"/>
  <c r="N151" i="5"/>
  <c r="N150" i="5" s="1"/>
  <c r="M151" i="5"/>
  <c r="M150" i="5" s="1"/>
  <c r="L151" i="5"/>
  <c r="S150" i="5"/>
  <c r="S149" i="5" s="1"/>
  <c r="L150" i="5"/>
  <c r="V147" i="5"/>
  <c r="O147" i="5"/>
  <c r="V146" i="5"/>
  <c r="O146" i="5"/>
  <c r="U145" i="5"/>
  <c r="T145" i="5"/>
  <c r="S145" i="5"/>
  <c r="R145" i="5"/>
  <c r="Q145" i="5"/>
  <c r="P145" i="5"/>
  <c r="N145" i="5"/>
  <c r="M145" i="5"/>
  <c r="L145" i="5"/>
  <c r="V144" i="5"/>
  <c r="O144" i="5"/>
  <c r="V143" i="5"/>
  <c r="O143" i="5"/>
  <c r="U142" i="5"/>
  <c r="T142" i="5"/>
  <c r="S142" i="5"/>
  <c r="R142" i="5"/>
  <c r="Q142" i="5"/>
  <c r="P142" i="5"/>
  <c r="N142" i="5"/>
  <c r="M142" i="5"/>
  <c r="L142" i="5"/>
  <c r="O142" i="5" s="1"/>
  <c r="V141" i="5"/>
  <c r="O141" i="5"/>
  <c r="V140" i="5"/>
  <c r="O140" i="5"/>
  <c r="U139" i="5"/>
  <c r="T139" i="5"/>
  <c r="S139" i="5"/>
  <c r="R139" i="5"/>
  <c r="Q139" i="5"/>
  <c r="P139" i="5"/>
  <c r="N139" i="5"/>
  <c r="M139" i="5"/>
  <c r="O139" i="5" s="1"/>
  <c r="L139" i="5"/>
  <c r="V138" i="5"/>
  <c r="O138" i="5"/>
  <c r="V137" i="5"/>
  <c r="O137" i="5"/>
  <c r="U136" i="5"/>
  <c r="T136" i="5"/>
  <c r="V136" i="5" s="1"/>
  <c r="S136" i="5"/>
  <c r="R136" i="5"/>
  <c r="Q136" i="5"/>
  <c r="P136" i="5"/>
  <c r="N136" i="5"/>
  <c r="M136" i="5"/>
  <c r="L136" i="5"/>
  <c r="V135" i="5"/>
  <c r="O135" i="5"/>
  <c r="V134" i="5"/>
  <c r="O134" i="5"/>
  <c r="U133" i="5"/>
  <c r="V133" i="5" s="1"/>
  <c r="T133" i="5"/>
  <c r="S133" i="5"/>
  <c r="R133" i="5"/>
  <c r="Q133" i="5"/>
  <c r="P133" i="5"/>
  <c r="N133" i="5"/>
  <c r="M133" i="5"/>
  <c r="L133" i="5"/>
  <c r="O133" i="5" s="1"/>
  <c r="V132" i="5"/>
  <c r="O132" i="5"/>
  <c r="V131" i="5"/>
  <c r="O131" i="5"/>
  <c r="U130" i="5"/>
  <c r="T130" i="5"/>
  <c r="S130" i="5"/>
  <c r="R130" i="5"/>
  <c r="Q130" i="5"/>
  <c r="P130" i="5"/>
  <c r="N130" i="5"/>
  <c r="M130" i="5"/>
  <c r="L130" i="5"/>
  <c r="V129" i="5"/>
  <c r="O129" i="5"/>
  <c r="V128" i="5"/>
  <c r="O128" i="5"/>
  <c r="U127" i="5"/>
  <c r="T127" i="5"/>
  <c r="V127" i="5" s="1"/>
  <c r="S127" i="5"/>
  <c r="R127" i="5"/>
  <c r="Q127" i="5"/>
  <c r="P127" i="5"/>
  <c r="N127" i="5"/>
  <c r="M127" i="5"/>
  <c r="L127" i="5"/>
  <c r="V126" i="5"/>
  <c r="O126" i="5"/>
  <c r="V125" i="5"/>
  <c r="O125" i="5"/>
  <c r="U124" i="5"/>
  <c r="T124" i="5"/>
  <c r="V124" i="5" s="1"/>
  <c r="S124" i="5"/>
  <c r="R124" i="5"/>
  <c r="Q124" i="5"/>
  <c r="P124" i="5"/>
  <c r="N124" i="5"/>
  <c r="M124" i="5"/>
  <c r="L124" i="5"/>
  <c r="V123" i="5"/>
  <c r="O123" i="5"/>
  <c r="V122" i="5"/>
  <c r="O122" i="5"/>
  <c r="U121" i="5"/>
  <c r="T121" i="5"/>
  <c r="S121" i="5"/>
  <c r="R121" i="5"/>
  <c r="Q121" i="5"/>
  <c r="P121" i="5"/>
  <c r="N121" i="5"/>
  <c r="M121" i="5"/>
  <c r="L121" i="5"/>
  <c r="V120" i="5"/>
  <c r="O120" i="5"/>
  <c r="V119" i="5"/>
  <c r="O119" i="5"/>
  <c r="U118" i="5"/>
  <c r="U117" i="5" s="1"/>
  <c r="T118" i="5"/>
  <c r="S118" i="5"/>
  <c r="R118" i="5"/>
  <c r="Q118" i="5"/>
  <c r="P118" i="5"/>
  <c r="N118" i="5"/>
  <c r="M118" i="5"/>
  <c r="L118" i="5"/>
  <c r="V116" i="5"/>
  <c r="O116" i="5"/>
  <c r="V115" i="5"/>
  <c r="O115" i="5"/>
  <c r="U114" i="5"/>
  <c r="T114" i="5"/>
  <c r="S114" i="5"/>
  <c r="R114" i="5"/>
  <c r="Q114" i="5"/>
  <c r="P114" i="5"/>
  <c r="N114" i="5"/>
  <c r="M114" i="5"/>
  <c r="L114" i="5"/>
  <c r="V113" i="5"/>
  <c r="O113" i="5"/>
  <c r="V112" i="5"/>
  <c r="O112" i="5"/>
  <c r="U111" i="5"/>
  <c r="T111" i="5"/>
  <c r="S111" i="5"/>
  <c r="R111" i="5"/>
  <c r="Q111" i="5"/>
  <c r="P111" i="5"/>
  <c r="N111" i="5"/>
  <c r="M111" i="5"/>
  <c r="L111" i="5"/>
  <c r="V110" i="5"/>
  <c r="O110" i="5"/>
  <c r="V109" i="5"/>
  <c r="O109" i="5"/>
  <c r="U108" i="5"/>
  <c r="T108" i="5"/>
  <c r="S108" i="5"/>
  <c r="R108" i="5"/>
  <c r="Q108" i="5"/>
  <c r="P108" i="5"/>
  <c r="N108" i="5"/>
  <c r="M108" i="5"/>
  <c r="L108" i="5"/>
  <c r="V107" i="5"/>
  <c r="O107" i="5"/>
  <c r="V106" i="5"/>
  <c r="O106" i="5"/>
  <c r="U105" i="5"/>
  <c r="T105" i="5"/>
  <c r="S105" i="5"/>
  <c r="R105" i="5"/>
  <c r="Q105" i="5"/>
  <c r="P105" i="5"/>
  <c r="N105" i="5"/>
  <c r="M105" i="5"/>
  <c r="L105" i="5"/>
  <c r="O105" i="5" s="1"/>
  <c r="V104" i="5"/>
  <c r="O104" i="5"/>
  <c r="V103" i="5"/>
  <c r="O103" i="5"/>
  <c r="U102" i="5"/>
  <c r="T102" i="5"/>
  <c r="S102" i="5"/>
  <c r="R102" i="5"/>
  <c r="Q102" i="5"/>
  <c r="P102" i="5"/>
  <c r="N102" i="5"/>
  <c r="M102" i="5"/>
  <c r="L102" i="5"/>
  <c r="V101" i="5"/>
  <c r="O101" i="5"/>
  <c r="V100" i="5"/>
  <c r="O100" i="5"/>
  <c r="U99" i="5"/>
  <c r="T99" i="5"/>
  <c r="S99" i="5"/>
  <c r="R99" i="5"/>
  <c r="Q99" i="5"/>
  <c r="P99" i="5"/>
  <c r="O99" i="5"/>
  <c r="N99" i="5"/>
  <c r="M99" i="5"/>
  <c r="L99" i="5"/>
  <c r="V98" i="5"/>
  <c r="O98" i="5"/>
  <c r="V97" i="5"/>
  <c r="O97" i="5"/>
  <c r="U96" i="5"/>
  <c r="T96" i="5"/>
  <c r="S96" i="5"/>
  <c r="R96" i="5"/>
  <c r="Q96" i="5"/>
  <c r="P96" i="5"/>
  <c r="N96" i="5"/>
  <c r="M96" i="5"/>
  <c r="L96" i="5"/>
  <c r="O96" i="5" s="1"/>
  <c r="V95" i="5"/>
  <c r="O95" i="5"/>
  <c r="V94" i="5"/>
  <c r="O94" i="5"/>
  <c r="U93" i="5"/>
  <c r="T93" i="5"/>
  <c r="S93" i="5"/>
  <c r="R93" i="5"/>
  <c r="Q93" i="5"/>
  <c r="P93" i="5"/>
  <c r="N93" i="5"/>
  <c r="M93" i="5"/>
  <c r="L93" i="5"/>
  <c r="O93" i="5" s="1"/>
  <c r="V92" i="5"/>
  <c r="O92" i="5"/>
  <c r="V91" i="5"/>
  <c r="O91" i="5"/>
  <c r="U90" i="5"/>
  <c r="T90" i="5"/>
  <c r="S90" i="5"/>
  <c r="R90" i="5"/>
  <c r="Q90" i="5"/>
  <c r="P90" i="5"/>
  <c r="N90" i="5"/>
  <c r="M90" i="5"/>
  <c r="L90" i="5"/>
  <c r="V89" i="5"/>
  <c r="O89" i="5"/>
  <c r="V88" i="5"/>
  <c r="O88" i="5"/>
  <c r="U87" i="5"/>
  <c r="V87" i="5" s="1"/>
  <c r="T87" i="5"/>
  <c r="S87" i="5"/>
  <c r="R87" i="5"/>
  <c r="Q87" i="5"/>
  <c r="P87" i="5"/>
  <c r="N87" i="5"/>
  <c r="M87" i="5"/>
  <c r="L87" i="5"/>
  <c r="V86" i="5"/>
  <c r="O86" i="5"/>
  <c r="V85" i="5"/>
  <c r="O85" i="5"/>
  <c r="U84" i="5"/>
  <c r="T84" i="5"/>
  <c r="S84" i="5"/>
  <c r="R84" i="5"/>
  <c r="Q84" i="5"/>
  <c r="P84" i="5"/>
  <c r="N84" i="5"/>
  <c r="M84" i="5"/>
  <c r="L84" i="5"/>
  <c r="V81" i="5"/>
  <c r="O81" i="5"/>
  <c r="V80" i="5"/>
  <c r="O80" i="5"/>
  <c r="V79" i="5"/>
  <c r="O79" i="5"/>
  <c r="U78" i="5"/>
  <c r="T78" i="5"/>
  <c r="S78" i="5"/>
  <c r="R78" i="5"/>
  <c r="Q78" i="5"/>
  <c r="P78" i="5"/>
  <c r="N78" i="5"/>
  <c r="M78" i="5"/>
  <c r="L78" i="5"/>
  <c r="O78" i="5" s="1"/>
  <c r="V77" i="5"/>
  <c r="O77" i="5"/>
  <c r="V76" i="5"/>
  <c r="O76" i="5"/>
  <c r="U75" i="5"/>
  <c r="V75" i="5" s="1"/>
  <c r="T75" i="5"/>
  <c r="S75" i="5"/>
  <c r="R75" i="5"/>
  <c r="Q75" i="5"/>
  <c r="P75" i="5"/>
  <c r="N75" i="5"/>
  <c r="M75" i="5"/>
  <c r="L75" i="5"/>
  <c r="V74" i="5"/>
  <c r="O74" i="5"/>
  <c r="V73" i="5"/>
  <c r="O73" i="5"/>
  <c r="U72" i="5"/>
  <c r="T72" i="5"/>
  <c r="V72" i="5" s="1"/>
  <c r="S72" i="5"/>
  <c r="R72" i="5"/>
  <c r="Q72" i="5"/>
  <c r="P72" i="5"/>
  <c r="N72" i="5"/>
  <c r="M72" i="5"/>
  <c r="L72" i="5"/>
  <c r="V71" i="5"/>
  <c r="O71" i="5"/>
  <c r="V70" i="5"/>
  <c r="O70" i="5"/>
  <c r="U69" i="5"/>
  <c r="T69" i="5"/>
  <c r="S69" i="5"/>
  <c r="R69" i="5"/>
  <c r="Q69" i="5"/>
  <c r="P69" i="5"/>
  <c r="N69" i="5"/>
  <c r="M69" i="5"/>
  <c r="L69" i="5"/>
  <c r="V68" i="5"/>
  <c r="O68" i="5"/>
  <c r="V67" i="5"/>
  <c r="O67" i="5"/>
  <c r="U66" i="5"/>
  <c r="T66" i="5"/>
  <c r="S66" i="5"/>
  <c r="R66" i="5"/>
  <c r="Q66" i="5"/>
  <c r="P66" i="5"/>
  <c r="N66" i="5"/>
  <c r="M66" i="5"/>
  <c r="L66" i="5"/>
  <c r="O66" i="5" s="1"/>
  <c r="V63" i="5"/>
  <c r="O63" i="5"/>
  <c r="V62" i="5"/>
  <c r="O62" i="5"/>
  <c r="U61" i="5"/>
  <c r="T61" i="5"/>
  <c r="S61" i="5"/>
  <c r="R61" i="5"/>
  <c r="Q61" i="5"/>
  <c r="P61" i="5"/>
  <c r="N61" i="5"/>
  <c r="M61" i="5"/>
  <c r="L61" i="5"/>
  <c r="V60" i="5"/>
  <c r="O60" i="5"/>
  <c r="V59" i="5"/>
  <c r="O59" i="5"/>
  <c r="U58" i="5"/>
  <c r="T58" i="5"/>
  <c r="S58" i="5"/>
  <c r="R58" i="5"/>
  <c r="Q58" i="5"/>
  <c r="P58" i="5"/>
  <c r="N58" i="5"/>
  <c r="M58" i="5"/>
  <c r="L58" i="5"/>
  <c r="V57" i="5"/>
  <c r="O57" i="5"/>
  <c r="V56" i="5"/>
  <c r="O56" i="5"/>
  <c r="U55" i="5"/>
  <c r="V55" i="5" s="1"/>
  <c r="T55" i="5"/>
  <c r="S55" i="5"/>
  <c r="R55" i="5"/>
  <c r="Q55" i="5"/>
  <c r="P55" i="5"/>
  <c r="N55" i="5"/>
  <c r="M55" i="5"/>
  <c r="L55" i="5"/>
  <c r="V54" i="5"/>
  <c r="O54" i="5"/>
  <c r="V53" i="5"/>
  <c r="O53" i="5"/>
  <c r="U52" i="5"/>
  <c r="T52" i="5"/>
  <c r="V52" i="5" s="1"/>
  <c r="S52" i="5"/>
  <c r="R52" i="5"/>
  <c r="Q52" i="5"/>
  <c r="P52" i="5"/>
  <c r="N52" i="5"/>
  <c r="M52" i="5"/>
  <c r="L52" i="5"/>
  <c r="V51" i="5"/>
  <c r="O51" i="5"/>
  <c r="V50" i="5"/>
  <c r="O50" i="5"/>
  <c r="U49" i="5"/>
  <c r="T49" i="5"/>
  <c r="S49" i="5"/>
  <c r="R49" i="5"/>
  <c r="Q49" i="5"/>
  <c r="P49" i="5"/>
  <c r="N49" i="5"/>
  <c r="M49" i="5"/>
  <c r="L49" i="5"/>
  <c r="O49" i="5" s="1"/>
  <c r="V48" i="5"/>
  <c r="O48" i="5"/>
  <c r="V47" i="5"/>
  <c r="O47" i="5"/>
  <c r="U46" i="5"/>
  <c r="T46" i="5"/>
  <c r="S46" i="5"/>
  <c r="R46" i="5"/>
  <c r="Q46" i="5"/>
  <c r="P46" i="5"/>
  <c r="N46" i="5"/>
  <c r="M46" i="5"/>
  <c r="L46" i="5"/>
  <c r="V45" i="5"/>
  <c r="O45" i="5"/>
  <c r="V44" i="5"/>
  <c r="O44" i="5"/>
  <c r="U43" i="5"/>
  <c r="T43" i="5"/>
  <c r="S43" i="5"/>
  <c r="R43" i="5"/>
  <c r="Q43" i="5"/>
  <c r="P43" i="5"/>
  <c r="N43" i="5"/>
  <c r="M43" i="5"/>
  <c r="L43" i="5"/>
  <c r="V42" i="5"/>
  <c r="O42" i="5"/>
  <c r="V41" i="5"/>
  <c r="O41" i="5"/>
  <c r="V40" i="5"/>
  <c r="O40" i="5"/>
  <c r="U39" i="5"/>
  <c r="T39" i="5"/>
  <c r="S39" i="5"/>
  <c r="R39" i="5"/>
  <c r="Q39" i="5"/>
  <c r="P39" i="5"/>
  <c r="N39" i="5"/>
  <c r="M39" i="5"/>
  <c r="L39" i="5"/>
  <c r="V38" i="5"/>
  <c r="O38" i="5"/>
  <c r="V37" i="5"/>
  <c r="O37" i="5"/>
  <c r="U36" i="5"/>
  <c r="T36" i="5"/>
  <c r="S36" i="5"/>
  <c r="R36" i="5"/>
  <c r="Q36" i="5"/>
  <c r="P36" i="5"/>
  <c r="N36" i="5"/>
  <c r="M36" i="5"/>
  <c r="L36" i="5"/>
  <c r="V35" i="5"/>
  <c r="O35" i="5"/>
  <c r="V34" i="5"/>
  <c r="O34" i="5"/>
  <c r="U33" i="5"/>
  <c r="T33" i="5"/>
  <c r="S33" i="5"/>
  <c r="R33" i="5"/>
  <c r="Q33" i="5"/>
  <c r="P33" i="5"/>
  <c r="N33" i="5"/>
  <c r="M33" i="5"/>
  <c r="L33" i="5"/>
  <c r="V31" i="5"/>
  <c r="O31" i="5"/>
  <c r="V30" i="5"/>
  <c r="O30" i="5"/>
  <c r="U29" i="5"/>
  <c r="T29" i="5"/>
  <c r="S29" i="5"/>
  <c r="R29" i="5"/>
  <c r="Q29" i="5"/>
  <c r="P29" i="5"/>
  <c r="N29" i="5"/>
  <c r="M29" i="5"/>
  <c r="L29" i="5"/>
  <c r="V28" i="5"/>
  <c r="O28" i="5"/>
  <c r="V27" i="5"/>
  <c r="O27" i="5"/>
  <c r="U26" i="5"/>
  <c r="T26" i="5"/>
  <c r="T25" i="5" s="1"/>
  <c r="T24" i="5" s="1"/>
  <c r="T23" i="5" s="1"/>
  <c r="S26" i="5"/>
  <c r="R26" i="5"/>
  <c r="R25" i="5" s="1"/>
  <c r="R24" i="5" s="1"/>
  <c r="R23" i="5" s="1"/>
  <c r="Q26" i="5"/>
  <c r="P26" i="5"/>
  <c r="P25" i="5" s="1"/>
  <c r="P24" i="5" s="1"/>
  <c r="P23" i="5" s="1"/>
  <c r="N26" i="5"/>
  <c r="N25" i="5" s="1"/>
  <c r="N24" i="5" s="1"/>
  <c r="N23" i="5" s="1"/>
  <c r="M26" i="5"/>
  <c r="L26" i="5"/>
  <c r="L25" i="5" s="1"/>
  <c r="V21" i="5"/>
  <c r="O21" i="5"/>
  <c r="V20" i="5"/>
  <c r="O20" i="5"/>
  <c r="U19" i="5"/>
  <c r="V19" i="5" s="1"/>
  <c r="T19" i="5"/>
  <c r="S19" i="5"/>
  <c r="R19" i="5"/>
  <c r="Q19" i="5"/>
  <c r="P19" i="5"/>
  <c r="N19" i="5"/>
  <c r="M19" i="5"/>
  <c r="L19" i="5"/>
  <c r="V18" i="5"/>
  <c r="O18" i="5"/>
  <c r="V17" i="5"/>
  <c r="O17" i="5"/>
  <c r="U16" i="5"/>
  <c r="U12" i="5" s="1"/>
  <c r="T16" i="5"/>
  <c r="T12" i="5" s="1"/>
  <c r="T11" i="5" s="1"/>
  <c r="T10" i="5" s="1"/>
  <c r="S16" i="5"/>
  <c r="R16" i="5"/>
  <c r="Q16" i="5"/>
  <c r="P16" i="5"/>
  <c r="N16" i="5"/>
  <c r="M16" i="5"/>
  <c r="L16" i="5"/>
  <c r="V15" i="5"/>
  <c r="V14" i="5"/>
  <c r="V13" i="5"/>
  <c r="S13" i="5"/>
  <c r="R13" i="5"/>
  <c r="Q13" i="5"/>
  <c r="P13" i="5"/>
  <c r="N13" i="5"/>
  <c r="M13" i="5"/>
  <c r="L13" i="5"/>
  <c r="N12" i="5"/>
  <c r="A3" i="5"/>
  <c r="M12" i="5" l="1"/>
  <c r="M11" i="5" s="1"/>
  <c r="M10" i="5" s="1"/>
  <c r="R12" i="5"/>
  <c r="R11" i="5" s="1"/>
  <c r="R10" i="5" s="1"/>
  <c r="V121" i="5"/>
  <c r="S32" i="5"/>
  <c r="M340" i="5"/>
  <c r="M338" i="5" s="1"/>
  <c r="V93" i="5"/>
  <c r="N314" i="5"/>
  <c r="N313" i="5" s="1"/>
  <c r="N11" i="5"/>
  <c r="N10" i="5" s="1"/>
  <c r="M25" i="5"/>
  <c r="M24" i="5" s="1"/>
  <c r="M23" i="5" s="1"/>
  <c r="V177" i="5"/>
  <c r="O200" i="5"/>
  <c r="S210" i="5"/>
  <c r="O299" i="5"/>
  <c r="T314" i="5"/>
  <c r="T313" i="5" s="1"/>
  <c r="R340" i="5"/>
  <c r="R338" i="5" s="1"/>
  <c r="V437" i="5"/>
  <c r="S440" i="5"/>
  <c r="N340" i="5"/>
  <c r="N338" i="5" s="1"/>
  <c r="V284" i="5"/>
  <c r="O295" i="5"/>
  <c r="Q83" i="5"/>
  <c r="V78" i="5"/>
  <c r="U182" i="5"/>
  <c r="U25" i="5"/>
  <c r="V25" i="5" s="1"/>
  <c r="V473" i="5"/>
  <c r="Q440" i="5"/>
  <c r="Q314" i="5"/>
  <c r="Q313" i="5" s="1"/>
  <c r="V142" i="5"/>
  <c r="S220" i="5"/>
  <c r="V108" i="5"/>
  <c r="V145" i="5"/>
  <c r="V183" i="5"/>
  <c r="M196" i="5"/>
  <c r="M195" i="5" s="1"/>
  <c r="M181" i="5" s="1"/>
  <c r="M180" i="5" s="1"/>
  <c r="S457" i="5"/>
  <c r="M314" i="5"/>
  <c r="M313" i="5" s="1"/>
  <c r="T65" i="5"/>
  <c r="T64" i="5" s="1"/>
  <c r="P149" i="5"/>
  <c r="S340" i="5"/>
  <c r="S338" i="5" s="1"/>
  <c r="S182" i="5"/>
  <c r="N298" i="5"/>
  <c r="N65" i="5"/>
  <c r="N64" i="5" s="1"/>
  <c r="M65" i="5"/>
  <c r="M64" i="5" s="1"/>
  <c r="V224" i="5"/>
  <c r="O287" i="5"/>
  <c r="Q298" i="5"/>
  <c r="O111" i="5"/>
  <c r="O72" i="5"/>
  <c r="V111" i="5"/>
  <c r="T164" i="5"/>
  <c r="T163" i="5" s="1"/>
  <c r="S25" i="5"/>
  <c r="S24" i="5" s="1"/>
  <c r="S23" i="5" s="1"/>
  <c r="V151" i="5"/>
  <c r="N203" i="5"/>
  <c r="M210" i="5"/>
  <c r="V228" i="5"/>
  <c r="N281" i="5"/>
  <c r="N280" i="5" s="1"/>
  <c r="O55" i="5"/>
  <c r="V66" i="5"/>
  <c r="O87" i="5"/>
  <c r="V96" i="5"/>
  <c r="O118" i="5"/>
  <c r="V130" i="5"/>
  <c r="V168" i="5"/>
  <c r="V197" i="5"/>
  <c r="Q203" i="5"/>
  <c r="Q196" i="5" s="1"/>
  <c r="P210" i="5"/>
  <c r="V231" i="5"/>
  <c r="Q281" i="5"/>
  <c r="Q280" i="5" s="1"/>
  <c r="O291" i="5"/>
  <c r="U340" i="5"/>
  <c r="U338" i="5" s="1"/>
  <c r="P457" i="5"/>
  <c r="N182" i="5"/>
  <c r="O182" i="5" s="1"/>
  <c r="T298" i="5"/>
  <c r="O473" i="5"/>
  <c r="O29" i="5"/>
  <c r="O61" i="5"/>
  <c r="V99" i="5"/>
  <c r="T83" i="5"/>
  <c r="M149" i="5"/>
  <c r="V154" i="5"/>
  <c r="V171" i="5"/>
  <c r="M182" i="5"/>
  <c r="O189" i="5"/>
  <c r="T203" i="5"/>
  <c r="T196" i="5" s="1"/>
  <c r="Q210" i="5"/>
  <c r="Q195" i="5" s="1"/>
  <c r="Q181" i="5" s="1"/>
  <c r="O228" i="5"/>
  <c r="S281" i="5"/>
  <c r="S280" i="5" s="1"/>
  <c r="L314" i="5"/>
  <c r="O314" i="5" s="1"/>
  <c r="R457" i="5"/>
  <c r="V243" i="5"/>
  <c r="V61" i="5"/>
  <c r="V49" i="5"/>
  <c r="T32" i="5"/>
  <c r="R117" i="5"/>
  <c r="Q25" i="5"/>
  <c r="Q24" i="5" s="1"/>
  <c r="Q23" i="5" s="1"/>
  <c r="S12" i="5"/>
  <c r="S11" i="5" s="1"/>
  <c r="S10" i="5" s="1"/>
  <c r="Q12" i="5"/>
  <c r="Q11" i="5" s="1"/>
  <c r="Q10" i="5" s="1"/>
  <c r="P12" i="5"/>
  <c r="P11" i="5" s="1"/>
  <c r="P10" i="5" s="1"/>
  <c r="R149" i="5"/>
  <c r="V26" i="5"/>
  <c r="R32" i="5"/>
  <c r="O46" i="5"/>
  <c r="O69" i="5"/>
  <c r="O211" i="5"/>
  <c r="O234" i="5"/>
  <c r="V325" i="5"/>
  <c r="V328" i="5"/>
  <c r="O442" i="5"/>
  <c r="O459" i="5"/>
  <c r="V33" i="5"/>
  <c r="V36" i="5"/>
  <c r="P65" i="5"/>
  <c r="P64" i="5" s="1"/>
  <c r="O90" i="5"/>
  <c r="O114" i="5"/>
  <c r="V118" i="5"/>
  <c r="O136" i="5"/>
  <c r="L164" i="5"/>
  <c r="O164" i="5" s="1"/>
  <c r="V186" i="5"/>
  <c r="V204" i="5"/>
  <c r="N210" i="5"/>
  <c r="O214" i="5"/>
  <c r="P227" i="5"/>
  <c r="N227" i="5"/>
  <c r="V306" i="5"/>
  <c r="V341" i="5"/>
  <c r="V373" i="5"/>
  <c r="N457" i="5"/>
  <c r="U164" i="5"/>
  <c r="L117" i="5"/>
  <c r="V160" i="5"/>
  <c r="V39" i="5"/>
  <c r="O58" i="5"/>
  <c r="O75" i="5"/>
  <c r="N83" i="5"/>
  <c r="V102" i="5"/>
  <c r="O217" i="5"/>
  <c r="T227" i="5"/>
  <c r="Q227" i="5"/>
  <c r="P281" i="5"/>
  <c r="P280" i="5" s="1"/>
  <c r="S314" i="5"/>
  <c r="S313" i="5" s="1"/>
  <c r="V455" i="5"/>
  <c r="Q457" i="5"/>
  <c r="R83" i="5"/>
  <c r="R82" i="5" s="1"/>
  <c r="Q149" i="5"/>
  <c r="Q148" i="5" s="1"/>
  <c r="V159" i="5"/>
  <c r="R227" i="5"/>
  <c r="V315" i="5"/>
  <c r="O405" i="5"/>
  <c r="V16" i="5"/>
  <c r="O26" i="5"/>
  <c r="S65" i="5"/>
  <c r="S64" i="5" s="1"/>
  <c r="Q65" i="5"/>
  <c r="Q64" i="5" s="1"/>
  <c r="V84" i="5"/>
  <c r="V105" i="5"/>
  <c r="M117" i="5"/>
  <c r="M164" i="5"/>
  <c r="M163" i="5" s="1"/>
  <c r="O183" i="5"/>
  <c r="O186" i="5"/>
  <c r="V192" i="5"/>
  <c r="O204" i="5"/>
  <c r="O221" i="5"/>
  <c r="R281" i="5"/>
  <c r="R280" i="5" s="1"/>
  <c r="O306" i="5"/>
  <c r="V318" i="5"/>
  <c r="O373" i="5"/>
  <c r="O437" i="5"/>
  <c r="L472" i="5"/>
  <c r="O472" i="5" s="1"/>
  <c r="O36" i="5"/>
  <c r="V43" i="5"/>
  <c r="O121" i="5"/>
  <c r="O145" i="5"/>
  <c r="P182" i="5"/>
  <c r="M298" i="5"/>
  <c r="U314" i="5"/>
  <c r="V314" i="5" s="1"/>
  <c r="O332" i="5"/>
  <c r="O448" i="5"/>
  <c r="V465" i="5"/>
  <c r="P83" i="5"/>
  <c r="P82" i="5" s="1"/>
  <c r="O33" i="5"/>
  <c r="O39" i="5"/>
  <c r="V69" i="5"/>
  <c r="O102" i="5"/>
  <c r="P117" i="5"/>
  <c r="O124" i="5"/>
  <c r="R164" i="5"/>
  <c r="R163" i="5" s="1"/>
  <c r="R148" i="5" s="1"/>
  <c r="Q182" i="5"/>
  <c r="V211" i="5"/>
  <c r="R210" i="5"/>
  <c r="N220" i="5"/>
  <c r="L227" i="5"/>
  <c r="O227" i="5" s="1"/>
  <c r="V234" i="5"/>
  <c r="V321" i="5"/>
  <c r="R182" i="5"/>
  <c r="P298" i="5"/>
  <c r="O13" i="5"/>
  <c r="O16" i="5"/>
  <c r="O84" i="5"/>
  <c r="V90" i="5"/>
  <c r="V114" i="5"/>
  <c r="O192" i="5"/>
  <c r="L210" i="5"/>
  <c r="O210" i="5" s="1"/>
  <c r="V214" i="5"/>
  <c r="V217" i="5"/>
  <c r="Q220" i="5"/>
  <c r="M227" i="5"/>
  <c r="O315" i="5"/>
  <c r="O318" i="5"/>
  <c r="P340" i="5"/>
  <c r="P338" i="5" s="1"/>
  <c r="V12" i="5"/>
  <c r="O19" i="5"/>
  <c r="O43" i="5"/>
  <c r="M83" i="5"/>
  <c r="O108" i="5"/>
  <c r="S117" i="5"/>
  <c r="O127" i="5"/>
  <c r="O130" i="5"/>
  <c r="V139" i="5"/>
  <c r="U158" i="5"/>
  <c r="S164" i="5"/>
  <c r="S163" i="5" s="1"/>
  <c r="R203" i="5"/>
  <c r="P203" i="5"/>
  <c r="P196" i="5" s="1"/>
  <c r="P195" i="5" s="1"/>
  <c r="P181" i="5" s="1"/>
  <c r="R220" i="5"/>
  <c r="O245" i="5"/>
  <c r="T281" i="5"/>
  <c r="T280" i="5" s="1"/>
  <c r="P314" i="5"/>
  <c r="P313" i="5" s="1"/>
  <c r="O321" i="5"/>
  <c r="O466" i="5"/>
  <c r="L243" i="5"/>
  <c r="O243" i="5" s="1"/>
  <c r="V441" i="5"/>
  <c r="U440" i="5"/>
  <c r="O155" i="5"/>
  <c r="L154" i="5"/>
  <c r="O154" i="5" s="1"/>
  <c r="Q32" i="5"/>
  <c r="O150" i="5"/>
  <c r="L281" i="5"/>
  <c r="O284" i="5"/>
  <c r="L298" i="5"/>
  <c r="O305" i="5"/>
  <c r="V442" i="5"/>
  <c r="S148" i="5"/>
  <c r="V158" i="5"/>
  <c r="N196" i="5"/>
  <c r="M457" i="5"/>
  <c r="V200" i="5"/>
  <c r="T117" i="5"/>
  <c r="V117" i="5" s="1"/>
  <c r="O197" i="5"/>
  <c r="L196" i="5"/>
  <c r="U32" i="5"/>
  <c r="V58" i="5"/>
  <c r="L65" i="5"/>
  <c r="L83" i="5"/>
  <c r="V245" i="5"/>
  <c r="U11" i="5"/>
  <c r="L12" i="5"/>
  <c r="L32" i="5"/>
  <c r="O52" i="5"/>
  <c r="S83" i="5"/>
  <c r="O151" i="5"/>
  <c r="O203" i="5"/>
  <c r="L340" i="5"/>
  <c r="V466" i="5"/>
  <c r="V182" i="5"/>
  <c r="R196" i="5"/>
  <c r="O449" i="5"/>
  <c r="N149" i="5"/>
  <c r="N148" i="5" s="1"/>
  <c r="U163" i="5"/>
  <c r="N440" i="5"/>
  <c r="L24" i="5"/>
  <c r="P148" i="5"/>
  <c r="S227" i="5"/>
  <c r="U24" i="5"/>
  <c r="V29" i="5"/>
  <c r="M32" i="5"/>
  <c r="V299" i="5"/>
  <c r="P32" i="5"/>
  <c r="N32" i="5"/>
  <c r="V46" i="5"/>
  <c r="R65" i="5"/>
  <c r="R64" i="5" s="1"/>
  <c r="Q117" i="5"/>
  <c r="Q82" i="5" s="1"/>
  <c r="N117" i="5"/>
  <c r="N82" i="5" s="1"/>
  <c r="S196" i="5"/>
  <c r="T210" i="5"/>
  <c r="V210" i="5" s="1"/>
  <c r="O240" i="5"/>
  <c r="U281" i="5"/>
  <c r="V287" i="5"/>
  <c r="O341" i="5"/>
  <c r="R440" i="5"/>
  <c r="V155" i="5"/>
  <c r="M159" i="5"/>
  <c r="U203" i="5"/>
  <c r="V203" i="5" s="1"/>
  <c r="T220" i="5"/>
  <c r="L441" i="5"/>
  <c r="T458" i="5"/>
  <c r="T457" i="5" s="1"/>
  <c r="L465" i="5"/>
  <c r="O465" i="5" s="1"/>
  <c r="U220" i="5"/>
  <c r="U65" i="5"/>
  <c r="T150" i="5"/>
  <c r="T149" i="5" s="1"/>
  <c r="T148" i="5" s="1"/>
  <c r="L220" i="5"/>
  <c r="T340" i="5"/>
  <c r="T338" i="5" s="1"/>
  <c r="T448" i="5"/>
  <c r="T440" i="5" s="1"/>
  <c r="L458" i="5"/>
  <c r="U472" i="5"/>
  <c r="V472" i="5" s="1"/>
  <c r="U83" i="5"/>
  <c r="U149" i="5"/>
  <c r="U227" i="5"/>
  <c r="V227" i="5" s="1"/>
  <c r="U305" i="5"/>
  <c r="V305" i="5" s="1"/>
  <c r="L313" i="5" l="1"/>
  <c r="O313" i="5" s="1"/>
  <c r="N22" i="5"/>
  <c r="N9" i="5" s="1"/>
  <c r="U313" i="5"/>
  <c r="V313" i="5" s="1"/>
  <c r="S195" i="5"/>
  <c r="S181" i="5" s="1"/>
  <c r="V164" i="5"/>
  <c r="T195" i="5"/>
  <c r="T181" i="5" s="1"/>
  <c r="T180" i="5" s="1"/>
  <c r="T82" i="5"/>
  <c r="U298" i="5"/>
  <c r="V298" i="5" s="1"/>
  <c r="L163" i="5"/>
  <c r="O163" i="5" s="1"/>
  <c r="V163" i="5"/>
  <c r="O25" i="5"/>
  <c r="O298" i="5"/>
  <c r="V32" i="5"/>
  <c r="N195" i="5"/>
  <c r="N181" i="5" s="1"/>
  <c r="N180" i="5" s="1"/>
  <c r="M82" i="5"/>
  <c r="O220" i="5"/>
  <c r="R195" i="5"/>
  <c r="R181" i="5" s="1"/>
  <c r="R180" i="5" s="1"/>
  <c r="S82" i="5"/>
  <c r="S22" i="5" s="1"/>
  <c r="S9" i="5" s="1"/>
  <c r="T22" i="5"/>
  <c r="T9" i="5" s="1"/>
  <c r="S180" i="5"/>
  <c r="V458" i="5"/>
  <c r="L149" i="5"/>
  <c r="L148" i="5" s="1"/>
  <c r="P22" i="5"/>
  <c r="P9" i="5" s="1"/>
  <c r="Q180" i="5"/>
  <c r="O117" i="5"/>
  <c r="R22" i="5"/>
  <c r="R9" i="5" s="1"/>
  <c r="O441" i="5"/>
  <c r="L440" i="5"/>
  <c r="O440" i="5" s="1"/>
  <c r="V340" i="5"/>
  <c r="O83" i="5"/>
  <c r="L82" i="5"/>
  <c r="L64" i="5"/>
  <c r="O64" i="5" s="1"/>
  <c r="O65" i="5"/>
  <c r="O159" i="5"/>
  <c r="M158" i="5"/>
  <c r="O24" i="5"/>
  <c r="L23" i="5"/>
  <c r="O12" i="5"/>
  <c r="L11" i="5"/>
  <c r="Q22" i="5"/>
  <c r="Q9" i="5" s="1"/>
  <c r="L280" i="5"/>
  <c r="O280" i="5" s="1"/>
  <c r="O281" i="5"/>
  <c r="L457" i="5"/>
  <c r="O457" i="5" s="1"/>
  <c r="O458" i="5"/>
  <c r="V24" i="5"/>
  <c r="U23" i="5"/>
  <c r="V448" i="5"/>
  <c r="V11" i="5"/>
  <c r="U10" i="5"/>
  <c r="O196" i="5"/>
  <c r="L195" i="5"/>
  <c r="V83" i="5"/>
  <c r="U82" i="5"/>
  <c r="V82" i="5" s="1"/>
  <c r="U457" i="5"/>
  <c r="V457" i="5" s="1"/>
  <c r="V281" i="5"/>
  <c r="U280" i="5"/>
  <c r="V280" i="5" s="1"/>
  <c r="O340" i="5"/>
  <c r="L338" i="5"/>
  <c r="O338" i="5" s="1"/>
  <c r="V338" i="5"/>
  <c r="V65" i="5"/>
  <c r="U64" i="5"/>
  <c r="V64" i="5" s="1"/>
  <c r="P180" i="5"/>
  <c r="U196" i="5"/>
  <c r="O32" i="5"/>
  <c r="V149" i="5"/>
  <c r="U148" i="5"/>
  <c r="V148" i="5" s="1"/>
  <c r="V220" i="5"/>
  <c r="V150" i="5"/>
  <c r="V440" i="5"/>
  <c r="N8" i="5" l="1"/>
  <c r="N7" i="5" s="1"/>
  <c r="O82" i="5"/>
  <c r="O149" i="5"/>
  <c r="T8" i="5"/>
  <c r="T7" i="5" s="1"/>
  <c r="S8" i="5"/>
  <c r="S7" i="5" s="1"/>
  <c r="P8" i="5"/>
  <c r="P7" i="5" s="1"/>
  <c r="Q8" i="5"/>
  <c r="Q7" i="5" s="1"/>
  <c r="R8" i="5"/>
  <c r="R7" i="5" s="1"/>
  <c r="O23" i="5"/>
  <c r="L22" i="5"/>
  <c r="O158" i="5"/>
  <c r="M148" i="5"/>
  <c r="M22" i="5" s="1"/>
  <c r="M9" i="5" s="1"/>
  <c r="M8" i="5" s="1"/>
  <c r="M7" i="5" s="1"/>
  <c r="O195" i="5"/>
  <c r="L181" i="5"/>
  <c r="V10" i="5"/>
  <c r="U195" i="5"/>
  <c r="V196" i="5"/>
  <c r="U22" i="5"/>
  <c r="V22" i="5" s="1"/>
  <c r="V23" i="5"/>
  <c r="O11" i="5"/>
  <c r="L10" i="5"/>
  <c r="O22" i="5" l="1"/>
  <c r="O148" i="5"/>
  <c r="U9" i="5"/>
  <c r="V9" i="5" s="1"/>
  <c r="O10" i="5"/>
  <c r="L9" i="5"/>
  <c r="V195" i="5"/>
  <c r="U181" i="5"/>
  <c r="O181" i="5"/>
  <c r="L180" i="5"/>
  <c r="O180" i="5" s="1"/>
  <c r="V181" i="5" l="1"/>
  <c r="U180" i="5"/>
  <c r="O9" i="5"/>
  <c r="L8" i="5"/>
  <c r="V180" i="5" l="1"/>
  <c r="U8" i="5"/>
  <c r="O8" i="5"/>
  <c r="O7" i="5" s="1"/>
  <c r="L7" i="5"/>
  <c r="V8" i="5" l="1"/>
  <c r="U7" i="5"/>
  <c r="V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V5" authorId="0" shapeId="0" xr:uid="{00000000-0006-0000-0400-000001000000}">
      <text>
        <r>
          <rPr>
            <sz val="11"/>
            <color theme="1"/>
            <rFont val="Calibri"/>
            <family val="2"/>
            <scheme val="minor"/>
          </rPr>
          <t>======
ID#AAABmwynQxc
NCRR    (2025-06-27 20:59:29)
No debe superar 100%</t>
        </r>
      </text>
    </comment>
    <comment ref="K466" authorId="0" shapeId="0" xr:uid="{00000000-0006-0000-0400-000002000000}">
      <text>
        <r>
          <rPr>
            <sz val="11"/>
            <color theme="1"/>
            <rFont val="Calibri"/>
            <family val="2"/>
            <scheme val="minor"/>
          </rPr>
          <t>======
ID#AAABmwynQxg
tc={362743FC-A508-42A6-9AD7-2F214115B1CF}    (2025-06-27 20:59:29)
[Comentario encadenado]
Su versión de Excel le permite leer este comentario encadenado; sin embargo, las ediciones que se apliquen se quitarán si el archivo se abre en una versión más reciente de Excel. Más información: https://go.microsoft.com/fwlink/?linkid=870924
Comentario:
    Las convocatorias públicas en el SGR es para financiar Inverión</t>
        </r>
      </text>
    </comment>
  </commentList>
  <extLst>
    <ext xmlns:r="http://schemas.openxmlformats.org/officeDocument/2006/relationships" uri="GoogleSheetsCustomDataVersion2">
      <go:sheetsCustomData xmlns:go="http://customooxmlschemas.google.com/" r:id="rId1" roundtripDataSignature="AMtx7mj4Pb+cmresT9DEX1M7KIU2BX7GV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2" authorId="0" shapeId="0" xr:uid="{1B7B9E36-AD6D-4127-B537-5CA5878A5F3B}">
      <text>
        <r>
          <rPr>
            <b/>
            <sz val="9"/>
            <color indexed="81"/>
            <rFont val="Tahoma"/>
            <family val="2"/>
          </rPr>
          <t>Usuario:</t>
        </r>
        <r>
          <rPr>
            <sz val="9"/>
            <color indexed="81"/>
            <rFont val="Tahoma"/>
            <family val="2"/>
          </rPr>
          <t xml:space="preserve">
Incluye Recursos FONAM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JuanCarlosJr</author>
    <author/>
  </authors>
  <commentList>
    <comment ref="A1" authorId="0" shapeId="0" xr:uid="{B46432FE-7223-4C54-9B9E-DE8D095B1A1F}">
      <text>
        <r>
          <rPr>
            <b/>
            <sz val="9"/>
            <color indexed="81"/>
            <rFont val="Tahoma"/>
            <family val="2"/>
          </rPr>
          <t>Usuario:</t>
        </r>
        <r>
          <rPr>
            <sz val="9"/>
            <color indexed="81"/>
            <rFont val="Tahoma"/>
            <family val="2"/>
          </rPr>
          <t xml:space="preserve">
Corresponde a la estructura reportada en el Anexo 1. Adicione tantas filas como requiera</t>
        </r>
      </text>
    </comment>
    <comment ref="C1" authorId="0" shapeId="0" xr:uid="{4125C71E-3F1A-4BD3-8FA8-8E7A9248253C}">
      <text>
        <r>
          <rPr>
            <b/>
            <sz val="9"/>
            <color indexed="81"/>
            <rFont val="Tahoma"/>
            <family val="2"/>
          </rPr>
          <t xml:space="preserve">Usuario: </t>
        </r>
        <r>
          <rPr>
            <sz val="9"/>
            <color indexed="81"/>
            <rFont val="Tahoma"/>
            <family val="2"/>
          </rPr>
          <t>Corresponde a las fuentes de financiación que de acuerdo al plan financiero destinan recursos para INVERSIÓN. 
ADICIONE tantas columnas como requiera.</t>
        </r>
        <r>
          <rPr>
            <sz val="9"/>
            <color indexed="81"/>
            <rFont val="Tahoma"/>
            <family val="2"/>
          </rPr>
          <t xml:space="preserve">
</t>
        </r>
      </text>
    </comment>
    <comment ref="DW65" authorId="1" shapeId="0" xr:uid="{73EC2848-B299-4F1D-B636-DF5523EBA91D}">
      <text>
        <r>
          <rPr>
            <b/>
            <sz val="9"/>
            <color indexed="81"/>
            <rFont val="Tahoma"/>
            <family val="2"/>
          </rPr>
          <t>JuanCarlosJr:</t>
        </r>
        <r>
          <rPr>
            <sz val="9"/>
            <color indexed="81"/>
            <rFont val="Tahoma"/>
            <family val="2"/>
          </rPr>
          <t xml:space="preserve">
Proyecto: 
1 - Manetnimiento Perija 1
2 - Perija 1</t>
        </r>
      </text>
    </comment>
    <comment ref="A70" authorId="2" shapeId="0" xr:uid="{421FBC95-1D4A-4A22-A657-ACF1D9B250DB}">
      <text>
        <r>
          <rPr>
            <sz val="11"/>
            <color theme="1"/>
            <rFont val="Arial"/>
            <family val="2"/>
          </rPr>
          <t>Anteriormente 8.1.1. Se ajusta nombre de la actividad dividiendo acciones. De esta manera se reporto en informe 2021, revisar.</t>
        </r>
      </text>
    </comment>
  </commentList>
</comments>
</file>

<file path=xl/sharedStrings.xml><?xml version="1.0" encoding="utf-8"?>
<sst xmlns="http://schemas.openxmlformats.org/spreadsheetml/2006/main" count="3802" uniqueCount="878">
  <si>
    <t>ANEXOS INFORME DE SEGUIMIENTO AL PLAN DE ACCIÓN 2024-2027</t>
  </si>
  <si>
    <t>Nombre de la Corporación</t>
  </si>
  <si>
    <t>Corporación Autónoma Regional del Alto Magdalena - CAM</t>
  </si>
  <si>
    <t>Periodo a reportar</t>
  </si>
  <si>
    <t>Corporación Autónoma Regional de Cundinamarca – CAR</t>
  </si>
  <si>
    <t>Nombre de la persona responsable del reporte</t>
  </si>
  <si>
    <t>Corporación Autónoma Regional del Canal del Dique – CARDIQUE</t>
  </si>
  <si>
    <t>Dependencia</t>
  </si>
  <si>
    <t>Corporación Autónoma Regional de Sucre – CARSUCRE</t>
  </si>
  <si>
    <t>Cargo</t>
  </si>
  <si>
    <t>Corporación Autónoma Regional de Santander – CAS</t>
  </si>
  <si>
    <t>Correo electrónico</t>
  </si>
  <si>
    <t>Corporación para el Desarrollo Sostenible del Norte y el Oriente Amazónico – CDA</t>
  </si>
  <si>
    <t>Teléfono</t>
  </si>
  <si>
    <t>Corporación Autónoma Regional para la Defensa de la Meseta de Bucaramanga – CDMB</t>
  </si>
  <si>
    <t>Corporación Autónoma Regional para el Desarrollo Sostenible del Chocó – CODECHOCÓ</t>
  </si>
  <si>
    <t>Corporación para el Desarrollo Sostenible del Archipiélago de San Andrés, Providencia y Santa Catalina – CORALINA</t>
  </si>
  <si>
    <t>Corporación Autónoma Regional del Centro de Antioquia – CORANTIOQUIA</t>
  </si>
  <si>
    <t>Corporación para el Desarrollo Sostenible del Área de Manejo Especial de La Macarena – CORMACARENA</t>
  </si>
  <si>
    <t>Corporación Autónoma Regional de las Cuencas de los Ríos Negro y Nare – CORNARE</t>
  </si>
  <si>
    <t>Corporación Autónoma Regional del Magdalena – CORPAMAG</t>
  </si>
  <si>
    <t>Corporación para el Desarrollo Sostenible del Sur de la Amazonia – CORPOAMAZONIA</t>
  </si>
  <si>
    <t>Corporación Autónoma Regional de Boyacá – CORPOBOYACÁ</t>
  </si>
  <si>
    <t>Corporación Autónoma Regional de Caldas – CORPOCALDAS</t>
  </si>
  <si>
    <t>Corporación Autónoma Regional del Cesar – CORPOCESAR</t>
  </si>
  <si>
    <t>Corporación Autónoma Regional de Chivor – CORPOCHIVOR</t>
  </si>
  <si>
    <t>Corporación Autónoma Regional de La Guajira – CORPOGUAJIRA</t>
  </si>
  <si>
    <t>Corporación Autónoma Regional del Guavio – CORPOGUAVIO</t>
  </si>
  <si>
    <t>Corporación para el Desarrollo Sostenible de La Mojana y El San Jorge – CORPOMOJANA</t>
  </si>
  <si>
    <t>Corporación Autónoma Regional de Nariño – CORPONARIÑO</t>
  </si>
  <si>
    <t>Corporación Autónoma Regional de la Frontera Nororiental – CORPONOR</t>
  </si>
  <si>
    <t>Corporación Autónoma Regional de Risaralda – CARDER</t>
  </si>
  <si>
    <t>Corporación Autónoma Regional de la Orinoquia – CORPORINOQUIA</t>
  </si>
  <si>
    <t>Corporación para el Desarrollo Sostenible del Urabá – CORPOURABA</t>
  </si>
  <si>
    <t>Corporación Autónoma Regional del Tolima – CORTOLIMA</t>
  </si>
  <si>
    <t>Corporación Autónoma Regional del Atlántico – CRA</t>
  </si>
  <si>
    <t>Corporación Autónoma Regional del Cauca – CRC</t>
  </si>
  <si>
    <t>Corporación Autónoma Regional del Quindío – CRQ</t>
  </si>
  <si>
    <t>Corporación Autónoma Regional del Sur de Bolívar – CSB</t>
  </si>
  <si>
    <t>Corporación Autónoma Regional del Valle del Cauca – CVC</t>
  </si>
  <si>
    <t>Corporación Autónoma Regional de los Valles del Sinú y del San Jorge – CVS</t>
  </si>
  <si>
    <t>2024-I</t>
  </si>
  <si>
    <t>2024-II</t>
  </si>
  <si>
    <t>2025-I</t>
  </si>
  <si>
    <t>2025-II</t>
  </si>
  <si>
    <t>2026-I</t>
  </si>
  <si>
    <t>2026-II</t>
  </si>
  <si>
    <t>2027-I</t>
  </si>
  <si>
    <t>2027-II</t>
  </si>
  <si>
    <t>ANEXO No. 2. PROTOCOLO O GUÍA DE DILIGENCIAMIENTO</t>
  </si>
  <si>
    <t xml:space="preserve">MATRIZ DE SEGUIMIENTO A LA GESTIÓN Y DE AVANCE EN LAS METAS FÍSICAS Y FINANCIERAS DEL PLAN DE ACCIÓN </t>
  </si>
  <si>
    <t>ÍTEM</t>
  </si>
  <si>
    <t>DEFINICIONES</t>
  </si>
  <si>
    <t>(1) ESTRUCTURA RENTÍSTICA</t>
  </si>
  <si>
    <t>Es el conjunto de elementos que rigen la clasificación, el ordenamiento y la presentación del Presupuesto.</t>
  </si>
  <si>
    <t>(2) CONCEPTO</t>
  </si>
  <si>
    <t>Cuentas que conforma el presupuesto de ingresos.</t>
  </si>
  <si>
    <t>(3) PROYECTADO PLAN FINANCIERO</t>
  </si>
  <si>
    <t xml:space="preserve">Indique el valor proyectado en el Plan Financiero del Plan de Acción y el cual es la base para la formulación del presupuesto de la vigencia de reporte. </t>
  </si>
  <si>
    <t>(4) ADICIÓN</t>
  </si>
  <si>
    <t>Indique las modificaciones positivas que se realizan al presupuesto de la Corporación, que buscan adecuarlo a nuevas condiciones que se presentan en la ejecución y que no fueron contempladas en la etapa de programación (Plan Financiero); este debe reflejarse tanto en el presupuesto de ingresos como en el gasto con el fin que haya un equilibrio presupuestal.</t>
  </si>
  <si>
    <t>(5) REDUCCIÓN</t>
  </si>
  <si>
    <t>Indique las modificaciones negativas que se realizan al presupuesto de la Corporación, que buscan adecuarlo a nuevas condiciones que se presentan en la ejecución y que afecta la etapa de programación (Plan Financiero); este debe reflejarse tanto en el presupuesto de ingresos como en el gasto con el fin que haya un equilibrio presupuestal.</t>
  </si>
  <si>
    <t>(6) APROPIACIÓN FINAL</t>
  </si>
  <si>
    <t>Es el resultado de la suma de lo programado en el Plan Financiero (3) más las adiciones (4) y menos las reducciones (5).</t>
  </si>
  <si>
    <t>(7) FUNCIONAMIENTO</t>
  </si>
  <si>
    <t>Indique los recursos que se asignan a la cuenta de Funcionamiento por cada una de las fuentes de financiación.</t>
  </si>
  <si>
    <t>(8) INVERSIÓN</t>
  </si>
  <si>
    <t>Indique los recursos que se asignan a la cuenta de Inversión por cada una de las fuentes de financiación.</t>
  </si>
  <si>
    <t>(9) FCA</t>
  </si>
  <si>
    <t>Indique los recursos que se asignan a la cuenta del Fondo de Compensación Ambiental -FCA, por cada una de las fuentes de financiación, atendiendo el artículo 24 de la Ley 344 de 1996, es decir el veinte por ciento (20%) de los recursos percibidos por las Corporaciones Autónomas Regionales, con excepción de las de Desarrollo Sostenible, por concepto de transferencias del sector eléctrico; y el diez por ciento (10%) de las restantes rentas propias, con excepción del porcentaje ambiental de los gravámenes a la propiedad inmueble percibidos por ellas y de aquéllas que tengan como origen relaciones contractuales interadministrativas.</t>
  </si>
  <si>
    <t>(10) SERVICIO A LA DEUDA</t>
  </si>
  <si>
    <t>Indique los recursos que, se destina en la vigencia para disminuir el capital adeudado, e intereses, que se calculan sobre el capital adeudado. El servicio de la deuda de un período incluye a todas las obligaciones de un período determinado, es decir, que puede incluir a varios acreedores.</t>
  </si>
  <si>
    <t>(11) DERECHOS POR COBRAR</t>
  </si>
  <si>
    <t>Indique los recursos de los créditos a favor de la corporación y a los cuales realizará el proceso de cobro, estos pueden ser generados por la facturación por la prestación de un servicio, así mismo, se incluyen los valores que se giraran de otras entidades por contratos interinstitucionales, asignación de recursos para ejecución de proyectos, recursos asignados por la nación, los certificados por los entes territoriales por concepto de sobretasa o porcentaje ambiental, las certificaciones de las generadores de energía, por concepto de TSE, etc.
De conformidad al manual para el registro de la contabilidad presupuestal pública (CHIP) Son aquellos soportados en los actos en los cuales se determina la cuantía del ingreso que deba recibirse.</t>
  </si>
  <si>
    <t>(12) RECAUDO EFECTIVO</t>
  </si>
  <si>
    <t>(12) RECAUDO EFECTIVO Indique los recursos percibidos por la Corporación durante la vigencia de reporte,  monto recaudado en dinero o en papeles por concepto de ingresos de la vigencia o cuentas por cobrar, descontado las devoluciones o reversiones.</t>
  </si>
  <si>
    <t>(13) % DE RECAUDO</t>
  </si>
  <si>
    <t>Es la efectividad de la ejecución de los derechos por cobrar, es la división entre el recaudo efectivo (12) y los derechos por cobrar (11)</t>
  </si>
  <si>
    <t>(14) OBSERVACIONES</t>
  </si>
  <si>
    <t>Si es el caso, relacione lo que considere importante para la respectiva revisión y análisis que realizará DOAT-SINA.</t>
  </si>
  <si>
    <t>Ingresos Recursos Propios</t>
  </si>
  <si>
    <t>Ingresos Corrientes</t>
  </si>
  <si>
    <t>Recursos de Capital</t>
  </si>
  <si>
    <t>Aportes Recursos Nación</t>
  </si>
  <si>
    <t>Correspondea los recursos provenientes de las diferentes fuentes disponibles por la Nación, los cuales pueden formar o no parte de la Ley de Presupuesto General de la Nación.</t>
  </si>
  <si>
    <t xml:space="preserve">Aportes Presupuesto General de la Nación </t>
  </si>
  <si>
    <t>Corresponde a los recursos provenientes del Presupuesto General de la Nación, asignados directamente en la Ley Anual de Presupuesto, así como los recursos distribuidos durante la respectiva fiscal por parte del Ministerio de Ambiente y Desarrollo Sostenible, Ministerio de Hacienda, Departamento Nacional de Planeación u alguna otra entidad del orden Nacional, dirigidos a financiar el presupuesto de funcionamiento, inversión o servicio a la deuda, los cuales se rigen por las disposiciones establecidas en el Estatuto Orgánico de Presupuesto</t>
  </si>
  <si>
    <t>Aportes Fondo de Compensación Ambiental -FCA</t>
  </si>
  <si>
    <t>Corresponde a los recursos provenientes del Fondo de Compensación Ambiental, asignados directamente en la Ley Anual de Presupuesto, así como los recursos distribuidos durante la respectiva fiscal de ejecución por parte del Ministerio de Ambiente y Desarrollo Sostenible, dirigidos a financiar el presupuesto de funcionamiento, inversión o servicio a la deuda.</t>
  </si>
  <si>
    <t xml:space="preserve">Aportes Fondo Nacional Ambiental - FONAM, inversión </t>
  </si>
  <si>
    <t>Corresponde a los recursos provenientes del Fondo Nacional Ambiental, asignados directamente en la Ley Anual de Presupuesto, así como los recursos distribuidos durante la respectiva fiscal de ejecución, dirigidos a financiar el presupuesto de inversión.</t>
  </si>
  <si>
    <t>Aportes Fondo para la Vida y la Biodiversidad</t>
  </si>
  <si>
    <t>Corresponde a los recursos asignados por el Fondo para la Vida y la Biodiversidad a las Corporaciones Autónomas Regionales y de Desarrollo Sostenible</t>
  </si>
  <si>
    <t>Aportes del Sistema General de Regalias - SGR</t>
  </si>
  <si>
    <t>Aportes del Sistema General de Regalias - SGR- Asignaciones Directas</t>
  </si>
  <si>
    <t>Corresponde a las asignaciones presupuestales establecidas a las Corporaciones Autónomas Regionales y de Desarrollo Sostenible en la Ley bienal de presupuesto del Sistema General de Regalías, mediante Asignaciones Directas</t>
  </si>
  <si>
    <t>Aportes del Sistema General de Regalias - SGR - Convocatorias Públicas</t>
  </si>
  <si>
    <r>
      <rPr>
        <sz val="10"/>
        <color theme="1"/>
        <rFont val="Arial Narrow"/>
        <family val="2"/>
      </rPr>
      <t xml:space="preserve">Corresponde a las asignaciones presupuestales a las Corporaciones Autónomas Regionales y de Desarrollo Sostenible, en virtud de la aprobación de iniciativas de inversión en convocatorias públicas, abiertas y competitivas </t>
    </r>
    <r>
      <rPr>
        <i/>
        <sz val="10"/>
        <color theme="1"/>
        <rFont val="Arial Narrow"/>
        <family val="2"/>
      </rPr>
      <t>(Asignación Ambiental, Asignación para la Ciencia, Tecnología e Innovación Ambiental, Asignación para la Inversión Local en Ambiente y Desarrollo Sostenible y 20% mayor recaudo)</t>
    </r>
  </si>
  <si>
    <t>Aportes del Sistema General de Regalias - SGR - Designación como unidad ejecutora</t>
  </si>
  <si>
    <t>Corresponde a las asignaciones presupuestales a las Corporaciones Autónomas Regionales y de Desarrollo Sostenible, en virtud de la designación en calidad de entidad pública ejecutora de un proyecto de inversión que se financia por las diferentes bolsas de recursos del Sistema General de Regalías.</t>
  </si>
  <si>
    <t>PROTOCOLO O GUÍA DE DILIGENCIAMIENTO</t>
  </si>
  <si>
    <t>INFORME GASTOS PAC</t>
  </si>
  <si>
    <t>Cuentas que conforma el presupuesto de los gastos.</t>
  </si>
  <si>
    <t>(3) RECURSOS PROPIOS</t>
  </si>
  <si>
    <t>Por cada cuenta que conforma el presupuesto de gastos por concepto de recursos propios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</si>
  <si>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(4) RECURSOS NACIÓN</t>
  </si>
  <si>
    <t>Por cada cuenta que conforma el presupuesto de gastos por concepto de los recursos recibidos por el Presupuesto General de la Nación,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</si>
  <si>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(5) RECURSOS FONDO DE COMPENSACIÓN AMBIENTAL</t>
  </si>
  <si>
    <t>Por cada cuenta que conforma el presupuesto de gastos por concepto de los recursos recibidos por el Fondo de Compensación Ambiental,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</si>
  <si>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(6) RECURSOS FONDO NACIONAL AMBIENTAL</t>
  </si>
  <si>
    <t>(7) RECURSOS FONDO PARA LA VIDA</t>
  </si>
  <si>
    <t>(8) RECURSOS DE REGALÍAS ASIGNACIÓN DIRECTA</t>
  </si>
  <si>
    <t>Por cada cuenta que conforma el presupuesto de gastos por concepto de los recursos recibidos por el Sistema General de Regalías,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</si>
  <si>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(9) RECURSOS DE REGALÍAS ASIGNACIÓN POR ADMINISTRACION</t>
  </si>
  <si>
    <t>(10) RECURSOS DE REGALÍAS ASIGNACIÓN POR OCAD</t>
  </si>
  <si>
    <t>(11) TOTAL RECURSOS</t>
  </si>
  <si>
    <t>Es la sumatoria del gasto realizado por recursos propios, Nación, Regalías y Fondo de Compensación Ambiental.</t>
  </si>
  <si>
    <t>(12) OBSERVACIONES</t>
  </si>
  <si>
    <t>Si es el caso, relacione lo que considere importante para la respectiva revisión y análisis que realizará la DOAT-SINA.</t>
  </si>
  <si>
    <t xml:space="preserve">PROTOCOLO O GUÍA DE DILIGENCIAMIENTO </t>
  </si>
  <si>
    <t>INFORME DETALLADO GASTOS DE INVERSIÓN</t>
  </si>
  <si>
    <t>ESTRUCTURA PLAN DE ACCIÓN INSTITUCIONAL</t>
  </si>
  <si>
    <t xml:space="preserve">RECURSOS APROPIADOS </t>
  </si>
  <si>
    <t>FUENTE DE FINANCIACIÓN</t>
  </si>
  <si>
    <t>PRESUPUESTADO</t>
  </si>
  <si>
    <t>COMPROMETIDO</t>
  </si>
  <si>
    <t>OBLIGACIONES</t>
  </si>
  <si>
    <t xml:space="preserve">PAGOS </t>
  </si>
  <si>
    <t>TOTAL RECURSOS</t>
  </si>
  <si>
    <t>OBSERVACIONES</t>
  </si>
  <si>
    <t xml:space="preserve"> INFORME DE EJECUCION PRESUPUESTAL DE INGRESOS </t>
  </si>
  <si>
    <t xml:space="preserve">RECURSOS VIGENCIA : </t>
  </si>
  <si>
    <t>(1)
ESTRUCTURA RENTISTICA</t>
  </si>
  <si>
    <t>(2)
CONCEPTO</t>
  </si>
  <si>
    <t>(3)
PROYECTADO PLAN FINANCIERO</t>
  </si>
  <si>
    <t>MODIFICACIONES</t>
  </si>
  <si>
    <t xml:space="preserve">(6)
APROPIACIÓN FINAL
(3+4-5)
</t>
  </si>
  <si>
    <t>DISTRIBUCIÓN</t>
  </si>
  <si>
    <t>(11)
DERECHOS POR COBRAR</t>
  </si>
  <si>
    <t>(12)
RECAUDO
EFECTIVO</t>
  </si>
  <si>
    <t>(13)
% DE RECAUDO</t>
  </si>
  <si>
    <t>(14)
OBSERVACIONES</t>
  </si>
  <si>
    <t>DEFINICIÓN</t>
  </si>
  <si>
    <t>SOPORTE LEGAL</t>
  </si>
  <si>
    <t>NIVEL ESTRUCTURAL</t>
  </si>
  <si>
    <t>NIVEL RENTISTICO</t>
  </si>
  <si>
    <t>SUBNIVEL RENTISTICO</t>
  </si>
  <si>
    <t>CONCEPTO</t>
  </si>
  <si>
    <t>NIVEL 1</t>
  </si>
  <si>
    <t>NIVEL 2</t>
  </si>
  <si>
    <t>NIVEL 3</t>
  </si>
  <si>
    <t>NIVEL 4</t>
  </si>
  <si>
    <t>NIVEL 5</t>
  </si>
  <si>
    <t>(4)
ADICIÓN</t>
  </si>
  <si>
    <t>(5)
REDUCCIÓN</t>
  </si>
  <si>
    <t>(7)
FUNCIONAMIENTO</t>
  </si>
  <si>
    <t>(8)
INVERSIÓN</t>
  </si>
  <si>
    <t>(9)
FCA</t>
  </si>
  <si>
    <t>(10)
SERVICIO A LA DEUDA</t>
  </si>
  <si>
    <t>1</t>
  </si>
  <si>
    <t>Ingresos</t>
  </si>
  <si>
    <t>01</t>
  </si>
  <si>
    <t>Ingresos tributarios</t>
  </si>
  <si>
    <t>Impuestos directos</t>
  </si>
  <si>
    <t>014</t>
  </si>
  <si>
    <t xml:space="preserve">Sobretasa ambiental </t>
  </si>
  <si>
    <t>Sobretasa ambiental - Urbano</t>
  </si>
  <si>
    <t>Sobretasa ambiental - Urbano-Vigencia actual</t>
  </si>
  <si>
    <t>2</t>
  </si>
  <si>
    <t>Sobretasa ambiental - Urbano-Vigencia anterior</t>
  </si>
  <si>
    <t>02</t>
  </si>
  <si>
    <t>Sobretasa ambiental - Rural</t>
  </si>
  <si>
    <t>Sobretasa ambiental - Rural- Vigencia Actual</t>
  </si>
  <si>
    <t>Sobretasa ambiental - Rural- Vigencia Anterior</t>
  </si>
  <si>
    <t>201</t>
  </si>
  <si>
    <t>Sobretasa Ambiental Áreas Metropolitanas</t>
  </si>
  <si>
    <t>Sobretasa Ambiental Áreas Metropolitanas- Vigencia actual</t>
  </si>
  <si>
    <t>Sobretasa Ambiental Áreas Metropolitanas - Vigencia Anterior</t>
  </si>
  <si>
    <t>Ingresos no tributarios</t>
  </si>
  <si>
    <t>Contribuciones</t>
  </si>
  <si>
    <t>05</t>
  </si>
  <si>
    <t>Contribuciones diversas</t>
  </si>
  <si>
    <t>Contribución sector eléctrico</t>
  </si>
  <si>
    <t>Contribución sector eléctrico - Generadores de energía convencional</t>
  </si>
  <si>
    <t>Contribución sector eléctrico - Generadores de energía convencional - Vigencia Actual</t>
  </si>
  <si>
    <t>Contribución sector eléctrico - Generadores de energía convencional - Vigencia Anterior</t>
  </si>
  <si>
    <t>Contribución sector eléctrico - Generadores de energía no convencional</t>
  </si>
  <si>
    <t>Contribución sector eléctrico - Generadores de energía no convencional - Vigencia Actual</t>
  </si>
  <si>
    <t>Contribución sector eléctrico - Generadores de energía no convencional - Vigencia Anterior</t>
  </si>
  <si>
    <t>Tasas y derechos administrativos</t>
  </si>
  <si>
    <t>015</t>
  </si>
  <si>
    <t>Certificaciones y constancias</t>
  </si>
  <si>
    <t>Certificaciones y constancias- Vigencia Actual</t>
  </si>
  <si>
    <t>Certificaciones y constancias - Vigencia Anterior</t>
  </si>
  <si>
    <t>036</t>
  </si>
  <si>
    <t>Evaluación de licencias y trámites ambientales</t>
  </si>
  <si>
    <t>Evaluación de licencias y trámites ambientales - Vigencia Actual</t>
  </si>
  <si>
    <t>Evaluación de licencias y trámites ambientales -Vigencia Anterior</t>
  </si>
  <si>
    <t>037</t>
  </si>
  <si>
    <t>Seguimiento a licencias y trámites ambientales</t>
  </si>
  <si>
    <t>Seguimiento a licencias y trámites ambientales - Vigencia Actual</t>
  </si>
  <si>
    <t>Seguimiento a licencias y trámites ambientales - Vigencia Anterior</t>
  </si>
  <si>
    <t>Seguimiento a licencias y trámites ambientales - Rendimientos</t>
  </si>
  <si>
    <t>055</t>
  </si>
  <si>
    <t>Tasa por el uso del agua</t>
  </si>
  <si>
    <t>Tasa por el uso del agua - Vigencia Actual</t>
  </si>
  <si>
    <t>Tasa por el uso del agua - Vigencia Anterior</t>
  </si>
  <si>
    <t>088</t>
  </si>
  <si>
    <t>Tasa retributiva</t>
  </si>
  <si>
    <t>Tasa retributiva - Vigencia Actual</t>
  </si>
  <si>
    <t>Tasa retributiva - Vigencia Anterior</t>
  </si>
  <si>
    <t>089</t>
  </si>
  <si>
    <t>Tasa por aprovechamiento forestal</t>
  </si>
  <si>
    <t>Tasa por aprovechamiento forestal - Vigencia Actual</t>
  </si>
  <si>
    <t>Tasa por aprovechamiento forestal - Vigencia Anterior</t>
  </si>
  <si>
    <t>090</t>
  </si>
  <si>
    <t>Tasa compensatoria por caza de fauna silvestre</t>
  </si>
  <si>
    <t>Tasa compensatoria por caza de fauna silvestre - Vigencia Actual</t>
  </si>
  <si>
    <t>Tasa compensatoria por caza de fauna silvestre - Vigencia Anterior</t>
  </si>
  <si>
    <t>110</t>
  </si>
  <si>
    <t>Sobretasa ambiental - Peajes</t>
  </si>
  <si>
    <t>Sobretasa ambiental - Peajes - Vigencia Actual</t>
  </si>
  <si>
    <t>Sobretasa ambiental - Peajes - Vigencia Anterior</t>
  </si>
  <si>
    <t>112</t>
  </si>
  <si>
    <t>Tasa Compensatoria por la utilización permanente de la reserva forestal protectora Bosque Oriental de Bogotá</t>
  </si>
  <si>
    <t>Tasa Compensatoria por la utilización permanente de la reserva forestal protectora Bosque Oriental de Bogotá - Vigencia Actual</t>
  </si>
  <si>
    <t>Tasa Compensatoria por la utilización permanente de la reserva forestal protectora Bosque Oriental de Bogotá - Vigencia Anterior</t>
  </si>
  <si>
    <t>113</t>
  </si>
  <si>
    <t>Salvoconducto Único Nacional</t>
  </si>
  <si>
    <t>Salvoconducto Único Nacional - Vigencia Actual</t>
  </si>
  <si>
    <t>Salvoconducto Único Nacional - Vigencia Anterior</t>
  </si>
  <si>
    <t>03</t>
  </si>
  <si>
    <t>Multas, sanciones e intereses de mora</t>
  </si>
  <si>
    <t>001</t>
  </si>
  <si>
    <t>Multas y sanciones</t>
  </si>
  <si>
    <t>Sanciones disciplinarias</t>
  </si>
  <si>
    <t>Sanciones disciplinarias - Vigencia Actual</t>
  </si>
  <si>
    <t>Sanciones disciplinarias - Vigencia Anterior</t>
  </si>
  <si>
    <t>04</t>
  </si>
  <si>
    <t>Sanciones contractuales</t>
  </si>
  <si>
    <t>Sanciones contractuales - Vigencia Actual</t>
  </si>
  <si>
    <t>Sanciones contractuales - Vigencia Anterior</t>
  </si>
  <si>
    <t>Sanciones administrativas</t>
  </si>
  <si>
    <t>Sanciones administrativas - Vigencia Actual</t>
  </si>
  <si>
    <t>Sanciones administrativas - Vigencia Anterior</t>
  </si>
  <si>
    <t>13</t>
  </si>
  <si>
    <t>Sanciones sanitarias</t>
  </si>
  <si>
    <t>Sanciones sanitarias - Vigencia Actual</t>
  </si>
  <si>
    <t>Sanciones sanitarias - Vigencia Anterior</t>
  </si>
  <si>
    <t>22</t>
  </si>
  <si>
    <t>Multas ambientales</t>
  </si>
  <si>
    <t>Multas ambientales - Vigencia Actual</t>
  </si>
  <si>
    <t>Multas ambientales - Vigencia Anterior</t>
  </si>
  <si>
    <t>002</t>
  </si>
  <si>
    <t>Intereses de mora</t>
  </si>
  <si>
    <t>Venta de bienes y servicios</t>
  </si>
  <si>
    <t>Ventas de establecimientos de mercado</t>
  </si>
  <si>
    <t>00</t>
  </si>
  <si>
    <t>Agricultura, silvicultura y productos de la pesca</t>
  </si>
  <si>
    <t>Agricultura, silvicultura y productos de la pesca - Vigencia Actual</t>
  </si>
  <si>
    <t>Agricultura, silvicultura y productos de la pesca - Vigencia Anterior</t>
  </si>
  <si>
    <t>Minerales; electricidad, gas y agua</t>
  </si>
  <si>
    <t>Minerales; electricidad, gas y agua - Vigencia Actual</t>
  </si>
  <si>
    <t>Minerales; electricidad, gas y agua - Vigencia Anterior</t>
  </si>
  <si>
    <t>Productos alimenticios, bebidas y tabaco; textiles, prendas de vestir y productos de cuero</t>
  </si>
  <si>
    <t>Productos alimenticios, bebidas y tabaco; textiles, prendas de vestir y productos de cuero - Vigencia Actual</t>
  </si>
  <si>
    <t>Productos alimenticios, bebidas y tabaco; textiles, prendas de vestir y productos de cuero - Vigencia Anterior</t>
  </si>
  <si>
    <t>Otros bienes transportables (excepto productos metálicos, maquinaria y equipo)</t>
  </si>
  <si>
    <t>Otros bienes transportables (excepto productos metálicos, maquinaria y equipo) - Vigencia Actual</t>
  </si>
  <si>
    <t>Otros bienes transportables (excepto productos metálicos, maquinaria y equipo) - Vigencia Anterior</t>
  </si>
  <si>
    <t>Productos metálicos, maquinaria y equipo</t>
  </si>
  <si>
    <t>Productos metálicos, maquinaria y equipo - Vigencia Actual</t>
  </si>
  <si>
    <t>Productos metálicos, maquinaria y equipo - Vigencia Anterior</t>
  </si>
  <si>
    <t>Servicios de la construcción</t>
  </si>
  <si>
    <t>Servicios de la construcción - Vigencia Actual</t>
  </si>
  <si>
    <t>Servicios de la construcción - Vigencia Anterior</t>
  </si>
  <si>
    <t>06</t>
  </si>
  <si>
    <t>Servicios de alojamiento; servicios de suministro de comidas y bebidas; servicios de transporte; y servicios de distribución de electricidad, gas y agua</t>
  </si>
  <si>
    <t>Servicios de alojamiento; servicios de suministro de comidas y bebidas; servicios de transporte; y servicios de distribución de electricidad, gas y agua - Vigencia Actual</t>
  </si>
  <si>
    <t>Servicios de alojamiento; servicios de suministro de comidas y bebidas; servicios de transporte; y servicios de distribución de electricidad, gas y agua - Vigencia Anterior</t>
  </si>
  <si>
    <t>07</t>
  </si>
  <si>
    <t>Servicios financieros y servicios conexos, servicios inmobiliarios y servicios de leasing</t>
  </si>
  <si>
    <t>Servicios financieros y servicios conexos, servicios inmobiliarios y servicios de leasing - Vigencia Anterior</t>
  </si>
  <si>
    <t>Servicios financieros y servicios conexos, servicios inmobiliarios y servicios de leasing - Vigencia Actual</t>
  </si>
  <si>
    <t>08</t>
  </si>
  <si>
    <t xml:space="preserve">Servicios prestados a las empresas y servicios de producción </t>
  </si>
  <si>
    <t>Servicios prestados a las empresas y servicios de producción  - Vigencia Actual</t>
  </si>
  <si>
    <t>Servicios prestados a las empresas y servicios de producción  - Vigencia Anterior</t>
  </si>
  <si>
    <t>09</t>
  </si>
  <si>
    <t>Servicios para la comunidad, sociales y personales</t>
  </si>
  <si>
    <t>Servicios para la comunidad, sociales y personales - Vigencia Actual</t>
  </si>
  <si>
    <t>Servicios para la comunidad, sociales y personales - Vigencia Anterior</t>
  </si>
  <si>
    <t>10</t>
  </si>
  <si>
    <t>Elementos militares de un solo uso</t>
  </si>
  <si>
    <t>Elementos militares de un solo uso - Vigencia Actual</t>
  </si>
  <si>
    <t>Elementos militares de un solo uso - Vigencia Anterior</t>
  </si>
  <si>
    <t>Ventas incidentales de establecimientos no de mercado</t>
  </si>
  <si>
    <t>Agricultura, silvicultura y productos de la pesca -  Vigencia Anterior</t>
  </si>
  <si>
    <t>Servicios de alojamiento; servicios de suministro de comidas y bebidas; servicios de transporte; y servicios de distribución de electricidad, gas y agua -  Vigencia Actual</t>
  </si>
  <si>
    <t>Transferencias corrientes</t>
  </si>
  <si>
    <t>003</t>
  </si>
  <si>
    <t>Participaciones distintas del SGP</t>
  </si>
  <si>
    <t>Participación en impuestos</t>
  </si>
  <si>
    <t>14</t>
  </si>
  <si>
    <t>Participación ambiental en el porcentaje de recaudo del impuesto predial</t>
  </si>
  <si>
    <t>Participación ambiental en el porcentaje de recaudo del impuesto predial - Vigencia Actual</t>
  </si>
  <si>
    <t>Participación ambiental en el porcentaje de recaudo del impuesto predial - Vigencia Anterior</t>
  </si>
  <si>
    <t>Participación en multas, sanciones e intereses de mora</t>
  </si>
  <si>
    <t>Participación de intereses de mora al porcentaje de recaudo del impuesto predial.</t>
  </si>
  <si>
    <t>Participación de intereses de mora al porcentaje de recaudo del impuesto predial - Vigencia Actual</t>
  </si>
  <si>
    <t>Participación de intereses de mora al porcentaje de recaudo del impuesto predial - Vigencia Anterior</t>
  </si>
  <si>
    <t>009</t>
  </si>
  <si>
    <t>Recursos del Sistema de Seguridad Social Integral</t>
  </si>
  <si>
    <t>Sistema General de Pensiones</t>
  </si>
  <si>
    <t>Concurrencia pasivo pensional</t>
  </si>
  <si>
    <t>Concurrencia pasivo pensional - Vigencia Actual</t>
  </si>
  <si>
    <t>Concurrencia pasivo pensional -  Vigencia Anterior</t>
  </si>
  <si>
    <t>010</t>
  </si>
  <si>
    <t>Sentencias y conciliaciones</t>
  </si>
  <si>
    <t>Fallos nacionales</t>
  </si>
  <si>
    <t>Sentencias</t>
  </si>
  <si>
    <t>Sentencias - Vigencia Actual</t>
  </si>
  <si>
    <t>Sentencias - Vigencia Anterior</t>
  </si>
  <si>
    <t>Conciliaciones</t>
  </si>
  <si>
    <t>Conciliaciones - Vigencia Actual</t>
  </si>
  <si>
    <t>Conciliaciones - Vigencia Anterior</t>
  </si>
  <si>
    <t>Laudos arbitrales</t>
  </si>
  <si>
    <t>Laudos arbitrales - Vigencia Actual</t>
  </si>
  <si>
    <t>Laudos arbitrales - Vigencia Anterior</t>
  </si>
  <si>
    <t>011</t>
  </si>
  <si>
    <t>Indemnizaciones relacionadas con seguros no de vida</t>
  </si>
  <si>
    <t>Indemnizaciones relacionadas con seguros no de vida - Vigencia Anterior</t>
  </si>
  <si>
    <t>Indemnizaciones relacionadas con seguros no de vida - Vigencia Actual</t>
  </si>
  <si>
    <t>020</t>
  </si>
  <si>
    <t>Devoluciones seguridad social - pensiones</t>
  </si>
  <si>
    <t>Devoluciones seguridad social - pensiones - Vigencia Actual</t>
  </si>
  <si>
    <t>Devoluciones seguridad social - pensiones - Vigencia Anterior</t>
  </si>
  <si>
    <t>Recursos de capital</t>
  </si>
  <si>
    <t>Disposición de activos</t>
  </si>
  <si>
    <t>Disposición de activos financieros</t>
  </si>
  <si>
    <t>Acciones</t>
  </si>
  <si>
    <t>Acciones - Vigencia Actual</t>
  </si>
  <si>
    <t>Acciones - Vigencia Anterior</t>
  </si>
  <si>
    <t>Reducciones de capital</t>
  </si>
  <si>
    <t>Reducciones de capital - Vigencia Actual</t>
  </si>
  <si>
    <t>Reducciones de capital - Vigencia Anterior</t>
  </si>
  <si>
    <t>Reembolso de participaciones en fondos de inversión</t>
  </si>
  <si>
    <t>Reembolso de participaciones en fondos de inversión - Vigencia Actual</t>
  </si>
  <si>
    <t>Reembolso de participaciones en fondos de inversión - Vigencia Anterior</t>
  </si>
  <si>
    <t>004</t>
  </si>
  <si>
    <t>Títulos de devolución de impuestos-TIDIS</t>
  </si>
  <si>
    <t>Títulos de devolución de impuestos-TIDIS - Vigencia Actual</t>
  </si>
  <si>
    <t>Títulos de devolución de impuestos-TIDIS - Vigencia Anterior</t>
  </si>
  <si>
    <t>Disposición de activos no financieros</t>
  </si>
  <si>
    <t>Disposición de activos fijos</t>
  </si>
  <si>
    <t>Disposición de edificaciones y estructuras</t>
  </si>
  <si>
    <t>Disposición de edificaciones y estructuras - Vigencia Actual</t>
  </si>
  <si>
    <t>Disposición de edificaciones y estructuras - Vigencia Anterior</t>
  </si>
  <si>
    <t>Disposición de maquinaria y equipo</t>
  </si>
  <si>
    <t>Disposición de maquinaria y equipo - Vigencia Actual</t>
  </si>
  <si>
    <t>Disposición de maquinaria y equipo - Vigencia Anterior</t>
  </si>
  <si>
    <t>Disposición de otros activos fijos</t>
  </si>
  <si>
    <t>Disposición de recursos biológicos cultivados</t>
  </si>
  <si>
    <t>Disposición de recursos biológicos cultivados - Vigencia Actual</t>
  </si>
  <si>
    <t>Disposición de recursos biológicos cultivados - Vigencia Anterior</t>
  </si>
  <si>
    <t>Disposición de productos de la propiedad intelectual</t>
  </si>
  <si>
    <t>Disposición de productos de la propiedad intelectual - Vigencia Actual</t>
  </si>
  <si>
    <t>Disposición de productos de la propiedad intelectual - Vigencia Anterior</t>
  </si>
  <si>
    <t>Disposición de objetos de valor</t>
  </si>
  <si>
    <t>Disposición de joyas y artículos conexos</t>
  </si>
  <si>
    <t>Disposición de joyas y artículos conexos - Vigencia Actual</t>
  </si>
  <si>
    <t>Disposición de joyas y artículos conexos - Vigencia Anterior</t>
  </si>
  <si>
    <t>Disposición de antigüedades u otros objetos de arte</t>
  </si>
  <si>
    <t>Disposición de antigüedades u otros objetos de arte - Vigencia Actual</t>
  </si>
  <si>
    <t>Disposición de antigüedades u otros objetos de arte - Vigencia Anterior</t>
  </si>
  <si>
    <t>Disposición de otros objetos valiosos</t>
  </si>
  <si>
    <t>Disposición de otros objetos valiosos - Vigencia Actual</t>
  </si>
  <si>
    <t>Disposición de otros objetos valiosos - Vigencia Anterior</t>
  </si>
  <si>
    <t>Disposición de activos no producidos</t>
  </si>
  <si>
    <t>Disposición de  tierras y terrenos</t>
  </si>
  <si>
    <t>Disposición de  tierras y terrenos - Vigencia Actual</t>
  </si>
  <si>
    <t>Disposición de  tierras y terrenos - Vigencia Anterior</t>
  </si>
  <si>
    <t>Disposición de recursos biológicos no cultivados</t>
  </si>
  <si>
    <t>Disposición de recursos biológicos no cultivados - Vigencia Actual</t>
  </si>
  <si>
    <t>Disposición de recursos biológicos no cultivados - Vigencia Anterior</t>
  </si>
  <si>
    <t>Dividendos y utilidades por otras inversiones de capital</t>
  </si>
  <si>
    <t>Empresas industriales y comerciales del Estado societarias</t>
  </si>
  <si>
    <t>Empresas industriales y comerciales del Estado societarias - Vigencia Actual</t>
  </si>
  <si>
    <t>Empresas industriales y comerciales del Estado societarias - Vigencia Anterior</t>
  </si>
  <si>
    <t>Sociedades de economía mixta</t>
  </si>
  <si>
    <t>Sociedades de economía mixta - Vigencia Actual</t>
  </si>
  <si>
    <t>Sociedades de economía mixta - Vigencia Anterior</t>
  </si>
  <si>
    <t>Inversiones patrimoniales no controladas</t>
  </si>
  <si>
    <t>Inversiones patrimoniales no controladas - Vigencia Actual</t>
  </si>
  <si>
    <t>Inversiones patrimoniales no controladas - Vigencia Anterior</t>
  </si>
  <si>
    <t>Inversiones en entidades controladas - entidades en el exterior</t>
  </si>
  <si>
    <t>Inversiones en entidades controladas - entidades en el exterior - Vigencia Actual</t>
  </si>
  <si>
    <t>Inversiones en entidades controladas - entidades en el exterior - Vigencia Anterior</t>
  </si>
  <si>
    <t>Inversiones en entidades controladas - sociedades públicas</t>
  </si>
  <si>
    <t>Inversiones en entidades controladas - sociedades públicas - Vigencia Actual</t>
  </si>
  <si>
    <t>Inversiones en entidades controladas - sociedades públicas - Vigencia Anterior</t>
  </si>
  <si>
    <t>Rendimientos financieros</t>
  </si>
  <si>
    <t>Títulos participativos</t>
  </si>
  <si>
    <t>Depósitos</t>
  </si>
  <si>
    <t>Depósitos - Sobretasa Ambiental Urbano</t>
  </si>
  <si>
    <t>Depósitos - Sobretasa Ambiental Rural</t>
  </si>
  <si>
    <t>Depósitos - Sobretasa Ambiental Áreas Metropolitanas</t>
  </si>
  <si>
    <t>Depósitos - Contribución sector eléctrico - Generadores de energía convencional</t>
  </si>
  <si>
    <t>Depósitos - Contribución sector eléctrico - Generadores de energía no convencional</t>
  </si>
  <si>
    <t>Depósitos - Certificaciones y constancias</t>
  </si>
  <si>
    <t xml:space="preserve">Depósitos - Evaluación de licencias y trámites ambientales </t>
  </si>
  <si>
    <t xml:space="preserve">Depósitos - Seguimiento de licencias y trámites ambientales </t>
  </si>
  <si>
    <t>Depósitos -  Tasa por el Uso del Agua</t>
  </si>
  <si>
    <t>11</t>
  </si>
  <si>
    <t>Depósitos - Tasa de Aprovechamiento Forestal</t>
  </si>
  <si>
    <t>12</t>
  </si>
  <si>
    <t>Depósitos - Tasa compensatoria por caza de fauna silvestre</t>
  </si>
  <si>
    <t>Depósitos -  Sobretasa ambiental - Peajes</t>
  </si>
  <si>
    <t>Depósitos - Tasa Compensatoria por la utilización permanente de la reserva forestal protectora Bosque Oriental de Bogotá</t>
  </si>
  <si>
    <t>15</t>
  </si>
  <si>
    <t>Depósitos - Salvoconducto Único Nacional</t>
  </si>
  <si>
    <t>16</t>
  </si>
  <si>
    <t>Depósitos - Multas ambientales</t>
  </si>
  <si>
    <t>17</t>
  </si>
  <si>
    <t>Depósitos - Intereses de mora multas y sanciones</t>
  </si>
  <si>
    <t>18</t>
  </si>
  <si>
    <t>Depósitos - Venta de bienes y servicios</t>
  </si>
  <si>
    <t>19</t>
  </si>
  <si>
    <t>Depósitos - Participación ambiental en el porcentaje de recaudo del impuesto predial</t>
  </si>
  <si>
    <t>20</t>
  </si>
  <si>
    <t>Depósitos - Participación de intereses de mora al porcentaje de recaudo del impuesto predial.</t>
  </si>
  <si>
    <t>21</t>
  </si>
  <si>
    <t>Depósitos - Concurrencia pasivo pensional</t>
  </si>
  <si>
    <t>Depósitos - Fallos Nacionales Sentencias</t>
  </si>
  <si>
    <t>23</t>
  </si>
  <si>
    <t>Depósitos - Fallos Nacionales Conciliaciones</t>
  </si>
  <si>
    <t>24</t>
  </si>
  <si>
    <t>Depósitos - Fallos Nacionales Laudos arbitrales</t>
  </si>
  <si>
    <t>25</t>
  </si>
  <si>
    <t>Depósitos - Indemnizaciones relacionadas con seguros no de vida</t>
  </si>
  <si>
    <t>26</t>
  </si>
  <si>
    <t>Depósitos -  Devoluciones seguridad Social Pensiones</t>
  </si>
  <si>
    <t>27</t>
  </si>
  <si>
    <t>Depósitos - Disposición de activos financieros</t>
  </si>
  <si>
    <t>28</t>
  </si>
  <si>
    <t>Depósitos - Disposición de activos no financieros</t>
  </si>
  <si>
    <t>29</t>
  </si>
  <si>
    <t>Depósitos - Sociedades de economía mixta</t>
  </si>
  <si>
    <t>30</t>
  </si>
  <si>
    <t>Depósitos - Dividendos y utilidades por otras inversiones de capital</t>
  </si>
  <si>
    <t>Valores distintos de acciones</t>
  </si>
  <si>
    <t>Cuenta única nacional</t>
  </si>
  <si>
    <t>Intereses por préstamos</t>
  </si>
  <si>
    <t>Rendimientos recursos de terceros</t>
  </si>
  <si>
    <t>Recursos de crédito externo</t>
  </si>
  <si>
    <t>Recursos de contratos de empréstitos externos</t>
  </si>
  <si>
    <t>Bancos comerciales</t>
  </si>
  <si>
    <t>Entidades de fomento</t>
  </si>
  <si>
    <t>Gobiernos</t>
  </si>
  <si>
    <t>Bancos centrales y agencias de gobiernos</t>
  </si>
  <si>
    <t>Organismos multilaterales</t>
  </si>
  <si>
    <t>BID</t>
  </si>
  <si>
    <t>BIRF</t>
  </si>
  <si>
    <t>CAF</t>
  </si>
  <si>
    <t>005</t>
  </si>
  <si>
    <t>Otras instituciones financieras</t>
  </si>
  <si>
    <t>FIDA</t>
  </si>
  <si>
    <t>FODI</t>
  </si>
  <si>
    <t>Recursos de crédito externo de otras instituciones financieras</t>
  </si>
  <si>
    <t>Títulos de deuda</t>
  </si>
  <si>
    <t>Bonos</t>
  </si>
  <si>
    <t>Proveedores</t>
  </si>
  <si>
    <t>Recursos de crédito interno</t>
  </si>
  <si>
    <t>Recursos de contratos de empréstitos internos</t>
  </si>
  <si>
    <t>Banca comercial</t>
  </si>
  <si>
    <t>Nación</t>
  </si>
  <si>
    <t>Banca de fomento</t>
  </si>
  <si>
    <t>006</t>
  </si>
  <si>
    <t>007</t>
  </si>
  <si>
    <t>Otras entidades no financieras</t>
  </si>
  <si>
    <t>Colocación y títulos TES</t>
  </si>
  <si>
    <t>Colocación y títulos TES clase B a corto plazo</t>
  </si>
  <si>
    <t>Colocación y títulos TES clase B a largo plazo</t>
  </si>
  <si>
    <t>Colocación y títulos TES clase A a corto plazo</t>
  </si>
  <si>
    <t>Colocación y títulos TES clase A a largo plazo</t>
  </si>
  <si>
    <t>Bonos y otros títulos emitidos</t>
  </si>
  <si>
    <t>Transferencias de capital</t>
  </si>
  <si>
    <t>Donaciones</t>
  </si>
  <si>
    <t>De gobiernos extranjeros</t>
  </si>
  <si>
    <t xml:space="preserve">No condicionadas a la adquisición de un activo </t>
  </si>
  <si>
    <t xml:space="preserve">Condicionadas a la adquisición de un activo </t>
  </si>
  <si>
    <t>De organizaciones internacionales</t>
  </si>
  <si>
    <t>Del sector privado</t>
  </si>
  <si>
    <t>Compensaciones de capital</t>
  </si>
  <si>
    <t>Resarcimiento por procesos de gestión fiscal</t>
  </si>
  <si>
    <t>Compensación por daños a la propiedad</t>
  </si>
  <si>
    <t>De otras entidades del gobierno general</t>
  </si>
  <si>
    <t>Condicionadas a la adquisición de un activo</t>
  </si>
  <si>
    <t>Condicionadas a la disminución de un pasivo</t>
  </si>
  <si>
    <t>Recuperación de cartera - préstamos</t>
  </si>
  <si>
    <t>De entidades del nivel territorial</t>
  </si>
  <si>
    <t>De otras entidades de gobierno</t>
  </si>
  <si>
    <t>De personas naturales</t>
  </si>
  <si>
    <t>De otras empresas</t>
  </si>
  <si>
    <t>Recuperación cuotas partes pensionales</t>
  </si>
  <si>
    <t>Recursos del balance</t>
  </si>
  <si>
    <t>Cancelación reservas</t>
  </si>
  <si>
    <t>Superávit fiscal</t>
  </si>
  <si>
    <t>Mayores ingresos no aforados de la vigencia Anterior</t>
  </si>
  <si>
    <t>Mayores ingresos no aforados de la vigencia Anterior - Sobretasa Ambiental Urbano</t>
  </si>
  <si>
    <t>Mayores ingresos no aforados de la vigencia Anterior - Sobretasa Ambiental Rural</t>
  </si>
  <si>
    <t>Mayores ingresos no aforados de la vigencia Anterior - Sobretasa Ambiental Áreas Metropolitanas</t>
  </si>
  <si>
    <t>Mayores ingresos no aforados de la vigencia Anterior - Contribución sector eléctrico - Generadores de energía convencional</t>
  </si>
  <si>
    <t>Mayores ingresos no aforados de la vigencia Anterior - Contribución sector eléctrico - Generadores de energía no convencional</t>
  </si>
  <si>
    <t>Mayores ingresos no aforados de la vigencia Anterior - Certificaciones y constancias</t>
  </si>
  <si>
    <t xml:space="preserve">Mayores ingresos no aforados de la vigencia Anterior - Evaluación de licencias y trámites ambientales </t>
  </si>
  <si>
    <t xml:space="preserve">Mayores ingresos no aforados de la vigencia Anterior - Seguimiento de licencias y trámites ambientales </t>
  </si>
  <si>
    <t>Mayores ingresos no aforados de la vigencia Anterior -  Tasa por el Uso del Agua</t>
  </si>
  <si>
    <t>Mayores ingresos no aforados de la vigencia Anterior - Tasa Retributiva</t>
  </si>
  <si>
    <t>Mayores ingresos no aforados de la vigencia Anterior - Tasa de Aprovechamiento Forestal</t>
  </si>
  <si>
    <t>Mayores ingresos no aforados de la vigencia Anterior - Tasa compensatoria por caza de fauna silvestre</t>
  </si>
  <si>
    <t>Mayores ingresos no aforados de la vigencia Anterior -  Sobretasa ambiental - Peajes</t>
  </si>
  <si>
    <t>Mayores ingresos no aforados de la vigencia Anterior - Tasa Compensatoria por la utilización permanente de la reserva forestal protectora Bosque Oriental de Bogotá</t>
  </si>
  <si>
    <t>Mayores ingresos no aforados de la vigencia Anterior - Salvoconducto Único Nacional</t>
  </si>
  <si>
    <t>Mayores ingresos no aforados de la vigencia Anterior - Multas ambientales</t>
  </si>
  <si>
    <t>Mayores ingresos no aforados de la vigencia Anterior - Intereses de mora multas y sanciones</t>
  </si>
  <si>
    <t>Mayores ingresos no aforados de la vigencia Anterior - Venta de bienes y servicios</t>
  </si>
  <si>
    <t>Mayores ingresos no aforados de la vigencia Anterior - Participación ambiental en el porcentaje de recaudo del impuesto predial</t>
  </si>
  <si>
    <t>Mayores ingresos no aforados de la vigencia Anterior - Participación de intereses de mora al porcentaje de recaudo del impuesto predial.</t>
  </si>
  <si>
    <t>Mayores ingresos no aforados de la vigencia Anterior - Concurrencia pasivo pensional</t>
  </si>
  <si>
    <t>Mayores ingresos no aforados de la vigencia Anterior - Fallos Nacionales Sentencias</t>
  </si>
  <si>
    <t>Mayores ingresos no aforados de la vigencia Anterior - Fallos Nacionales Conciliaciones</t>
  </si>
  <si>
    <t>Mayores ingresos no aforados de la vigencia Anterior - Fallos Nacionales Laudos arbitrales</t>
  </si>
  <si>
    <t>Mayores ingresos no aforados de la vigencia Anterior - Indemnizaciones relacionadas con seguros no de vida</t>
  </si>
  <si>
    <t>Mayores ingresos no aforados de la vigencia Anterior -  Devoluciones seguridad Social Pensiones</t>
  </si>
  <si>
    <t>Mayores ingresos no aforados de la vigencia Anterior - Disposición de activos financieros</t>
  </si>
  <si>
    <t>Mayores ingresos no aforados de la vigencia Anterior - Disposición de activos no financieros</t>
  </si>
  <si>
    <t>Mayores ingresos no aforados de la vigencia Anterior - Sociedades de economía mixta</t>
  </si>
  <si>
    <t>Mayores ingresos no aforados de la vigencia Anterior - Dividendos y utilidades por otras inversiones de capital</t>
  </si>
  <si>
    <t>31</t>
  </si>
  <si>
    <t>Mayores ingresos no aforados de la vigencia Anterior -  Rendimientos Financieros</t>
  </si>
  <si>
    <t>Compromisos presupuestales cancelados vigencia anterior</t>
  </si>
  <si>
    <t>Compromisos presupuestales cancelados vigencia anterior - Sobretasa Ambiental Urbano</t>
  </si>
  <si>
    <t>Compromisos presupuestales cancelados vigencia anterior - Sobretasa Ambiental Rural</t>
  </si>
  <si>
    <t>Compromisos presupuestales cancelados vigencia anterior - Sobretasa Ambiental Áreas Metropolitanas</t>
  </si>
  <si>
    <t>Compromisos presupuestales cancelados vigencia anterior - Contribución sector eléctrico - Generadores de energía convencional</t>
  </si>
  <si>
    <t>Compromisos presupuestales cancelados vigencia anterior - Contribución sector eléctrico - Generadores de energía no convencional</t>
  </si>
  <si>
    <t>Compromisos presupuestales cancelados vigencia anterior - Certificaciones y constancias</t>
  </si>
  <si>
    <t xml:space="preserve">Compromisos presupuestales cancelados vigencia anterior - Evaluación de licencias y trámites ambientales </t>
  </si>
  <si>
    <t xml:space="preserve">Compromisos presupuestales cancelados vigencia anterior - Seguimiento de licencias y trámites ambientales </t>
  </si>
  <si>
    <t>Compromisos presupuestales cancelados vigencia anterior -  Tasa por el Uso del Agua</t>
  </si>
  <si>
    <t>Compromisos presupuestales cancelados vigencia anterior - Tasa Retributiva</t>
  </si>
  <si>
    <t>Compromisos presupuestales cancelados vigencia anterior - Tasa de Aprovechamiento Forestal</t>
  </si>
  <si>
    <t>Compromisos presupuestales cancelados vigencia anterior - Tasa compensatoria por caza de fauna silvestre</t>
  </si>
  <si>
    <t>Compromisos presupuestales cancelados vigencia anterior -  Sobretasa ambiental - Peajes</t>
  </si>
  <si>
    <t>Compromisos presupuestales cancelados vigencia anterior - Tasa Compensatoria por la utilización permanente de la reserva forestal protectora Bosque Oriental de Bogotá</t>
  </si>
  <si>
    <t>Compromisos presupuestales cancelados vigencia anterior - Salvoconducto Único Nacional</t>
  </si>
  <si>
    <t>Compromisos presupuestales cancelados vigencia anterior - Multas ambientales</t>
  </si>
  <si>
    <t>Compromisos presupuestales cancelados vigencia anterior - Intereses de mora multas y sanciones</t>
  </si>
  <si>
    <t>Compromisos presupuestales cancelados vigencia anterior - Venta de bienes y servicios</t>
  </si>
  <si>
    <t>Compromisos presupuestales cancelados vigencia anterior - Participación ambiental en el porcentaje de recaudo del impuesto predial</t>
  </si>
  <si>
    <t>Compromisos presupuestales cancelados vigencia anterior - Participación de intereses de mora al porcentaje de recaudo del impuesto predial.</t>
  </si>
  <si>
    <t>Compromisos presupuestales cancelados vigencia anterior - Concurrencia pasivo pensional</t>
  </si>
  <si>
    <t>Compromisos presupuestales cancelados vigencia anterior - Fallos Nacionales Sentencias</t>
  </si>
  <si>
    <t>Compromisos presupuestales cancelados vigencia anterior - Fallos Nacionales Conciliaciones</t>
  </si>
  <si>
    <t>Compromisos presupuestales cancelados vigencia anterior - Fallos Nacionales Laudos arbitrales</t>
  </si>
  <si>
    <t>Compromisos presupuestales cancelados vigencia anterior - Indemnizaciones relacionadas con seguros no de vida</t>
  </si>
  <si>
    <t>Compromisos presupuestales cancelados vigencia anterior -  Devoluciones seguridad Social Pensiones</t>
  </si>
  <si>
    <t>Compromisos presupuestales cancelados vigencia anterior - Disposición de activos financieros</t>
  </si>
  <si>
    <t>Compromisos presupuestales cancelados vigencia anterior - Disposición de activos no financieros</t>
  </si>
  <si>
    <t>Compromisos presupuestales cancelados vigencia anterior - Sociedades de economía mixta</t>
  </si>
  <si>
    <t>Compromisos presupuestales cancelados vigencia anterior - Dividendos y utilidades por otras inversiones de capital</t>
  </si>
  <si>
    <t>Compromisos presupuestales cancelados vigencia anterior -  Rendimientos Financieros</t>
  </si>
  <si>
    <t>Saldos de apropiación de gastos vigencia anterior</t>
  </si>
  <si>
    <t>Saldos de apropiación de gastos vigencia anterior - Sobretasa Ambiental Urbano</t>
  </si>
  <si>
    <t>Saldos de apropiación de gastos vigencia anterior - Sobretasa Ambiental Rural</t>
  </si>
  <si>
    <t>Saldos de apropiación de gastos vigencia anterior - Sobretasa Ambiental Áreas Metropolitanas</t>
  </si>
  <si>
    <t>Saldos de apropiación de gastos vigencia anterior - Contribución sector eléctrico - Generadores de energía convencional</t>
  </si>
  <si>
    <t>Saldos de apropiación de gastos vigencia anterior - Contribución sector eléctrico - Generadores de energía no convencional</t>
  </si>
  <si>
    <t>Saldos de apropiación de gastos vigencia anterior - Certificaciones y constancias</t>
  </si>
  <si>
    <t xml:space="preserve">Saldos de apropiación de gastos vigencia anterior - Evaluación de licencias y trámites ambientales </t>
  </si>
  <si>
    <t xml:space="preserve">Saldos de apropiación de gastos vigencia anterior - Seguimiento de licencias y trámites ambientales </t>
  </si>
  <si>
    <t>Saldos de apropiación de gastos vigencia anterior -  Tasa por el Uso del Agua</t>
  </si>
  <si>
    <t>Saldos de apropiación de gastos vigencia anterior - Tasa Retributiva</t>
  </si>
  <si>
    <t>Saldos de apropiación de gastos vigencia anterior - Tasa de Aprovechamiento Forestal</t>
  </si>
  <si>
    <t>Saldos de apropiación de gastos vigencia anterior - Tasa compensatoria por caza de fauna silvestre</t>
  </si>
  <si>
    <t>Saldos de apropiación de gastos vigencia anterior -  Sobretasa ambiental - Peajes</t>
  </si>
  <si>
    <t>Saldos de apropiación de gastos vigencia anterior - Tasa Compensatoria por la utilización permanente de la reserva forestal protectora Bosque Oriental de Bogotá</t>
  </si>
  <si>
    <t>Saldos de apropiación de gastos vigencia anterior - Salvoconducto Único Nacional</t>
  </si>
  <si>
    <t>Saldos de apropiación de gastos vigencia anterior - Multas ambientales</t>
  </si>
  <si>
    <t>Saldos de apropiación de gastos vigencia anterior - Intereses de mora multas y sanciones</t>
  </si>
  <si>
    <t>Saldos de apropiación de gastos vigencia anterior - Venta de bienes y servicios</t>
  </si>
  <si>
    <t>Saldos de apropiación de gastos vigencia anterior - Participación ambiental en el porcentaje de recaudo del impuesto predial</t>
  </si>
  <si>
    <t>Saldos de apropiación de gastos vigencia anterior - Participación de intereses de mora al porcentaje de recaudo del impuesto predial.</t>
  </si>
  <si>
    <t>Saldos de apropiación de gastos vigencia anterior - Concurrencia pasivo pensional</t>
  </si>
  <si>
    <t>Saldos de apropiación de gastos vigencia anterior - Fallos Nacionales Sentencias</t>
  </si>
  <si>
    <t>Saldos de apropiación de gastos vigencia anterior - Fallos Nacionales Conciliaciones</t>
  </si>
  <si>
    <t>Saldos de apropiación de gastos vigencia anterior - Fallos Nacionales Laudos arbitrales</t>
  </si>
  <si>
    <t>Saldos de apropiación de gastos vigencia anterior - Indemnizaciones relacionadas con seguros no de vida</t>
  </si>
  <si>
    <t>Saldos de apropiación de gastos vigencia anterior -  Devoluciones seguridad Social Pensiones</t>
  </si>
  <si>
    <t>Saldos de apropiación de gastos vigencia anterior - Disposición de activos financieros</t>
  </si>
  <si>
    <t>Saldos de apropiación de gastos vigencia anterior - Disposición de activos no financieros</t>
  </si>
  <si>
    <t>Saldos de apropiación de gastos vigencia anterior - Sociedades de economía mixta</t>
  </si>
  <si>
    <t>Saldos de apropiación de gastos vigencia anterior - Dividendos y utilidades por otras inversiones de capital</t>
  </si>
  <si>
    <t>Saldos de apropiación de gastos vigencia anterior -  Rendimientos Financieros</t>
  </si>
  <si>
    <t>Reintegros y otros recursos no apropiados</t>
  </si>
  <si>
    <t>Reintegros</t>
  </si>
  <si>
    <t>Recursos no apropiados</t>
  </si>
  <si>
    <t xml:space="preserve">Aportes Recursos Nación </t>
  </si>
  <si>
    <t>Aportes Presupuesto General de la Nación - Funcionamiento</t>
  </si>
  <si>
    <t>Aportes de la Nación para Gastos de personal</t>
  </si>
  <si>
    <t>Aportes de la Nación para Adquisición de bienes y servicios</t>
  </si>
  <si>
    <t>Aportes de la Nación para Transferencias corrientes</t>
  </si>
  <si>
    <t>Aportes Presupuesto General de la Nación - Servicio a la deuda</t>
  </si>
  <si>
    <t>Aportes Presupuesto General de la Nación - Inversión</t>
  </si>
  <si>
    <t>Aportes Fondo de Compensación Ambiental - FCA</t>
  </si>
  <si>
    <t xml:space="preserve">Aportes Fondo de Compensación Ambiental -FCA, Funcionamiento </t>
  </si>
  <si>
    <t>Aportes del FCA para Gastos de personal</t>
  </si>
  <si>
    <t>Aportes del FCA para Adquisición de bienes y servicios</t>
  </si>
  <si>
    <t>Aportes del FCA para Transferencias corrientes</t>
  </si>
  <si>
    <t xml:space="preserve">Aportes Fondo de Compensación Ambiental -FCA, inversión </t>
  </si>
  <si>
    <t>3</t>
  </si>
  <si>
    <t>4</t>
  </si>
  <si>
    <t xml:space="preserve">Aportes Fondo para la Vida -inversión </t>
  </si>
  <si>
    <t>Aportes del Sistema General de Regalías - SGR</t>
  </si>
  <si>
    <t>Aportes del Sistema General de Regalías - SGR- Asignaciones Directas</t>
  </si>
  <si>
    <t>Aportes del SGR para Funcionamiento</t>
  </si>
  <si>
    <t>Aportes del SGR para Gastos de personal</t>
  </si>
  <si>
    <t>Aportes del SGR para Adquisición de bienes y servicios</t>
  </si>
  <si>
    <t>Aportes del SGR  para Transferencias corrientes</t>
  </si>
  <si>
    <t>Aportes del SGR para Servicio de la Deuda</t>
  </si>
  <si>
    <t>Aportes del SGR para Inversión</t>
  </si>
  <si>
    <t>Aportes del Sistema General de Regalías - SGR - Convocatorias Públicas</t>
  </si>
  <si>
    <t>Aportes del Sistema General de Regalías - SGR - Designación como unidad ejecutora</t>
  </si>
  <si>
    <t>CONCEPTO 
(2)</t>
  </si>
  <si>
    <t>RECURSOS FONDO DE COMPENSACIÓN AMBIENTAL
(5)</t>
  </si>
  <si>
    <t>RECURSOS FONDO NACIONAL AMBIENTAL
(6)</t>
  </si>
  <si>
    <t>RECURSOS FONDO PARA LA VIDA Y LA BIDIVERSIDAD
(7)</t>
  </si>
  <si>
    <t>RECURSOS DE REGALÍAS  - ASIGNACIÓNES DIRECTAS
(8)</t>
  </si>
  <si>
    <t>RECURSOS DE REGALÍAS  - Convocatorias Públicas
(9)</t>
  </si>
  <si>
    <t>RECURSOS DE REGALÍAS - Designación como unidad ejecutora
(10)</t>
  </si>
  <si>
    <t>APROPIACIÓN</t>
  </si>
  <si>
    <t>COMPROMISOS</t>
  </si>
  <si>
    <t>PAGOS</t>
  </si>
  <si>
    <t>GASTOS DE FUNCIONAMIENTO</t>
  </si>
  <si>
    <t>GASTOS DE PERSONAL</t>
  </si>
  <si>
    <t>ADQUISICIÓN DE BIENES Y SERVICIOS</t>
  </si>
  <si>
    <t>TRANSFERENCIAS CORRIENTES</t>
  </si>
  <si>
    <t>A ORGANIZACIONES NACIONALES</t>
  </si>
  <si>
    <t>Distintas a membresias</t>
  </si>
  <si>
    <t>PRESTACIONES PARA CUBRIR RIESGOS SOCIALES</t>
  </si>
  <si>
    <t>SENTENCIAS Y CONCILIACIONES</t>
  </si>
  <si>
    <t>TRANSFERENCIAS DE CAPITAL</t>
  </si>
  <si>
    <t>GOBIERNOS Y ORGANIZACIONES INTERNACIONALES</t>
  </si>
  <si>
    <t>ENTIDADES DEL GOBIERNO GENERAL</t>
  </si>
  <si>
    <t xml:space="preserve">COMPENSACIONES DE CAPITAL </t>
  </si>
  <si>
    <t>5</t>
  </si>
  <si>
    <t>MATERIALES Y SUMINISTROS</t>
  </si>
  <si>
    <t>6</t>
  </si>
  <si>
    <t>7</t>
  </si>
  <si>
    <t>8</t>
  </si>
  <si>
    <t>GASTOS POR TRIBUTOS, TASAS, CONTRIBUCIONES, MULTAS, SANCIONES E INTERESES DE MORA</t>
  </si>
  <si>
    <t>IMPUESTOS</t>
  </si>
  <si>
    <t>ESTAMPILLAS</t>
  </si>
  <si>
    <t>TASAS Y DERECHOS ADMINISTRATIVOS</t>
  </si>
  <si>
    <t>CONTRIBUCIONES</t>
  </si>
  <si>
    <t>CONTRIBUCIÓN - FONDO DE COMPENSACIÓN AMBIENTAL</t>
  </si>
  <si>
    <t>MULTAS, SANCIONES E INTERESES DE MORA</t>
  </si>
  <si>
    <t>SERVICIO DE LA DEUDA</t>
  </si>
  <si>
    <t xml:space="preserve">Objetivo. </t>
  </si>
  <si>
    <t>Producto</t>
  </si>
  <si>
    <t>Actividad</t>
  </si>
  <si>
    <t xml:space="preserve">Proyecto </t>
  </si>
  <si>
    <t>TOTAL PRESUPUESTO DE GASTOS</t>
  </si>
  <si>
    <t>RECURSOS APROPIADOS TOTALES</t>
  </si>
  <si>
    <t xml:space="preserve">Convenio SIRAP </t>
  </si>
  <si>
    <t xml:space="preserve">se debe realizar la modificación presupuestal para adicionar los recursos que no fueron presupuestados pero que han ingresado en la vigencia </t>
  </si>
  <si>
    <t>Depósitos -  Tasa Retributiva</t>
  </si>
  <si>
    <t>(1) ESTRUCTURA PLAN DE ACCIÓN INSTITUCIONAL 2024 - 2027</t>
  </si>
  <si>
    <t>SOBRETASA AMBIENTAL -VIGENCIA ACTUAL</t>
  </si>
  <si>
    <t>DEPOSITO VIGENCIA ACTUAL</t>
  </si>
  <si>
    <t>SPGR ASIGNACIONES DIRECTAS</t>
  </si>
  <si>
    <t xml:space="preserve"> APORTE FONDO DE COMPENSACIONES AMBIENTAL - FCA - VIGENCIA ACTUAL</t>
  </si>
  <si>
    <t>APORTES DEL SISTEMA GENERAL DE PARTICIPACION - VIGENCIA ACTUAL</t>
  </si>
  <si>
    <t xml:space="preserve">APORTES INVERSION FONDO NACIONAL AMBIENTAL - VIGENCIA ACTUAL </t>
  </si>
  <si>
    <t>TOTAL RECURSOS (7)</t>
  </si>
  <si>
    <t>OBSERVACIONES (8)</t>
  </si>
  <si>
    <t>LINEA ESTRATEGICA 4. 
GESTIÓN PARA LA PRODUCCIÓN SOSTENIBLE</t>
  </si>
  <si>
    <t>PROGRAMA 1. (3201):
FORTALECIMIENTO DEL DESEMPEÑO AMBIENTAL DE LOS SECTORES PRODUCTIVOS</t>
  </si>
  <si>
    <t>PROYECTO 1.1. (3201.01). 
GESTIÓN E IMPLEMENTACIÓN DE ESTRATEGIAS PARA LA RECUPERACIÓN Y CONSERVACIÓN DE LA FLORA Y FAUNA EN EL DEPARTAMENTO DEL CESAR.</t>
  </si>
  <si>
    <r>
      <rPr>
        <b/>
        <sz val="10"/>
        <rFont val="Arial Narrow"/>
        <family val="2"/>
      </rPr>
      <t>ACT. 1.1.1. (3201.01.03).</t>
    </r>
    <r>
      <rPr>
        <sz val="10"/>
        <rFont val="Arial Narrow"/>
        <family val="2"/>
      </rPr>
      <t xml:space="preserve">
GESTIÓN DE SISTEMAS BAJO ESQUEMAS DE PSA E INCENTIVOS A LA CONSERVACIÓN: FORTALECIMIENTO DE CAPACIDADES (INSTRUMENTACIÓN JURÍDICA, GESTIÓN Y ARTICULACIÓN INSTITUCIONAL, EVALUACIÓN Y SEGUIMIENTO, Y SOSTENIBILIDAD FINANCIERA. IMPLEMENTACIÓN DEL BANCO DE PROYECTOS DE PSA DINAMIZACIÓN EL REGISTRO ÚNICO DE ECOSISTEMAS Y ÁREAS AMBIENTALES (REAA).</t>
    </r>
  </si>
  <si>
    <r>
      <rPr>
        <b/>
        <sz val="10"/>
        <rFont val="Arial Narrow"/>
        <family val="2"/>
      </rPr>
      <t xml:space="preserve">ACT. 1.1.2 (3201.01.04) </t>
    </r>
    <r>
      <rPr>
        <sz val="10"/>
        <rFont val="Arial Narrow"/>
        <family val="2"/>
      </rPr>
      <t xml:space="preserve">
IMPLEMENTACIÓN DE ESTRATEGIA ENFOCADA A LA BIOECONOMÍA PARA LA SOSTENIBILIDAD PRODUCTIVA EN EL USO DE LOS RECURSOS NATURALES PARA LA CONSERVACIÓN DE   ECOSISTEMAS ESTRATÉGICOS PRIORIZADOS EN ACUERDOS DE MESAS SUBREGIONALES. EN ARMONÍA CON EL PROYECTO 1.2.</t>
    </r>
  </si>
  <si>
    <r>
      <rPr>
        <b/>
        <sz val="10"/>
        <rFont val="Arial Narrow"/>
        <family val="2"/>
      </rPr>
      <t xml:space="preserve">ACT. 1.1.3 (3201.01.07). </t>
    </r>
    <r>
      <rPr>
        <sz val="10"/>
        <rFont val="Arial Narrow"/>
        <family val="2"/>
      </rPr>
      <t xml:space="preserve">
FORTALECIMIENTO   DE LAS VENTANILLAS DE NEGOCIOS VERDES Y ARTICULACIÓN CON LOS INCENTIVOS EXISTENTES. (INCLUYE NUEVOS INCENTIVOS CONCERTAOS EN MESAS SUBREGIONALES. 2024).</t>
    </r>
  </si>
  <si>
    <t xml:space="preserve">PROYECTO1.2 (3201.03). 
GESTIÓN Y APOYO REGIONAL A LA IMPLEMENTACIÓN DE LA ESTRATEGIA NACIONAL DE ECONOMÍA CIRCULAR Y ECONOMÍA AMBIENTAL PARA LA PRODUCCIÓN SOSTENIBLE, ARTICULADO A LAS APUESTAS DEL PROYECTO 2.1 </t>
  </si>
  <si>
    <r>
      <rPr>
        <b/>
        <sz val="10"/>
        <rFont val="Arial Narrow"/>
        <family val="2"/>
      </rPr>
      <t>ACT. 1.2.1 (3201001).</t>
    </r>
    <r>
      <rPr>
        <sz val="10"/>
        <rFont val="Arial Narrow"/>
        <family val="2"/>
      </rPr>
      <t xml:space="preserve">
DOCUMENTOS DE POLÍTICA PARA EL FORTALECIMIENTO DEL DESEMPEÑO AMBIENTAL DE LOS SECTORES PRODUCTIVOS (INCLUYE AGENDAS DE TRABAJO ENFOCADAS A ECONOMÍA CIRCULAR, COMO ELEMENTOS INFLUYENTES EN LA DESCARBONIZACIÓN DE LA ECONOMÍA, PRINCIPALMENTE EN LOS SECTORES DE AGRICULTURA, MANUFACTURA Y TURISMO. </t>
    </r>
  </si>
  <si>
    <r>
      <rPr>
        <b/>
        <sz val="10"/>
        <rFont val="Arial Narrow"/>
        <family val="2"/>
      </rPr>
      <t xml:space="preserve">ACT. 1.2.2 (3201.003): </t>
    </r>
    <r>
      <rPr>
        <sz val="10"/>
        <rFont val="Arial Narrow"/>
        <family val="2"/>
      </rPr>
      <t xml:space="preserve">
SERVICIO DE ASISTENCIA TÉCNICA PARA LA CONSOLIDACIÓN DE NEGOCIOS VERDES. PROMOVER MODELOS DE NEGOCIOS CON ENFOQUE EN ECONOMÍA CIRCULAR A TRAVÉS DE PROYECTOS DE CADENAS DE SUMINISTROS CIRCULARES, PLATAFORMAS COLABORATIVAS, MODELOS PARA EXTENDER LA VIDA ÚTIL DE LOS MATERIALES, RESPONSABILIDAD EXTENDIDA DEL PRODUCTOR, ENTRE OTROS, INCORPORANDO HABILITADORES COMO INCENTIVOS ECONÓMICOS Y NO ECONÓMICOS, GOBERNANZA, FINANCIAMIENTO, EMPLEOS VERDES E INNOVACIÓN TECNOLÓGICA. </t>
    </r>
  </si>
  <si>
    <r>
      <rPr>
        <b/>
        <sz val="10"/>
        <rFont val="Arial Narrow"/>
        <family val="2"/>
      </rPr>
      <t>ACT. 1.2.3.</t>
    </r>
    <r>
      <rPr>
        <sz val="10"/>
        <rFont val="Arial Narrow"/>
        <family val="2"/>
      </rPr>
      <t xml:space="preserve">
IMPLEMENTACIÓN DEL PROGRAMA INTEGRAL QUE PROMUEVA ACCIONES DE EDUCACIÓN AMBIENTAL, ECONOMÍA CIRCULAR Y NEGOCIOS VERDES EN EL MARCO DE LAS LOS CONOCIMIENTOS Y PRÁCTICAS TRADICIONALES DE LAS COMUNIDADES NEGRAS, AFROCOLOMBIANAS, RAIZALES Y PALENQUERAS.</t>
    </r>
  </si>
  <si>
    <t>PROGRAMA  2 (3206). 
GESTIÓN DEL CAMBIO CLIMÁTICO PARA UN DESARROLLO BAJO EN CARBONO Y RESILIENTE AL CLIMA.</t>
  </si>
  <si>
    <t>PROYECTO 2.1 (3206.03).
SERVICIO DE APOYO TÉCNICO PARA LA IMPLEMENTACIÓN DE ACCIONES DE MITIGACIÓN Y ADAPTACIÓN AL CAMBIO CLIMÁTICO, A TRAVÉS DE LA PROMOCIÓN DE ALTERNATIVAS PARA LA EFICIENCIA DEL SECTOR ENERGÉTICO EN EL CESAR, EN ARMONÍA SISTÉMICA CON LA APUESTA DEL PROGRAMA 1.</t>
  </si>
  <si>
    <r>
      <rPr>
        <b/>
        <sz val="10"/>
        <rFont val="Arial Narrow"/>
        <family val="2"/>
      </rPr>
      <t xml:space="preserve">ACT. 2.1.1 (3206.003.02). </t>
    </r>
    <r>
      <rPr>
        <sz val="10"/>
        <rFont val="Arial Narrow"/>
        <family val="2"/>
      </rPr>
      <t xml:space="preserve">
DOCUMENTOS TÉCNICOS DE PROPUESTAS DE ACCIONES DE MITIGACIÓN Y ADAPTACIÓN AL CAMBIO CLIMÁTICO EN FUNCIÓN DEL CUMPLIMIENTO DE METAS Y COMPROMISOS DE MITIGACIÓN Y DE ADAPTACIÓN DISEÑADOS. (IMPLEMENTACIÓN DE LAS AUDIENCIAS ENERGÉTICA, SEGÚN COMPETENCIA DE VIGILANCIA AMBIENTAL). INCLUYE CONTROL AMBIENTAL AL USO DE LOS RN Y USO RACIONAL DE LAS ENERGÍAS). GESTIÓN ANTE LOS REGULADORES DE LOS SECTORES AGUA Y ENERGÍA (CRA Y CREG) PARA PROMOVER EL URE Y LA VINCULACIÓN A LA GESTIÓN AMBIENTAL. </t>
    </r>
  </si>
  <si>
    <r>
      <rPr>
        <b/>
        <sz val="10"/>
        <rFont val="Arial Narrow"/>
        <family val="2"/>
      </rPr>
      <t>ACT. 2.1.2. (3206.003.00).</t>
    </r>
    <r>
      <rPr>
        <sz val="10"/>
        <rFont val="Arial Narrow"/>
        <family val="2"/>
      </rPr>
      <t xml:space="preserve">
PILOTOS CON ACCIONES DE MITIGACIÓN Y ADAPTACIÓN AL CAMBIO CLIMÁTICO DESARROLLADOS INCLUYE, FORMULACIÓN E IMPLEMENTACIÓN DE INTERVENCIONES LOCALES ORIENTADAS A REDUCIR LAS EMISIONES DE GEI, AUMENTO DE SUMIDEROS DE CARBONO, REDUCCIÓN DE LA VULNERABILIDAD, Y AUMENTO DE LA RESILIENCIA A LA VARIABILIDAD Y AL CAMBIO CLIMÁTICO., APOYADA CON EL PROYECTO 6.2 (EDUCACIÓN AMBIENTAL). </t>
    </r>
  </si>
  <si>
    <t>PROYECTO 2.2 (3206.01).
IMPLEMENTACIÓN Y EVALUACIÓN DE ACCIONES DEL PLAN INTEGRAL DE GESTIÓN DE CAMBIO CLIMÁTICO -PIGCC- TERRITORIAL DEL CESAR.</t>
  </si>
  <si>
    <r>
      <rPr>
        <b/>
        <sz val="10"/>
        <rFont val="Arial Narrow"/>
        <family val="2"/>
      </rPr>
      <t>ACT. 2.2.1 (3206.01.01).</t>
    </r>
    <r>
      <rPr>
        <sz val="10"/>
        <rFont val="Arial Narrow"/>
        <family val="2"/>
      </rPr>
      <t xml:space="preserve">
GESTIÓN E IMPLEMENTACIÓN DE ESTRATEGIAS Y/O PROYECTOS DE MITIGACIÓN Y ADAPTACIÓN AL CAMBIO CLIMÁTICO, EN EL MARCO DE LOS PLANTEAMIENTOS DEL -PIGCC- CESAR, PRIORIZANDO LAS ACCIONES REALIZADAS CON EL PROYECTO 1.2 Y EL PROGRAMA 3202. </t>
    </r>
  </si>
  <si>
    <r>
      <rPr>
        <b/>
        <sz val="10"/>
        <rFont val="Arial Narrow"/>
        <family val="2"/>
      </rPr>
      <t>ACT. 2.2.2 (3206016).</t>
    </r>
    <r>
      <rPr>
        <sz val="10"/>
        <rFont val="Arial Narrow"/>
        <family val="2"/>
      </rPr>
      <t xml:space="preserve">
ESTUFA ECOEFICIENTE FIJA (INCLUYE LA CONSTRUCCIÓN E INSTALACIÓN DE ESTUFAS ARTESANALES FIJAS, QUE DISMINUYE EL CONSUMO DE LEÑA Y LA EMISIÓN DE GASES DE EFECTO INVERNADERO – GEI)</t>
    </r>
  </si>
  <si>
    <r>
      <rPr>
        <b/>
        <sz val="10"/>
        <rFont val="Arial Narrow"/>
        <family val="2"/>
      </rPr>
      <t xml:space="preserve">ACT. 2.2.3. </t>
    </r>
    <r>
      <rPr>
        <sz val="10"/>
        <rFont val="Arial Narrow"/>
        <family val="2"/>
      </rPr>
      <t xml:space="preserve">
SERVICIOS DE INFORMACIÓN PARA EL SEGUIMIENTO A LOS COMPROMISOS EN CAMBIO CLIMÁTICO DE COLOMBIA. - INCLUYE TODAS LAS ACCIONES PROMOVIDAS POR EL GOBIERNO NACIONAL INTRA E INTERINSTITUCIONAL PARA INCIDIR CON CONSIDERACIONES DE CAMBIO CLIMÁTICO EN LOS INSTRUMENTOS DE PLANEACIÓN DE LOS SECTORES Y TERRITORIOS (INCLUYE SISTEMA MRV, SISCLIMA, ENTRE OTROS).</t>
    </r>
  </si>
  <si>
    <r>
      <rPr>
        <b/>
        <sz val="10"/>
        <rFont val="Arial Narrow"/>
        <family val="2"/>
      </rPr>
      <t>ACT. 2.2.4. (3206.07).</t>
    </r>
    <r>
      <rPr>
        <sz val="10"/>
        <rFont val="Arial Narrow"/>
        <family val="2"/>
      </rPr>
      <t xml:space="preserve">
SERVICIO DE ARTICULACIÓN PARA LA GESTIÓN DEL CAMBIO CLIMÁTICO EN LA TOMA DE DECISIONES SECTORIALES Y TERRITORIALES.
FORTALECIMIENTO DE LA PARTICIPACIÓN Y GESTIÓN DE CORPOCESAR, EN EL NODO REGIONAL DE CAMBIO CLIMÁTICO -NRCC- DEL CARIBE. INCLUYE TODAS LAS ACCIONES PROMOVIDAS POR EL GOBIERNO NACIONAL, INTRA, E INTERINSTITUCIONAL PARA INCIDIR CON CONSIDERACIONES DE CAMBIO CLIMÁTICO EN LOS INSTRUMENTOS DE PLANEACIÓN DE LOS SECTORES Y TERRITORIOS.
</t>
    </r>
  </si>
  <si>
    <t>LÍNEA ESTRATÉGICA TRANSVERSAL 3.
GESTIÓN DEL ORDENAMIENTO AMBIENTAL TERRITORIAL Y GESTIÓN DEL RIESGO.</t>
  </si>
  <si>
    <t xml:space="preserve">PROGRAMA 3 (3203).
GESTIÓN INTEGRAL DEL RECURSO HÍDRICO.  </t>
  </si>
  <si>
    <t xml:space="preserve">PROYECTO 3.1 (3203.01).
DOCUMENTOS DE LINEAMIENTOS TÉCNICOS PARA LA GESTIÓN INTEGRAL DEL RECURSO HÍDRICO Y MATERIALIZACIÓN DE LA GOBERNANZA EN EL MARCO DE LA PNGIRH, EN EL DPTO. DEL CESAR. </t>
  </si>
  <si>
    <r>
      <rPr>
        <b/>
        <sz val="10"/>
        <rFont val="Arial Narrow"/>
        <family val="2"/>
      </rPr>
      <t>ACT. 3.1.1.</t>
    </r>
    <r>
      <rPr>
        <sz val="10"/>
        <rFont val="Arial Narrow"/>
        <family val="2"/>
      </rPr>
      <t xml:space="preserve">
FORMULACION NUEVOS POMCAS  (CUENCA LA FLORESTA - OTROS DIRECTOS AL MAGDALENA MEDIO, CUENCA RIO BADILLO Y OTROS DIRECTOS)</t>
    </r>
  </si>
  <si>
    <r>
      <rPr>
        <b/>
        <sz val="10"/>
        <rFont val="Arial Narrow"/>
        <family val="2"/>
      </rPr>
      <t xml:space="preserve">ACT. 3.1.2. </t>
    </r>
    <r>
      <rPr>
        <sz val="10"/>
        <rFont val="Arial Narrow"/>
        <family val="2"/>
      </rPr>
      <t xml:space="preserve">
IMPLEMENTACION DE ACCIONES DE POMCA ADOPTADOS. </t>
    </r>
  </si>
  <si>
    <r>
      <rPr>
        <b/>
        <sz val="10"/>
        <rFont val="Arial Narrow"/>
        <family val="2"/>
      </rPr>
      <t xml:space="preserve">ACT. 3.1.3. </t>
    </r>
    <r>
      <rPr>
        <sz val="10"/>
        <rFont val="Arial Narrow"/>
        <family val="2"/>
      </rPr>
      <t xml:space="preserve">
GESTION, IMPLEMENTACION  Y SEGUIMIENTO DE PMA ACUIFEROS.</t>
    </r>
  </si>
  <si>
    <r>
      <rPr>
        <b/>
        <sz val="10"/>
        <rFont val="Arial Narrow"/>
        <family val="2"/>
      </rPr>
      <t xml:space="preserve">ACT. 3.1.4. </t>
    </r>
    <r>
      <rPr>
        <sz val="10"/>
        <rFont val="Arial Narrow"/>
        <family val="2"/>
      </rPr>
      <t xml:space="preserve">
FORMULACION DEL PLAN DE MANEJO DE MICROCUENCAS.</t>
    </r>
  </si>
  <si>
    <r>
      <rPr>
        <b/>
        <sz val="10"/>
        <rFont val="Arial Narrow"/>
        <family val="2"/>
      </rPr>
      <t xml:space="preserve">ACT 3.1.5. </t>
    </r>
    <r>
      <rPr>
        <sz val="10"/>
        <rFont val="Arial Narrow"/>
        <family val="2"/>
      </rPr>
      <t xml:space="preserve">
ACCIONES DE IMPLEMENTACION DEL PLAN DE MANEJO DE MICROCUENCAS </t>
    </r>
  </si>
  <si>
    <r>
      <rPr>
        <b/>
        <sz val="10"/>
        <rFont val="Arial Narrow"/>
        <family val="2"/>
      </rPr>
      <t xml:space="preserve">ACT. 3.1.6. </t>
    </r>
    <r>
      <rPr>
        <sz val="10"/>
        <rFont val="Arial Narrow"/>
        <family val="2"/>
      </rPr>
      <t xml:space="preserve">
FORMULACION DEL PROGRAMA INSTITUCIONAL REGIONAL DE MONITOREO DEL AGUA - PIRMA</t>
    </r>
  </si>
  <si>
    <r>
      <rPr>
        <b/>
        <sz val="10"/>
        <rFont val="Arial Narrow"/>
        <family val="2"/>
      </rPr>
      <t xml:space="preserve">ACT. 3.1.7. </t>
    </r>
    <r>
      <rPr>
        <sz val="10"/>
        <rFont val="Arial Narrow"/>
        <family val="2"/>
      </rPr>
      <t xml:space="preserve">
SERVICIO DE MONITOREO DE LA OFERTA EN CANTIDAD DE RECURSO HIDRICO.</t>
    </r>
  </si>
  <si>
    <r>
      <rPr>
        <b/>
        <sz val="10"/>
        <rFont val="Arial Narrow"/>
        <family val="2"/>
      </rPr>
      <t>ACT. 3.1.8.</t>
    </r>
    <r>
      <rPr>
        <sz val="10"/>
        <rFont val="Arial Narrow"/>
        <family val="2"/>
      </rPr>
      <t xml:space="preserve">
EJECUCIÓN DE LOS PORH ADOPTADOS.</t>
    </r>
  </si>
  <si>
    <r>
      <rPr>
        <b/>
        <sz val="10"/>
        <rFont val="Arial Narrow"/>
        <family val="2"/>
      </rPr>
      <t>ACT 3.1.9.</t>
    </r>
    <r>
      <rPr>
        <sz val="10"/>
        <rFont val="Arial Narrow"/>
        <family val="2"/>
      </rPr>
      <t xml:space="preserve">
FORMULACIÓN DE UN NUEVO PORH.</t>
    </r>
  </si>
  <si>
    <r>
      <rPr>
        <b/>
        <sz val="10"/>
        <rFont val="Arial Narrow"/>
        <family val="2"/>
      </rPr>
      <t xml:space="preserve">ACT. 3.1.10. 
</t>
    </r>
    <r>
      <rPr>
        <sz val="10"/>
        <rFont val="Arial Narrow"/>
        <family val="2"/>
      </rPr>
      <t>FORMULACIÓN E IMPLEMENTACIÓN DE UNA ESTRATEGIA DE SEGUIMIENTO AL PROGRAMA DE USO EFICIENTE Y AHORRO DEL AGUA (PUEAA).</t>
    </r>
  </si>
  <si>
    <r>
      <rPr>
        <b/>
        <sz val="10"/>
        <rFont val="Arial Narrow"/>
        <family val="2"/>
      </rPr>
      <t xml:space="preserve">ACT. 3.1.11. </t>
    </r>
    <r>
      <rPr>
        <sz val="10"/>
        <rFont val="Arial Narrow"/>
        <family val="2"/>
      </rPr>
      <t xml:space="preserve">
FORMULACIÓN E IMPLEMENTACIÓN DE UNA ESTRATEGIA DE SEGUIMIENTO A CONCESIONES HÍDRICAS.</t>
    </r>
  </si>
  <si>
    <r>
      <rPr>
        <b/>
        <sz val="10"/>
        <rFont val="Arial Narrow"/>
        <family val="2"/>
      </rPr>
      <t xml:space="preserve">ACT. 3.1.12. </t>
    </r>
    <r>
      <rPr>
        <sz val="10"/>
        <rFont val="Arial Narrow"/>
        <family val="2"/>
      </rPr>
      <t xml:space="preserve">
CONTROL Y SEGUIMIENTO A LOS PSMV APROBADOS POR LA CORPORACIÓN </t>
    </r>
  </si>
  <si>
    <r>
      <rPr>
        <b/>
        <sz val="10"/>
        <rFont val="Arial Narrow"/>
        <family val="2"/>
      </rPr>
      <t xml:space="preserve">ACT. 3.1.13. </t>
    </r>
    <r>
      <rPr>
        <sz val="10"/>
        <rFont val="Arial Narrow"/>
        <family val="2"/>
      </rPr>
      <t xml:space="preserve">
APOYO A IMPLEMENTACIÓN DE  LOS PSMV  E IMPLEMENTACIÓN DE ACCIONES PARA EL USO EFICIENTE Y DESCONTAMINACIÓN DEL RECURSO HÍDRICO EN EL DPTO. DEL CESAR.</t>
    </r>
  </si>
  <si>
    <r>
      <rPr>
        <b/>
        <sz val="10"/>
        <rFont val="Arial Narrow"/>
        <family val="2"/>
      </rPr>
      <t xml:space="preserve">ACT. 3.1.14. </t>
    </r>
    <r>
      <rPr>
        <sz val="10"/>
        <rFont val="Arial Narrow"/>
        <family val="2"/>
      </rPr>
      <t xml:space="preserve">
CONTROL Y SEGUIMIENTO A LOS PGIRS APROBADOS POR LA CORPORACIÓN.</t>
    </r>
  </si>
  <si>
    <t>PROYECTO 3.2 (3701).
FORTALECIMIENTO INSTITUCIONAL A LOS PROCESOS ORGANIZATIVOS DE CONCERTACIÓN; GARANTÍA, PREVENCIÓN Y RESPETO DE LOS DERECHOS HUMANOS COMO FUNDAMENTOS PARA LA PAZ Y LA GOBERNANZA AMBIENTAL.</t>
  </si>
  <si>
    <r>
      <rPr>
        <b/>
        <sz val="10"/>
        <rFont val="Arial Narrow"/>
        <family val="2"/>
      </rPr>
      <t>ACT. 3.2.1 (3701028).</t>
    </r>
    <r>
      <rPr>
        <sz val="10"/>
        <rFont val="Arial Narrow"/>
        <family val="2"/>
      </rPr>
      <t xml:space="preserve">
SERVICIO DE PROMOCIÓN DE DERECHOS DE LAS COMUNIDADES ÉTNICAS EN EL DPTO. 
(INCLUYE LA COORDINACIÓN INTERINSTITUCIONAL PARA EL APOYO A LA GESTIÓN E IMPLEMENTACIÓN DE LOS ACUERDOS DERIVADOS DE LA PROTOCOLIZACIÓN DE CONSULTAS PREVIAS). </t>
    </r>
  </si>
  <si>
    <t>PROGRAMA 4. (3205).
ORDENAMIENTO AMBIENTAL TERRITORIAL.</t>
  </si>
  <si>
    <t xml:space="preserve">PROYECTO 4.1 (3205.01).
FORTALECIMIENTO DEL PROCESO DE ORDENAMIENTO TERRITORIAL COMO ESTRATEGIA PARA PROMOVER EL DESARROLLO TERRITORIAL SOSTENIBLE, EN EL DPTO. DEL CESAR, ENFOCADA A LA ATENCIÓN INTERINSTITUCIONAL DE TRES CRISIS AMBIENTALES GLOBALES. </t>
  </si>
  <si>
    <r>
      <rPr>
        <b/>
        <sz val="10"/>
        <rFont val="Arial Narrow"/>
        <family val="2"/>
      </rPr>
      <t xml:space="preserve">ACT. 4.1.1. </t>
    </r>
    <r>
      <rPr>
        <sz val="10"/>
        <rFont val="Arial Narrow"/>
        <family val="2"/>
      </rPr>
      <t xml:space="preserve">
ASISTENCIA TÉCNICA A TODOS LOS MUNICIPIOS DE LA JURISDICCIÓN EN LOS PROCESOS DE REVISIÓN Y AJUSTE DE LOS POT.</t>
    </r>
  </si>
  <si>
    <r>
      <rPr>
        <b/>
        <sz val="10"/>
        <rFont val="Arial Narrow"/>
        <family val="2"/>
      </rPr>
      <t xml:space="preserve">ACT. 4.1.2. </t>
    </r>
    <r>
      <rPr>
        <sz val="10"/>
        <rFont val="Arial Narrow"/>
        <family val="2"/>
      </rPr>
      <t xml:space="preserve">
REVISIÓN Y AJUSTE DE LAS DETERMINANTES AMBIENTALES.</t>
    </r>
  </si>
  <si>
    <r>
      <rPr>
        <b/>
        <sz val="10"/>
        <rFont val="Arial Narrow"/>
        <family val="2"/>
      </rPr>
      <t>ACT. 4.1.3.</t>
    </r>
    <r>
      <rPr>
        <sz val="10"/>
        <rFont val="Arial Narrow"/>
        <family val="2"/>
      </rPr>
      <t xml:space="preserve">
EVALUACIÓN, CONTROL Y/O SEGUIMIENTO DE LOS ASUNTOS AMBIENTALES CONCERTADOS EN EL PROCESO DE REVISIÓN Y/O AJUSTES DE LOS POT, PBOT Y EOT DEL CESAR.</t>
    </r>
  </si>
  <si>
    <r>
      <rPr>
        <b/>
        <sz val="10"/>
        <rFont val="Arial Narrow"/>
        <family val="2"/>
      </rPr>
      <t>ACT. 4.1.4.</t>
    </r>
    <r>
      <rPr>
        <sz val="10"/>
        <rFont val="Arial Narrow"/>
        <family val="2"/>
      </rPr>
      <t xml:space="preserve">
GESTIÓN, CONTROL, SEGUIMIENTO Y REPORTE DE INDICADORES DE CALIDAD AMBIENTAL  URBANA – ICAU, EN LOS MUNICIPIOS DE VALLEDUPAR, AGUACHICA, BOSCONIA Y AGUSTÍN CODAZZI EN EL MARCO DE LA POLÍTICA NACIONAL PGAU.</t>
    </r>
  </si>
  <si>
    <t>PROYECTO 4.2 (3205.002).
ESTUDIOS TÉCNICOS PARA EL ORDENAMIENTO AMBIENTAL TERRITORIAL, EN ARMONÍA CON LA APUESTA DEL PROGRAMA 2..</t>
  </si>
  <si>
    <r>
      <rPr>
        <b/>
        <sz val="10"/>
        <rFont val="Arial Narrow"/>
        <family val="2"/>
      </rPr>
      <t xml:space="preserve">ACT 4.2.1. </t>
    </r>
    <r>
      <rPr>
        <sz val="10"/>
        <rFont val="Arial Narrow"/>
        <family val="2"/>
      </rPr>
      <t xml:space="preserve">
ELABORACIÓN DE ESTUDIOS TÉCNICOS PARA LA GESTIÓN DEL RIESGO. </t>
    </r>
  </si>
  <si>
    <r>
      <rPr>
        <b/>
        <sz val="10"/>
        <rFont val="Arial Narrow"/>
        <family val="2"/>
      </rPr>
      <t xml:space="preserve">ACT. 4.2.2. </t>
    </r>
    <r>
      <rPr>
        <sz val="10"/>
        <rFont val="Arial Narrow"/>
        <family val="2"/>
      </rPr>
      <t xml:space="preserve">
PRIORIZACIÓN, GESTIÓN Y EJECUCIÓN DE ACCIONES DE CONOCIMIENTO DEL RIESGO EN ÁREAS ESPECÍFICAS DE ECOSISTEMAS SUCEPTIBLES DE AFECTACIÓN.</t>
    </r>
  </si>
  <si>
    <r>
      <rPr>
        <b/>
        <sz val="10"/>
        <rFont val="Arial Narrow"/>
        <family val="2"/>
      </rPr>
      <t>ACT 4.2.3.</t>
    </r>
    <r>
      <rPr>
        <sz val="10"/>
        <rFont val="Arial Narrow"/>
        <family val="2"/>
      </rPr>
      <t xml:space="preserve">
EJECUCIÓN DE ACCIONES ESTRUCTURALES Y NO ESTRUCTURALES PARA LA REDUCCION DEL RIESGO EN LA JURISDICCIÓN DE LA CORPORACIÓN.</t>
    </r>
  </si>
  <si>
    <t>LÍNEA ESTRATÉGICA TRANSVERSAL 5. 
GESTIÓN DE ASUNTOS AMBIENTALES SECTORIALES.</t>
  </si>
  <si>
    <t>PROGRAMA 5.  3202.
 CONSERVACIÓN DE LA BIODIVERSIDAD Y SUS SERVICIOS ECOSISTÉMICOS.</t>
  </si>
  <si>
    <t>PROYECTO 5.1. (3202.001).
COORDINACIÓN Y DESARROLLO DE PORTAFOLIOS DE SISTEMAS SOSTENIBLES DE CONSERVACIÓN - SSC- (CONSERVACIÓN, RESTAURACIÓN, MANEJO SOSTENIBLE, AGROFORESTALES, RECONVERSIÓN PRODUCTIVA) EN EL DEPARTAMENTO DEL CESAR</t>
  </si>
  <si>
    <r>
      <rPr>
        <b/>
        <sz val="10"/>
        <rFont val="Arial Narrow"/>
        <family val="2"/>
      </rPr>
      <t xml:space="preserve">ACT. 5.1.1. </t>
    </r>
    <r>
      <rPr>
        <sz val="10"/>
        <rFont val="Arial Narrow"/>
        <family val="2"/>
      </rPr>
      <t xml:space="preserve">
COORDINACIÓN, CONCIENCIACIÓN DE ACTORES ENTORNO AL PROCESO DE VISIÓN DE SISTEMAS SOSTENIBLES DE CONSERVACIÓN -SSC. (INCLUYE LA CREACIÓN DE ALIANZAS Y EL ACOMPAÑAMIENTO RESPECTIVO EN LA EJECUCIÓN DE ACCIONES ESTRATÉGICAS).</t>
    </r>
  </si>
  <si>
    <r>
      <rPr>
        <b/>
        <sz val="10"/>
        <rFont val="Arial Narrow"/>
        <family val="2"/>
      </rPr>
      <t xml:space="preserve">ACT. 5.1.2. </t>
    </r>
    <r>
      <rPr>
        <sz val="10"/>
        <rFont val="Arial Narrow"/>
        <family val="2"/>
      </rPr>
      <t xml:space="preserve">
GESTIÓN SINÉRGICA PARA LA PROMOCIÓN Y CREACIÓN DE CAPACIDAD TÉCNICA PARA LA IMPLEMENTACIÓN DEL MANEJO SSC. (INCLUYE FORTALECIMIENTO Y ACOMPAÑAMIENTO A TRAVÉS DE CAPACITACIONES PARA EL MANEJO DEL SSC).</t>
    </r>
  </si>
  <si>
    <r>
      <rPr>
        <b/>
        <sz val="10"/>
        <rFont val="Arial Narrow"/>
        <family val="2"/>
      </rPr>
      <t xml:space="preserve">ACT. 5.1.3. </t>
    </r>
    <r>
      <rPr>
        <sz val="10"/>
        <rFont val="Arial Narrow"/>
        <family val="2"/>
      </rPr>
      <t xml:space="preserve">
APOYO PARA LA FORMULACIÓN, SEGUIMIENTO Y EVALUACIÓN DE PROYECTOS PILOTOS Y/O ESTRATÉGICOS DE SSC.</t>
    </r>
  </si>
  <si>
    <t xml:space="preserve">PROYECTO 5.2 (3202049).
FORTALECIMIENTO, GESTIÓN E IMPLEMENTACIÓN DE MEDIDAS PARA EL MANEJO DE LA FAUNA Y FLORA, EN EL DEPARTAMENTO DEL CESAR. </t>
  </si>
  <si>
    <r>
      <rPr>
        <b/>
        <sz val="10"/>
        <rFont val="Arial Narrow"/>
        <family val="2"/>
      </rPr>
      <t xml:space="preserve">ACT. 5.2.1. </t>
    </r>
    <r>
      <rPr>
        <sz val="10"/>
        <rFont val="Arial Narrow"/>
        <family val="2"/>
      </rPr>
      <t xml:space="preserve">
FORTALECIMIENTO DE GOBERNANZA FORESTAL EN LA JURISDICCIÓN DE CORPOCESAR.</t>
    </r>
  </si>
  <si>
    <r>
      <rPr>
        <b/>
        <sz val="10"/>
        <rFont val="Arial Narrow"/>
        <family val="2"/>
      </rPr>
      <t xml:space="preserve">ACT. 5.2.2. (3202019). </t>
    </r>
    <r>
      <rPr>
        <sz val="10"/>
        <rFont val="Arial Narrow"/>
        <family val="2"/>
      </rPr>
      <t xml:space="preserve">
OPTIMIZACIÓN DEL PROCESO OPERATIVO DEL CAVRFFS 
(INCLUYE LA EJECUCIÓN DE ACCIONES, SEGUIMIENTO Y CONTROL PARA LA PROTECCIÓN DE LA FLORA Y LA FAUNA, CONSERVACIÓN DE LA BIODIVERSIDAD, EDUCACIÓN Y SENSIBILIZACIÓN AMBIENTAL EN EL DEPARTAMENTO DEL CESAR).</t>
    </r>
  </si>
  <si>
    <r>
      <rPr>
        <b/>
        <sz val="10"/>
        <rFont val="Arial Narrow"/>
        <family val="2"/>
      </rPr>
      <t>ACT. 5.2.3. (3202060).</t>
    </r>
    <r>
      <rPr>
        <sz val="10"/>
        <rFont val="Arial Narrow"/>
        <family val="2"/>
      </rPr>
      <t xml:space="preserve">
SERVICIOS DE RESTAURACIÓN DE ECOSISTEMAS ESTRATÉGICOS (DESDE EL PUNTO DE VISTA DE LA ADOPCIÓN DE LA ESTRATEGIA DE SOLUCIONES BASADAS EN LA NATURALEZA (SBN)).</t>
    </r>
  </si>
  <si>
    <r>
      <rPr>
        <b/>
        <sz val="10"/>
        <rFont val="Arial Narrow"/>
        <family val="2"/>
      </rPr>
      <t xml:space="preserve">ACT. 5.2.4. </t>
    </r>
    <r>
      <rPr>
        <sz val="10"/>
        <rFont val="Arial Narrow"/>
        <family val="2"/>
      </rPr>
      <t xml:space="preserve">
IMPLEMENTACIÓN DE ESTRATEGIAS PARA EL MANEJO AMBIENTAL EN TERRITORIOS INDÍGENAS DE LA SIERRA NEVADA DE SANTA MARTA Y SERRANÍA DEL PERIJÁ.</t>
    </r>
  </si>
  <si>
    <r>
      <rPr>
        <b/>
        <sz val="10"/>
        <rFont val="Arial Narrow"/>
        <family val="2"/>
      </rPr>
      <t xml:space="preserve">ACT. 5.2.5. </t>
    </r>
    <r>
      <rPr>
        <sz val="10"/>
        <rFont val="Arial Narrow"/>
        <family val="2"/>
      </rPr>
      <t xml:space="preserve">
IMPLEMENTACIÓN DE ESTRATEGIAS PARA EL MANEJO AMBIENTAL EN COMUNIDADES AFRODESCENDIENTES, OTRAS MINORÍAS ÉTNICAS, Y/O POBLACIONES VULNERABLES EN EL DPTO. DEL CESAR.</t>
    </r>
  </si>
  <si>
    <t xml:space="preserve">PROYECTO 5.3 (3202.008).
GESTIÓN DEL SIRAP (INCLUYE GESTIÓN DE NUEVAS APR)  Y/O CREACIÓN E IMPLEMENTACIÓN DE OTRAS ESTRATEGIAS DE CONSERVACIÓN DE LA BIODIVERSIDAD Y FORMULACIÓN E IMPLEMENTACIÓN Y APOYO DE PM DE AP EN EL DEPARTAMENTO DEL CESAR. </t>
  </si>
  <si>
    <r>
      <rPr>
        <b/>
        <sz val="10"/>
        <rFont val="Arial Narrow"/>
        <family val="2"/>
      </rPr>
      <t xml:space="preserve">ACT. 5.3.1. </t>
    </r>
    <r>
      <rPr>
        <sz val="10"/>
        <rFont val="Arial Narrow"/>
        <family val="2"/>
      </rPr>
      <t xml:space="preserve">
GESTIÓN Y EJECUCIÓN DE ACCIONES ORIENTADAS A LA DECLARATORIA DE AREAS PROTEGIDAS Y/O  CREACIÓN DE ESTRATEGIAS COMPLEMENTARIAS PARA LA CONSERVACIÓN.</t>
    </r>
  </si>
  <si>
    <r>
      <rPr>
        <b/>
        <sz val="10"/>
        <rFont val="Arial Narrow"/>
        <family val="2"/>
      </rPr>
      <t>ACT. 5.3.2.</t>
    </r>
    <r>
      <rPr>
        <sz val="10"/>
        <rFont val="Arial Narrow"/>
        <family val="2"/>
      </rPr>
      <t xml:space="preserve">
FORMULACIÓN E IMPLEMENTACION PLANES DE MANEJO PARA LAS APR Y/O PLANES DE ACCION DE OTRAS ESTRATEGIAS DE CONSERVACIÓN DE LA BIODIVERSIDAD.</t>
    </r>
  </si>
  <si>
    <t>LÍNEA ESTRATÉGICA TRANSVERSAL 2.
GESTIÓN PARA LA CULTURA Y LA EDUCACIÓN AMBIENTAL y LÍNEA ESTRATÉGICA TRANSVERSAL 1 
GESTIÓN PARA EL FORTALECIMIENTO INSTITUCIONAL INTEGRAL.</t>
  </si>
  <si>
    <t>PROGRAMA 6.  3299.
FORTALECIMIENTO DE LA GESTIÓN Y DIRECCIÓN DEL SECTOR AMBIENTE Y DESARROLLO SOSTENIBLE.</t>
  </si>
  <si>
    <t xml:space="preserve">PROYECTO 6.1 (3208.01).
FORTALECIMIENTO DE LA PARTICIPACIÓN CIUDADANA EN LA GESTIÓN AMBIENTAL, CON ENFOQUE DE ETNO-DESARROLLO Y ECOSOCIAL EN EL DPTO. DEL CESAR. </t>
  </si>
  <si>
    <r>
      <rPr>
        <b/>
        <sz val="10"/>
        <rFont val="Arial Narrow"/>
        <family val="2"/>
      </rPr>
      <t xml:space="preserve">ACT. 6.1.1. </t>
    </r>
    <r>
      <rPr>
        <sz val="10"/>
        <rFont val="Arial Narrow"/>
        <family val="2"/>
      </rPr>
      <t xml:space="preserve">
APOYO A LOS GRUPOS MINORITARIOS EN LA FORMULACIÓN DE PLANES DE ETNO-DESARROLLO (COMUNIDADES AFRO) Y PLANES DE VIDA (COMUNIDADES INDÍGENAS).</t>
    </r>
  </si>
  <si>
    <r>
      <rPr>
        <b/>
        <sz val="10"/>
        <rFont val="Arial Narrow"/>
        <family val="2"/>
      </rPr>
      <t xml:space="preserve">ACT. 6.1.2. </t>
    </r>
    <r>
      <rPr>
        <sz val="10"/>
        <rFont val="Arial Narrow"/>
        <family val="2"/>
      </rPr>
      <t xml:space="preserve">
CREACIÓN DE ESCENARIOS DE DIALOGO ENTRE LOS CIUDADANOS Y LAS ENTIDADES PARA EL MANEJO DE CONFLICTOS SOCIOAMBIENTALES EN LA JURISDICCIÓN.</t>
    </r>
  </si>
  <si>
    <t xml:space="preserve">PROYECTO 6.2 (3208.02).
FORTALECIMIENTO Y OPTIMIZACIÓN DEL PROGRAMA TRANSVERSAL DE EDUCACIÓN AMBIENTAL DE LA CORPORACIÓN, ARMONIZADO A LA POLÍTICA NACIONAL DE EDUCACIÓN AMBIENTAL ASOCIADOS A TODOS LOS PROYECTOS DE INVERSIÓN DE LA CORPORACIÓN.  </t>
  </si>
  <si>
    <r>
      <rPr>
        <b/>
        <sz val="10"/>
        <rFont val="Arial Narrow"/>
        <family val="2"/>
      </rPr>
      <t xml:space="preserve">ACT. 6.2.1. </t>
    </r>
    <r>
      <rPr>
        <sz val="10"/>
        <rFont val="Arial Narrow"/>
        <family val="2"/>
      </rPr>
      <t xml:space="preserve">
FORTALECIMIENTO DE LA EDUCACIÓN AMBIENTAL INCORPORANDO EL ENFOQUE DE LAS CÁTEDRAS DE GESTIÓN DEL RIESGO Y CAMBIO CLIMÁTICO, NODOS DE INNOVACIÓN PARA LA EDUCACIÓN AMBIENTAL.</t>
    </r>
  </si>
  <si>
    <r>
      <rPr>
        <b/>
        <sz val="10"/>
        <rFont val="Arial Narrow"/>
        <family val="2"/>
      </rPr>
      <t xml:space="preserve">ACT. 6.2.2. </t>
    </r>
    <r>
      <rPr>
        <sz val="10"/>
        <rFont val="Arial Narrow"/>
        <family val="2"/>
      </rPr>
      <t xml:space="preserve">
FORTALECIMIENTO DE CAPACIDADES A INTEGRANTES DEL SINA, COMO APORTE A LA MODERNIZACIÓN INSTITUCIONAL EN MATERIA DE EDUCACIÓN AMBIENTAL. </t>
    </r>
  </si>
  <si>
    <r>
      <rPr>
        <b/>
        <sz val="10"/>
        <rFont val="Arial Narrow"/>
        <family val="2"/>
      </rPr>
      <t xml:space="preserve">ACT. 6.2.3. </t>
    </r>
    <r>
      <rPr>
        <sz val="10"/>
        <rFont val="Arial Narrow"/>
        <family val="2"/>
      </rPr>
      <t xml:space="preserve">
ACOMPAÑAMIENTO A LA PROMOCIÓN, ORGANIZACIÓN, IMPLEMENTACIÓN E INSTITUCIONALIZACIÓN DE VIGÍAS Y VEEDURÍAS AMBIENTALES.</t>
    </r>
  </si>
  <si>
    <t>PROYECTO 6.3.
PLANEACIÓN,  GESTIÓN E  IMPLEMENTACIÓN DE RECURSOS  PARA OPTIMIZAR LA CAPACIDAD DE DESEMPEÑO INSTITUCIONAL (INFRAESTRUCTURA FÍSICA Y LÓGICA, TECNOLOGÍAS EMERGENTES, RENOVACIÓN TECNOLÓGICA, SEGURIDAD DIGITAL, SOPORTE TÉCNICO OPERACIONAL Y TALENTO DIGITAL) DIRIGIDA AL CUMPLIMIENTO DE LOS OBJETIVOS ESTRATÉGICOS DE LA CORPORACIÓN EN EL MARCO DEL MIPG</t>
  </si>
  <si>
    <r>
      <rPr>
        <b/>
        <sz val="10"/>
        <rFont val="Arial Narrow"/>
        <family val="2"/>
      </rPr>
      <t>ACT. 6.3.1.</t>
    </r>
    <r>
      <rPr>
        <sz val="10"/>
        <rFont val="Arial Narrow"/>
        <family val="2"/>
      </rPr>
      <t xml:space="preserve">
OPTIMIZACIÓN DE LA CAPACIDAD DE RECURSOS FÍSICOS (INFRAESTRUCTURA, HERRAMIENTAS TECNOLÓGICAS INNOVADORAS, TRANSPORTE, MANTENIMIENTO DE EQUIPOS) PARA TODAS LAS SECCIONALES.</t>
    </r>
  </si>
  <si>
    <r>
      <rPr>
        <b/>
        <sz val="10"/>
        <rFont val="Arial Narrow"/>
        <family val="2"/>
      </rPr>
      <t xml:space="preserve">ACT. 6.3.2. </t>
    </r>
    <r>
      <rPr>
        <sz val="10"/>
        <rFont val="Arial Narrow"/>
        <family val="2"/>
      </rPr>
      <t xml:space="preserve">
MEJORAMIENTO DE LOS SISTEMAS DE GESTIÓN ARCHIVÍSTICA (TRD, TVD, PINAR, SIC) Y GESTIÓN DOCUMENTAL (CONSULTA VIRTUAL Y FÍSICA CENTRO DE DOCUMENTACIÓN) SEGÚN PLAN ESPECÍFICO.</t>
    </r>
  </si>
  <si>
    <r>
      <rPr>
        <b/>
        <sz val="10"/>
        <rFont val="Arial Narrow"/>
        <family val="2"/>
      </rPr>
      <t xml:space="preserve">ACT. 6.3.3. </t>
    </r>
    <r>
      <rPr>
        <sz val="10"/>
        <rFont val="Arial Narrow"/>
        <family val="2"/>
      </rPr>
      <t xml:space="preserve">
OPTIMIZACIÓN DEL SISTEMA INTEGRADO DE GESTIÓN DE CALIDAD – SIGC (CALIDAD, SEGURIDAD Y SALUD EN EL TRABAJO Y PIGA) DE LA CORPORACIÓN.</t>
    </r>
  </si>
  <si>
    <r>
      <rPr>
        <b/>
        <sz val="10"/>
        <rFont val="Arial Narrow"/>
        <family val="2"/>
      </rPr>
      <t xml:space="preserve">ACT. 6.3.4. </t>
    </r>
    <r>
      <rPr>
        <sz val="10"/>
        <rFont val="Arial Narrow"/>
        <family val="2"/>
      </rPr>
      <t xml:space="preserve">
FORTALECIMIENTO DEL CONTROL INTERNO DE GESTIÓN EN ARMONÍA CON LA POLÍTICA Y RETOS DEL PGAR (AUDITORIAS).</t>
    </r>
  </si>
  <si>
    <r>
      <rPr>
        <b/>
        <sz val="10"/>
        <rFont val="Arial Narrow"/>
        <family val="2"/>
      </rPr>
      <t xml:space="preserve">ACT. 6.3.5. </t>
    </r>
    <r>
      <rPr>
        <sz val="10"/>
        <rFont val="Arial Narrow"/>
        <family val="2"/>
      </rPr>
      <t xml:space="preserve">
FORTALECIMIENTO DEL BANCO DE PROGRAMAS Y PROYECTOS COMO SOPORTE A LA GESTIÓN DE INVERSIÓN AMBIENTAL DE LA ENTIDAD</t>
    </r>
  </si>
  <si>
    <r>
      <rPr>
        <b/>
        <sz val="10"/>
        <rFont val="Arial Narrow"/>
        <family val="2"/>
      </rPr>
      <t xml:space="preserve">ACT. 6.3.6. </t>
    </r>
    <r>
      <rPr>
        <sz val="10"/>
        <rFont val="Arial Narrow"/>
        <family val="2"/>
      </rPr>
      <t xml:space="preserve">
CONCERTACIÓN, GESTIÓN E IMPLEMENTACIÓN DEL PROGRAMA DE BIENESTAR SOCIAL E INCENTIVOS, Y DE
FORMACIÓN Y CAPACITACIÓN.</t>
    </r>
  </si>
  <si>
    <r>
      <rPr>
        <b/>
        <sz val="10"/>
        <rFont val="Arial Narrow"/>
        <family val="2"/>
      </rPr>
      <t xml:space="preserve">ACT. 6.3.7. </t>
    </r>
    <r>
      <rPr>
        <sz val="10"/>
        <rFont val="Arial Narrow"/>
        <family val="2"/>
      </rPr>
      <t xml:space="preserve">
OPTIMIZACIÓN INTEGRADA DEL SISTEMA DE ATENCIÓN AL CIUDADANO (PQR, VENTANILLA ÚNICA), QUEJAS, SANCIONES AMBIENTALES).</t>
    </r>
  </si>
  <si>
    <t>PROYECTO 6.4. (3204). 
GESTIÓN DE LA INFORMACIÓN Y EL CONOCIMIENTO AMBIENTAL.</t>
  </si>
  <si>
    <r>
      <rPr>
        <b/>
        <sz val="10"/>
        <rFont val="Arial Narrow"/>
        <family val="2"/>
      </rPr>
      <t xml:space="preserve">ACT. 6.4.1. </t>
    </r>
    <r>
      <rPr>
        <sz val="10"/>
        <rFont val="Arial Narrow"/>
        <family val="2"/>
      </rPr>
      <t xml:space="preserve">
GESTIÓN PARA LA IMPLEMENTACIÓN Y OPERACIÓN DE INSTRUMENTOS DE MONITOREO DE LOS RECURSOS NATURALES.</t>
    </r>
  </si>
  <si>
    <r>
      <rPr>
        <b/>
        <sz val="10"/>
        <rFont val="Arial Narrow"/>
        <family val="2"/>
      </rPr>
      <t xml:space="preserve">ACT. 6.4.2. </t>
    </r>
    <r>
      <rPr>
        <sz val="10"/>
        <rFont val="Arial Narrow"/>
        <family val="2"/>
      </rPr>
      <t xml:space="preserve">
OPTIMIZACIÓN DEL LABORATORIO DE CALIDAD DE AIRE.</t>
    </r>
  </si>
  <si>
    <r>
      <rPr>
        <b/>
        <sz val="10"/>
        <rFont val="Arial Narrow"/>
        <family val="2"/>
      </rPr>
      <t xml:space="preserve">ACT. 6.4.3. </t>
    </r>
    <r>
      <rPr>
        <sz val="10"/>
        <rFont val="Arial Narrow"/>
        <family val="2"/>
      </rPr>
      <t xml:space="preserve">
OPTIMIZACIÓN DEL LABORATORIO DE CALIDAD DE AGUA.</t>
    </r>
  </si>
  <si>
    <r>
      <rPr>
        <b/>
        <sz val="10"/>
        <rFont val="Arial Narrow"/>
        <family val="2"/>
      </rPr>
      <t xml:space="preserve">ACT. 6.4.4. </t>
    </r>
    <r>
      <rPr>
        <sz val="10"/>
        <rFont val="Arial Narrow"/>
        <family val="2"/>
      </rPr>
      <t xml:space="preserve">
GESTIÓN PARA LA IMPLEMENTACIÓN DEL LABORATORIO DE SUELO.</t>
    </r>
  </si>
  <si>
    <r>
      <rPr>
        <b/>
        <sz val="10"/>
        <rFont val="Arial Narrow"/>
        <family val="2"/>
      </rPr>
      <t xml:space="preserve">ACT. 6.4.5. </t>
    </r>
    <r>
      <rPr>
        <sz val="10"/>
        <rFont val="Arial Narrow"/>
        <family val="2"/>
      </rPr>
      <t xml:space="preserve">
FORTALECIMIENTO DEL SIPGA – CARDINAL</t>
    </r>
  </si>
  <si>
    <r>
      <rPr>
        <b/>
        <sz val="10"/>
        <rFont val="Arial Narrow"/>
        <family val="2"/>
      </rPr>
      <t xml:space="preserve">ACT. 6.4.6. </t>
    </r>
    <r>
      <rPr>
        <sz val="10"/>
        <rFont val="Arial Narrow"/>
        <family val="2"/>
      </rPr>
      <t xml:space="preserve">
FORTALECIMIENTO DE LOS SISTEMAS DE INFORMACIÓN.</t>
    </r>
  </si>
  <si>
    <r>
      <rPr>
        <b/>
        <sz val="10"/>
        <rFont val="Arial Narrow"/>
        <family val="2"/>
      </rPr>
      <t>ACT. 6.4.7.</t>
    </r>
    <r>
      <rPr>
        <sz val="10"/>
        <rFont val="Arial Narrow"/>
        <family val="2"/>
      </rPr>
      <t xml:space="preserve">
REPORTE Y CARGUE DE LA INFORMACIÓN SOLICITADA POR EL SISTEMA DE INFORMACIÓN AMBIENTAL DE COLOMBIA – SIAC.</t>
    </r>
  </si>
  <si>
    <r>
      <rPr>
        <b/>
        <sz val="10"/>
        <rFont val="Arial Narrow"/>
        <family val="2"/>
      </rPr>
      <t xml:space="preserve">ACT. 6.4.8. </t>
    </r>
    <r>
      <rPr>
        <sz val="10"/>
        <rFont val="Arial Narrow"/>
        <family val="2"/>
      </rPr>
      <t xml:space="preserve">
FORTALECIMIENTO DE LA IMPLEMENTACIÓN DE LA ESTRATEGIA DE COMUNICACIÓN POLÍTICA DE LA GESTIÓN AMBIENTAL PARA LA DIVULGACIÓN INTERINSTITUCIONAL Y APREHENSIÓN CIUDADANA AL SECTOR AMBIENTAL </t>
    </r>
  </si>
  <si>
    <r>
      <rPr>
        <b/>
        <sz val="10"/>
        <rFont val="Arial Narrow"/>
        <family val="2"/>
      </rPr>
      <t xml:space="preserve">ACT. 6.4.9. </t>
    </r>
    <r>
      <rPr>
        <sz val="10"/>
        <rFont val="Arial Narrow"/>
        <family val="2"/>
      </rPr>
      <t xml:space="preserve">
EVALUACIÓN DE LA EVOLUCIÓN DINÁMICA DEL PGAR Y LOS IMPACTOS DE LA GESTIÓN AMBIENTAL SOBRE LA SOSTENIBILIDAD DEL DESARROLLO SOCIO-ECONÓMICO Y LOS INDICADORES MÍNIMOS DE GESTIÓN.</t>
    </r>
  </si>
  <si>
    <r>
      <rPr>
        <b/>
        <sz val="10"/>
        <rFont val="Arial Narrow"/>
        <family val="2"/>
      </rPr>
      <t>ACT. 6.4.10.</t>
    </r>
    <r>
      <rPr>
        <sz val="10"/>
        <rFont val="Arial Narrow"/>
        <family val="2"/>
      </rPr>
      <t xml:space="preserve">
CONSOLIDACIÓN DEL SIAC EN LO RELACIONADO CON LA GENERACIÓN, CONSOLIDACIÓN,ANÁLISIS Y REPORTE EN EL MARCO DEL ACUERDO DE ESCAZÚ.</t>
    </r>
  </si>
  <si>
    <t>PROYECTO 6.5.
CONTROL Y SEGUIMIENTO AMBIENTAL EFECTIVO</t>
  </si>
  <si>
    <r>
      <rPr>
        <b/>
        <sz val="10"/>
        <rFont val="Arial Narrow"/>
        <family val="2"/>
      </rPr>
      <t xml:space="preserve">ACT 6.5.1. </t>
    </r>
    <r>
      <rPr>
        <sz val="10"/>
        <rFont val="Arial Narrow"/>
        <family val="2"/>
      </rPr>
      <t xml:space="preserve">
FORTALECIMIENTO DEL SISTEMA VITALSILAM, SUIT PARA LA OPTIMIZACIÓN DE LOS TRÁMITES AMBIENTALES. (SIAC, SISAIRE, ETC).</t>
    </r>
  </si>
  <si>
    <r>
      <rPr>
        <b/>
        <sz val="10"/>
        <rFont val="Arial Narrow"/>
        <family val="2"/>
      </rPr>
      <t xml:space="preserve">ACT 6.5.2. </t>
    </r>
    <r>
      <rPr>
        <sz val="10"/>
        <rFont val="Arial Narrow"/>
        <family val="2"/>
      </rPr>
      <t xml:space="preserve">
ADQUISICIÓN DE EQUIPOS PARA EL FORTALECIMIENTO DE LAS LABORES DE CONTROL Y SEGUIMIENTO AMBIENTAL.</t>
    </r>
  </si>
  <si>
    <r>
      <rPr>
        <b/>
        <sz val="10"/>
        <rFont val="Arial Narrow"/>
        <family val="2"/>
      </rPr>
      <t xml:space="preserve">ACT 6.5.3. </t>
    </r>
    <r>
      <rPr>
        <sz val="10"/>
        <rFont val="Arial Narrow"/>
        <family val="2"/>
      </rPr>
      <t xml:space="preserve">
OPTIMIZACIÓN DE LOS PROCESOS DE TRÁMITES AMBIENTALES Y SERVICIOS MISIONALES DE LA CORPORACIÓN.</t>
    </r>
  </si>
  <si>
    <r>
      <rPr>
        <b/>
        <sz val="10"/>
        <rFont val="Arial Narrow"/>
        <family val="2"/>
      </rPr>
      <t xml:space="preserve">ACT 6.5.4. </t>
    </r>
    <r>
      <rPr>
        <sz val="10"/>
        <rFont val="Arial Narrow"/>
        <family val="2"/>
      </rPr>
      <t xml:space="preserve">
FORTALECIMIENTO DEL PROCESO DE SEGUIMIENTO DE LOS PROYECTOS DE INVERSION ADELANTADOS POR LA ENTIDAD </t>
    </r>
  </si>
  <si>
    <t>PROYECTO 6.6.
GESTIÓN PARA LA OPTIMIZACIÓN DE LA CAPACIDAD FINANCIERA Y EJECUTORIA DE LA GESTIÓN AMBIENTAL DE LA CORPORACIÓN.</t>
  </si>
  <si>
    <r>
      <rPr>
        <b/>
        <sz val="10"/>
        <rFont val="Arial Narrow"/>
        <family val="2"/>
      </rPr>
      <t xml:space="preserve">ACT. 6.6.1. </t>
    </r>
    <r>
      <rPr>
        <sz val="10"/>
        <rFont val="Arial Narrow"/>
        <family val="2"/>
      </rPr>
      <t xml:space="preserve">
OPTIMIZACIÓN DEL PROCESO OPERATIVO DE LA TUA CON ENFOQUE DE CAMBIO CLIMÁTICO.</t>
    </r>
  </si>
  <si>
    <r>
      <rPr>
        <b/>
        <sz val="10"/>
        <rFont val="Arial Narrow"/>
        <family val="2"/>
      </rPr>
      <t xml:space="preserve">ACT. 6.6.2. </t>
    </r>
    <r>
      <rPr>
        <sz val="10"/>
        <rFont val="Arial Narrow"/>
        <family val="2"/>
      </rPr>
      <t xml:space="preserve">
GESTIÓN DE FUENTES DIFERENTES A LAS TASAS RAE.</t>
    </r>
  </si>
  <si>
    <r>
      <rPr>
        <b/>
        <sz val="10"/>
        <rFont val="Arial Narrow"/>
        <family val="2"/>
      </rPr>
      <t xml:space="preserve">ACT. 6.6.3. </t>
    </r>
    <r>
      <rPr>
        <sz val="10"/>
        <rFont val="Arial Narrow"/>
        <family val="2"/>
      </rPr>
      <t xml:space="preserve">
GESTIÓN E IMPLEMENTACIÓN DE ESTRATEGIA DE FINANCIAMIENTO Y EJECUCIÓN (FONDO SOLIDARIO PARA LA GESTIÓN AMBIENTAL – FSGA-)</t>
    </r>
  </si>
  <si>
    <t>TOTAL PRESUPUESTO DE GASTOS DE INVERSIÓN:</t>
  </si>
  <si>
    <t xml:space="preserve">RECURSOS PROPIOS
(3)
</t>
  </si>
  <si>
    <t xml:space="preserve">RECURSOS DE LA NACIÓN 
(4)
</t>
  </si>
  <si>
    <t>TOTAL RECURSOS
(7)</t>
  </si>
  <si>
    <t xml:space="preserve"> </t>
  </si>
  <si>
    <t>Adquisición de activos no financieros</t>
  </si>
  <si>
    <t>Adquisiciones diferentes de activos</t>
  </si>
  <si>
    <t>A GOBIERNOSY ORGANIZACIONES INTERNACIONALES</t>
  </si>
  <si>
    <t>ASOCIACION DE CORPORACIONES AUTONOMAS REGIONALES</t>
  </si>
  <si>
    <t>Membresias</t>
  </si>
  <si>
    <t>Prestaciones sociales relacionadas con el empleo</t>
  </si>
  <si>
    <t xml:space="preserve">Fallos Nacionales </t>
  </si>
  <si>
    <t>Fallos Internacionales</t>
  </si>
  <si>
    <t xml:space="preserve">PARA LA ADQUISICION DE ACTIVOS NO FINANCIEROS </t>
  </si>
  <si>
    <t>GASTOS DE COMERCIALIZACION Y PRODUCCION</t>
  </si>
  <si>
    <t>ADQUISICION DE SERVICIOS</t>
  </si>
  <si>
    <t>ADQUISICION DE ACTIVOS FINANCIEROS</t>
  </si>
  <si>
    <t>CONCESION DE PRESTAMOS</t>
  </si>
  <si>
    <t>ADQUISICION DE ACCIONES</t>
  </si>
  <si>
    <t>DISMINUCION DE PASIVOS</t>
  </si>
  <si>
    <t>CESANTIAS</t>
  </si>
  <si>
    <t>DEVOLUCION DEL AHORRO VOLUNTARIO DE LOS TRABAJADORES</t>
  </si>
  <si>
    <t>CUOTA FISCLIZACION Y AUDITAJE NACION</t>
  </si>
  <si>
    <t>Servicios de la deuda pública externa</t>
  </si>
  <si>
    <t>Intereses de la deduda pública externa</t>
  </si>
  <si>
    <t>Comisiones y otros gastos</t>
  </si>
  <si>
    <t>Servicios de la deuda pública interna</t>
  </si>
  <si>
    <t>Intereses de la deduda pública interna</t>
  </si>
  <si>
    <t>Fondo de contigencias</t>
  </si>
  <si>
    <r>
      <t xml:space="preserve">TOTAL GASTOS DE INVERSIÓN </t>
    </r>
    <r>
      <rPr>
        <b/>
        <sz val="10"/>
        <color rgb="FFFF0000"/>
        <rFont val="Arial Narrow"/>
        <family val="2"/>
      </rPr>
      <t>(inserte filas cuando sea necesario)</t>
    </r>
  </si>
  <si>
    <t>LINEA ESTRATEGICA 4. GESTIÓN PARA LA PRODUCCIÓN SOSTENIBLE</t>
  </si>
  <si>
    <t>PROGRAMA 1 (3201) FORTALECIMIENTO DEL DESEMPEÑO AMBIENTAL DE LOS SECTORES PRODUCTIVOS</t>
  </si>
  <si>
    <t>1.1 GESTIÓN E IMPLEMENTACIÓN DE ESTRATEGIAS PARA LA RECUPERACIÓN Y CONSERVACIÓN DE LA FLORA Y FAUNA EN EL DEPARTAMENTO DEL CESAR.</t>
  </si>
  <si>
    <t>1.2: GESTIÓN Y APOYO REGIONAL A LA IMPLEMENTACIÓN DE LA ESTRATEGIA NACIONAL DE ECONOMÍA CIRCULAR Y ECONOMÍA AMBIENTAL PARA LA PRODUCCIÓN SOSTENIBLE, ARTICULADO A LAS APUESTAS DEL PROYECTO 2.1</t>
  </si>
  <si>
    <t xml:space="preserve">BPIN 20223219000002 Implementacón del esquema pagos por servicios ambientales como estrategia de conservación y restauración ecológica en el parque natural regional serranía de Perija y su zona con función amortiguadora </t>
  </si>
  <si>
    <t>BPIN 20243219000001 Elaboración de los mapas de ruido ambiental, y planes de descontaminación por ruido en el área urbana de los Municipios de Valledupar y Aguachica, en el Departamento del Cesar</t>
  </si>
  <si>
    <t>BPIN 20243219000006 Recuperación de Ecosistemas y gestión ambiental de cuerpos de agua priorizados en la cuenca hidrográfica Rio Bajo Cesar- Ciénaga de Zapatosa, en el Departamento del Cesar.</t>
  </si>
  <si>
    <t>PROGRAMA 2 (3206) GESTIÓN DEL CAMBIO CLIMÁTICO PARA UN DESARROLLO BAJO EN CARBONO Y RESILIENTE AL CLIMA</t>
  </si>
  <si>
    <t xml:space="preserve">2.1: SERVICIO DE APOYO TECNICO PARA LA IMPLEMENTACION DE ACCIONES DE MITIGACION Y ADAPTACION AL CAMBIO CLIMATICO, A TRAVES DE LA PROMOCION DE ALTERNATIVAS PARA LA EFICENCIA DEL SECTOR ENERGETICO EN EL CESAR, EN ARMONIA SISTEMICA </t>
  </si>
  <si>
    <t>2.2: IMPLEMENTACIÓN Y EVALUACIÓN DE ACCIONES DEL PLAN INTEGRAL DE GESTIÓN DE CAMBIO CLIMÁTICO -PIGCC- TERRITORIAL DEL CESAR.</t>
  </si>
  <si>
    <t>BPIN 20243219000010 Implementación de medidas de adaptación y mitigación al cambio climatico y recuperación del recurso ictiológicoen ecosistemas priorizados en la Jurisdicción de Corpocesar, Departamento del Cesar</t>
  </si>
  <si>
    <t>BPIN 202332190000010 Estudios para el conocimiento de los escenarios de riesgo por inundación en las ciénagas Santa Isabel y San Sebastián, afluentes del Rio Anime, jurisdicción de los Municipios de Curamani y Chiriguana, Departamento del Cesar</t>
  </si>
  <si>
    <t xml:space="preserve">BPIN 202332190000011 Construcción de Obras hidráulicas para la rehabilitación de orillas y el control de inundación sobre la margen derecha del Rio San Alberto, en el corregimiento de Puerto Carreño Departamento del Cesar </t>
  </si>
  <si>
    <t>LINEA ESTRATÉGICA 5. GESTIÓN DE ASUNTOS AMBIENTALES SECTORIALES</t>
  </si>
  <si>
    <t>PROGRAMA 3202. CONSERVACIÓN DE LA BIODIVERSIDAD Y SUS SERVICIOS ECOSISTÉMICOS</t>
  </si>
  <si>
    <t>5.1: COORDINACIÓN Y DESARROLLO DE PORTAFOLIOS DE SISTEMAS SOSTENIBLES DE CONSERVACIÓN - SSC- (CONSERVACIÓN, RESTAURACIÓN, MANEJO SOSTENIBLE, AGROFORESTALES, RECONVERSIÓN PRODUCTIVA) EN EL DEPARTAMENTO DEL CESAR</t>
  </si>
  <si>
    <t>5.2: FORTALECIMIENTO, GESTIÓN E IMPLEMENTACIÓN DE MEDIDAS PARA EL MANEJO DE LA FAUNA Y FLORA, EN EL DEPARTAMENTO DEL CESAR.</t>
  </si>
  <si>
    <t>5.3: GESTIÓN DEL SIRAP Y/O IMPLEMENTACIÓN DE OTRAS ESTRATEGIAS DE CONSERVACION DE LA BIODIVERSIDAD Y FORMULACION E IMPLEMENTACION Y APOYO DE PM DE AP EN EL DEPARATAMENTO DEL CESAR</t>
  </si>
  <si>
    <t>BPIN 20243219000002 Implementación de medidas de restauración integral y conservación en áreas degradadas de la microcuenca quebrada Singarare, Municipio de Pelaya, Departamento del Cesar</t>
  </si>
  <si>
    <t>BPIN 20233219000008 desarrollo de medidas de restauración ecológica en áreas de conservación y protección ambiental en la cuenca hidrográfica del Rio Magiriaimo, en el Departamento del Cesar</t>
  </si>
  <si>
    <t>BPIN 202232191234000004 desarrollo de acciones para la conservación y restauración ecológica en el parque natural regional Serranía de Perijá y su zona con función amortiguadora en el Departamento del Cesar</t>
  </si>
  <si>
    <t>BPIN 20243219000005 adecuaciones y mejoramiento de las instalaciones del centro de atención y valoración de fauna y flora silvestre cavffs, para el manejo integral de la fauna silvestre, en el Departamento del Cesar</t>
  </si>
  <si>
    <t>BPIN 20243219000008 (Corpocesar) implementación de acciones de mitigación y adaptación al cambio climático en zona rural en los municipios de Becerril, Bosconia, El Copey, Tamalameque y González en el Departamento del Cesar</t>
  </si>
  <si>
    <t>BPIN 20213201010025 Mejoramiento Ambiental de la cuenca hidrográfica rio calenturitas a través de acciones de restauración en áreas degradadas localizadas en el Municipio de la Jagua de Ibirico en el Departamento del Cesar</t>
  </si>
  <si>
    <t>BPIN 20233219000003 Implemntación de acciones para la restauración conservación y uso sostenible de la biodiversidad en ecosistemas secos en las cuencas Garupal Diluvio, en los Municipio de Valledupar y el copey en el departamento del Cesar</t>
  </si>
  <si>
    <t>BPIN 20243219000008 (Becerril) implementación de acciones de mitigación y adaptación al cambio climático en zona rural en los municipios de Becerril, Bosconia, El Copey, Tamalameque y González en el Departamento del Cesar</t>
  </si>
  <si>
    <t>BPIN 20243219000008 (González) implementación de acciones de mitigación y adaptación al cambio climático en zona rural en los municipios de Becerril, Bosconia, El Copey, Tamalameque y González en el Departamento del Cesar</t>
  </si>
  <si>
    <t>BPIN 20243219000008 (Tamalameque) implementación de acciones de mitigación y adaptación al cambio climático en zona rural en los municipios de Becerril, Bosconia, El Copey, Tamalameque y González en el Departamento del Cesar</t>
  </si>
  <si>
    <t>BPIN 20253219000004 Desarrollo de acciones sociambientales en áreas de especial importancia ecológica para la conservación, restauración y uso sostenible de la biodiversidad y sus servicios ecosistemicos en la cuenca alta Río Diluvio, en el Departamento del Cesar</t>
  </si>
  <si>
    <t xml:space="preserve">BPIN 20233219000006 Implementación de acciones para la restauración ecológica y manejo ambiental del complejo de paramos Perijá, Parque Natural Regional Serranía de Perijá y su zona con función amortiguadora, en el Departamento del Cesar </t>
  </si>
  <si>
    <t>PROGRAMA 3203. GESTIÓN INTEGRAL DEL RECURSO HÍDRICO</t>
  </si>
  <si>
    <t>3.1: DOCUMENTOS DE LINEAMIENTOS TÉCNICOS PARA LA GESTIÓN INTEGRAL DEL RECURSO HÍDRICO Y MATERIALIZACIÓN DE LA GOBERNANZA EN EL MARCO DE LA PNGIRH, EN EL DPTO. DEL CESAR. (INCLUYE GESTION DE LOS ACUERDOS DE CONSULTA PREVIA)</t>
  </si>
  <si>
    <t xml:space="preserve">3.2: FORTALECIMIENTO INSTITUCIONAL A LOS PROCESOS ORGANIZATIVOS DE CONCERTACIÓN; GARANTÍA, PREVENCIÓN Y RESPETO DE LOS DERECHOS HUMANOS COMO FUNDAMENTOS PARA LA PAZ Y LA GOBERNANZA AMBIENTAL </t>
  </si>
  <si>
    <t>BPIN 20233219000004 Estudios y formulación del plan de restauración ecológica del Rio Cesar y su bosque Ripario, jurisdicción del Departamento del Cesar  y la Guajira</t>
  </si>
  <si>
    <t>BPIN 20223219000001 Formulación del plan de ordenación y mnejo de la cuenca 2802-02 del Río Medio Cesar en la Jurisdicción de corpocesar, Departamento del Cesar</t>
  </si>
  <si>
    <t>BPIN 20253219000001 Implementación de acciones de restauración en áreas ambientales estratégicas en los Municipios de La Paz y Manaure, Departamento del Cesar</t>
  </si>
  <si>
    <t>BPIN 20253219000003 Implementación de acciones de restauración ecológica en áreas de importancia para la conservación del recurso hidríco y el medio ambiente en la quebrada Arjona - Astrea, en el Municipio de Astrea, en el Departamento del Cesar</t>
  </si>
  <si>
    <t>LINEA ESTRATÉGICA 3. GESTIÓN DEL ORDENAMIENTO AMBIENTAL TERRITORIAL Y GESTIÓN DEL RIESGO</t>
  </si>
  <si>
    <t>PROGRAMA 3205. ORDENAMIENTO AMBIENTAL TERRITORIAL</t>
  </si>
  <si>
    <t>4.1FORTALECIMIENTO DEL PROCESO DE ORDENAMIENTO TERRITORIAL COMO ESTRATEGIA PARA PROMOVER EL DESARROLLO TERRITORIAL SOSTENIBLE, EN EL DPTO. DEL CESAR, ENFOCADA A LA ATENCIÓN INTERINSTITUCIONAL DE TRES CRISIS AMBIENTALES GLOBALES</t>
  </si>
  <si>
    <t>4.2 DOCUMENTOS DE ESTUDIOS TECNICOS PARA EL ORDENAMIENTO AMBIENTL TERRITORIAL, EN ARMONIA CON LA APUESTA DEL PROGRAMA 2 .1</t>
  </si>
  <si>
    <t>BPIN 2024002200106 (Gobernación) Construcción de obras hidráulicas para el control de inundación sobre la margén derecha del Río Guatapurí, Jurisdicción del Municipio de Valledupar, Departamento del Cesar</t>
  </si>
  <si>
    <t>BPIN 2024002200106 (Corpocesar) Construcción de obras hidráulicas para el control de inundación sobre la margén derecha del Río Guatapurí, Jurisdicción del Municipio de Valledupar, Departamento del Cesar</t>
  </si>
  <si>
    <t>BPIN 20253219000002 Construcción de obras hidráulicas para el control de inundación sobre el cao el Arroyito, en el corregimiento de Guacoche, Jurisdicción del Municipio de Valledupar, Departamento del Cesar</t>
  </si>
  <si>
    <t>LINEA ESTRATÉGICA 2. GESTIÓN PARA LA CULTURA Y LA EDUCACIÓN AMBIENTAL</t>
  </si>
  <si>
    <t>PROGRAMA 3208. EDUCACIÓN AMBIENTAL</t>
  </si>
  <si>
    <t>6.1: FORTALECIMIENTO DE LA PARTICIPACIÓN CIUDADANA EN LA GESTIÓN AMBIENTAL, CON ENFOQUE DE ETNO-DESARROLLO Y ECOSOCIAL EN EL DPTO. DEL CESAR.</t>
  </si>
  <si>
    <t>6.2: FORTALECIMIENTO Y OPTIMIZACIÓN DEL PROGRAMA TRANSVERSAL DE EDUCACIÓN AMBIENTAL DE LA CORPORACIÓN, ARMONIZADO A LA POLÍTICA NACIONAL DE EDUCACIÓN AMBIENTAL ASOCIADOS A TODOS LOS PROYECTOS DE INVERSION DE LA CORPORACION</t>
  </si>
  <si>
    <t>LÍNEA ESTRATÉGICA 1. GESTIÓN PARA EL FORTALECIMIENTO INSTITUCIONAL INTEGRAL.</t>
  </si>
  <si>
    <t>PROGRAMA 3299. FORTALECIMIENTO DE LA GESTIÓN Y DIRECCIÓN DEL SECTOR AMBIENTE Y DESARROLLO SOSTENIBLE</t>
  </si>
  <si>
    <t>6.3: PLANEACIÓN Y GESTIÓN PARA LA IMPLEMENTACIÓN DE RECURSOS NECESARIOS PARA OPTIMIZAR LA CAPACIDAD DE DESEMPEÑO INSTITUCIONAL INFRAESTRUCTURA FÍSICA Y LÓGICA, TECNOLOGÍAS EMERGENTES, RENOVACION TECNOLOGICA, SEGURIDAD DIGITAL, SOPORTE TECNICO</t>
  </si>
  <si>
    <t>6.5: CONTROL Y SEGUIMIENTO AMBIENTAL EFECTIVO</t>
  </si>
  <si>
    <t>6.6: GESTIÓN PARA LA OPTIMIZACIÓN DE LA CAPACIDAD FINANCIERA Y EJECUTORIA DE LA GESTIÓN AMBIENTAL DE LA CORPORACIÓN.</t>
  </si>
  <si>
    <t>BPIN 20243219000007 Implementación de acciones de fortalecimiento para la vigilancia y monitoreo de los recursos naturales desde el laboratorio ambiental de la Corporación Autónoma Regional del Cesar</t>
  </si>
  <si>
    <t>PROGRAMA 3204.  GESTIÓN DE LA INFORMACIÓN Y EL CONOCIMIENTO AMBIENTAL</t>
  </si>
  <si>
    <t xml:space="preserve">6.4: GESTIÓN DE LA INFORMACIÓN Y EL CONOCIMIENTO AMBIENTAL (INCLUYE LABORATORIOS AMBIENTALES) </t>
  </si>
  <si>
    <t>Jose Luis Peñaranda Toro</t>
  </si>
  <si>
    <t>Subdireccion General de Planeacion</t>
  </si>
  <si>
    <t>Profesional Universitario</t>
  </si>
  <si>
    <t>jose.penaranda@corpocesar.gov.co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</si>
</sst>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 #,##0.00_-;\-&quot;$&quot;\ * #,##0.00_-;_-&quot;$&quot;\ * &quot;-&quot;??_-;_-@_-"/>
    <numFmt numFmtId="43" formatCode="_-* #,##0.00_-;\-* #,##0.00_-;_-* &quot;-&quot;??_-;_-@_-"/>
    <numFmt numFmtId="164" formatCode="_(* #,##0.00_);_(* \(#,##0.00\);_(* &quot;-&quot;??_);_(@_)"/>
    <numFmt numFmtId="165" formatCode="_(* #,##0_);_(* \(#,##0\);_(* &quot;-&quot;??_);_(@_)"/>
    <numFmt numFmtId="166" formatCode="_-* #,##0_-;\-* #,##0_-;_-* &quot;-&quot;??_-;_-@"/>
    <numFmt numFmtId="167" formatCode="_-* #,##0.00_-;\-* #,##0.00_-;_-* &quot;-&quot;??_-;_-@"/>
    <numFmt numFmtId="168" formatCode="_(* #,##0.000_);_(* \(#,##0.000\);_(* &quot;-&quot;???_);_(@_)"/>
    <numFmt numFmtId="169" formatCode="_(* #,##0.000_);_(* \(#,##0.000\);_(* &quot;-&quot;??_);_(@_)"/>
    <numFmt numFmtId="170" formatCode="[$$-240A]\ #,##0.00"/>
    <numFmt numFmtId="171" formatCode="#,##0.00_ ;\-#,##0.00\ "/>
    <numFmt numFmtId="172" formatCode="_-* #,##0.00\ _€_-;\-* #,##0.00\ _€_-;_-* &quot;-&quot;??\ _€_-;_-@_-"/>
  </numFmts>
  <fonts count="45" x14ac:knownFonts="1">
    <font>
      <sz val="11"/>
      <color theme="1"/>
      <name val="Calibri"/>
      <scheme val="minor"/>
    </font>
    <font>
      <sz val="11"/>
      <color theme="1"/>
      <name val="Calibri"/>
      <family val="2"/>
      <scheme val="minor"/>
    </font>
    <font>
      <sz val="10"/>
      <color theme="1"/>
      <name val="Arial Narrow"/>
      <family val="2"/>
    </font>
    <font>
      <b/>
      <sz val="12"/>
      <color theme="1"/>
      <name val="Arial Narrow"/>
      <family val="2"/>
    </font>
    <font>
      <sz val="11"/>
      <name val="Calibri"/>
      <family val="2"/>
    </font>
    <font>
      <sz val="11"/>
      <color theme="1"/>
      <name val="Calibri"/>
      <family val="2"/>
    </font>
    <font>
      <b/>
      <sz val="11"/>
      <color theme="1"/>
      <name val="Calibri"/>
      <family val="2"/>
    </font>
    <font>
      <sz val="11"/>
      <color theme="1"/>
      <name val="Calibri"/>
      <family val="2"/>
      <scheme val="minor"/>
    </font>
    <font>
      <b/>
      <sz val="10"/>
      <color theme="1"/>
      <name val="Arial Narrow"/>
      <family val="2"/>
    </font>
    <font>
      <sz val="10"/>
      <color rgb="FF000000"/>
      <name val="Arial Narrow"/>
      <family val="2"/>
    </font>
    <font>
      <sz val="9"/>
      <color rgb="FF000000"/>
      <name val="Verdana"/>
      <family val="2"/>
    </font>
    <font>
      <sz val="10"/>
      <color theme="1"/>
      <name val="Arial"/>
      <family val="2"/>
    </font>
    <font>
      <b/>
      <sz val="10"/>
      <color theme="1"/>
      <name val="Arial"/>
      <family val="2"/>
    </font>
    <font>
      <b/>
      <sz val="11"/>
      <color theme="1"/>
      <name val="Arial Narrow"/>
      <family val="2"/>
    </font>
    <font>
      <b/>
      <sz val="9"/>
      <color theme="1"/>
      <name val="Verdana"/>
      <family val="2"/>
    </font>
    <font>
      <b/>
      <sz val="9"/>
      <color theme="0"/>
      <name val="Verdana"/>
      <family val="2"/>
    </font>
    <font>
      <sz val="9"/>
      <color theme="1"/>
      <name val="Verdana"/>
      <family val="2"/>
    </font>
    <font>
      <b/>
      <sz val="9"/>
      <color rgb="FF000000"/>
      <name val="Verdana"/>
      <family val="2"/>
    </font>
    <font>
      <i/>
      <sz val="10"/>
      <color theme="1"/>
      <name val="Arial Narrow"/>
      <family val="2"/>
    </font>
    <font>
      <sz val="9"/>
      <color theme="1"/>
      <name val="Verdana"/>
      <family val="2"/>
    </font>
    <font>
      <b/>
      <sz val="9"/>
      <color theme="1"/>
      <name val="Verdana"/>
      <family val="2"/>
    </font>
    <font>
      <b/>
      <sz val="12"/>
      <name val="Arial Narrow"/>
      <family val="2"/>
    </font>
    <font>
      <b/>
      <sz val="11"/>
      <name val="Arial Narrow"/>
      <family val="2"/>
    </font>
    <font>
      <sz val="10"/>
      <name val="Arial Narrow"/>
      <family val="2"/>
    </font>
    <font>
      <sz val="12"/>
      <name val="Arial Narrow"/>
      <family val="2"/>
    </font>
    <font>
      <sz val="12"/>
      <color theme="1"/>
      <name val="Arial Narrow"/>
      <family val="2"/>
    </font>
    <font>
      <b/>
      <sz val="10"/>
      <name val="Arial Narrow"/>
      <family val="2"/>
    </font>
    <font>
      <sz val="11"/>
      <name val="Arial Narrow"/>
      <family val="2"/>
    </font>
    <font>
      <sz val="10"/>
      <color rgb="FFFF0000"/>
      <name val="Arial Narrow"/>
      <family val="2"/>
    </font>
    <font>
      <sz val="11"/>
      <color theme="1"/>
      <name val="Arial Narrow"/>
      <family val="2"/>
    </font>
    <font>
      <b/>
      <sz val="9"/>
      <color indexed="81"/>
      <name val="Tahoma"/>
      <family val="2"/>
    </font>
    <font>
      <sz val="9"/>
      <color indexed="81"/>
      <name val="Tahoma"/>
      <family val="2"/>
    </font>
    <font>
      <sz val="11"/>
      <color theme="1"/>
      <name val="Arial"/>
      <family val="2"/>
    </font>
    <font>
      <b/>
      <sz val="9"/>
      <name val="Verdana"/>
      <family val="2"/>
    </font>
    <font>
      <sz val="11"/>
      <name val="Calibri"/>
      <family val="2"/>
      <scheme val="minor"/>
    </font>
    <font>
      <sz val="9"/>
      <name val="Verdana"/>
      <family val="2"/>
    </font>
    <font>
      <b/>
      <sz val="11"/>
      <color rgb="FF000000"/>
      <name val="Calibri"/>
      <family val="2"/>
    </font>
    <font>
      <b/>
      <sz val="9"/>
      <color rgb="FF000000"/>
      <name val="Verdana"/>
    </font>
    <font>
      <b/>
      <sz val="10"/>
      <color theme="1"/>
      <name val="Verdana"/>
    </font>
    <font>
      <sz val="9"/>
      <color theme="1"/>
      <name val="Verdana"/>
    </font>
    <font>
      <b/>
      <sz val="11"/>
      <color rgb="FF000000"/>
      <name val="Verdana"/>
    </font>
    <font>
      <b/>
      <sz val="10"/>
      <color rgb="FFFF0000"/>
      <name val="Arial Narrow"/>
      <family val="2"/>
    </font>
    <font>
      <b/>
      <sz val="10"/>
      <color rgb="FF000000"/>
      <name val="Arial Narrow"/>
      <family val="2"/>
    </font>
    <font>
      <b/>
      <sz val="10"/>
      <color rgb="FFFFFFFF"/>
      <name val="Arial Narrow"/>
      <family val="2"/>
    </font>
    <font>
      <u/>
      <sz val="11"/>
      <color theme="10"/>
      <name val="Calibri"/>
      <scheme val="minor"/>
    </font>
  </fonts>
  <fills count="39">
    <fill>
      <patternFill patternType="none"/>
    </fill>
    <fill>
      <patternFill patternType="gray125"/>
    </fill>
    <fill>
      <patternFill patternType="solid">
        <fgColor rgb="FFE2EFD9"/>
        <bgColor rgb="FFE2EFD9"/>
      </patternFill>
    </fill>
    <fill>
      <patternFill patternType="solid">
        <fgColor rgb="FFCCFFCC"/>
        <bgColor rgb="FFCCFFCC"/>
      </patternFill>
    </fill>
    <fill>
      <patternFill patternType="solid">
        <fgColor theme="0"/>
        <bgColor theme="0"/>
      </patternFill>
    </fill>
    <fill>
      <patternFill patternType="solid">
        <fgColor rgb="FF548135"/>
        <bgColor rgb="FF548135"/>
      </patternFill>
    </fill>
    <fill>
      <patternFill patternType="solid">
        <fgColor rgb="FFA8D08D"/>
        <bgColor rgb="FFA8D08D"/>
      </patternFill>
    </fill>
    <fill>
      <patternFill patternType="solid">
        <fgColor rgb="FFC5E0B3"/>
        <bgColor rgb="FFC5E0B3"/>
      </patternFill>
    </fill>
    <fill>
      <patternFill patternType="solid">
        <fgColor rgb="FFDEEAF6"/>
        <bgColor rgb="FFDEEAF6"/>
      </patternFill>
    </fill>
    <fill>
      <patternFill patternType="solid">
        <fgColor rgb="FFECECEC"/>
        <bgColor rgb="FFECECEC"/>
      </patternFill>
    </fill>
    <fill>
      <patternFill patternType="solid">
        <fgColor rgb="FFE1FFE1"/>
        <bgColor rgb="FFE1FFE1"/>
      </patternFill>
    </fill>
    <fill>
      <patternFill patternType="solid">
        <fgColor rgb="FF92D050"/>
        <bgColor rgb="FF92D050"/>
      </patternFill>
    </fill>
    <fill>
      <patternFill patternType="solid">
        <fgColor rgb="FF99FF99"/>
        <bgColor rgb="FF99FF99"/>
      </patternFill>
    </fill>
    <fill>
      <patternFill patternType="solid">
        <fgColor rgb="FFE1FFE1"/>
        <bgColor rgb="FF92D050"/>
      </patternFill>
    </fill>
    <fill>
      <patternFill patternType="solid">
        <fgColor rgb="FFE1FFE1"/>
        <bgColor indexed="64"/>
      </patternFill>
    </fill>
    <fill>
      <patternFill patternType="solid">
        <fgColor rgb="FFFFFF00"/>
        <bgColor rgb="FF66FF66"/>
      </patternFill>
    </fill>
    <fill>
      <patternFill patternType="solid">
        <fgColor rgb="FFCCFFCC"/>
        <bgColor rgb="FF66FF66"/>
      </patternFill>
    </fill>
    <fill>
      <patternFill patternType="solid">
        <fgColor rgb="FFCCFFCC"/>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7" tint="0.79998168889431442"/>
        <bgColor rgb="FF66FF66"/>
      </patternFill>
    </fill>
    <fill>
      <patternFill patternType="solid">
        <fgColor rgb="FFCCFFCC"/>
        <bgColor rgb="FF99FFCC"/>
      </patternFill>
    </fill>
    <fill>
      <patternFill patternType="solid">
        <fgColor theme="0" tint="-4.9989318521683403E-2"/>
        <bgColor indexed="64"/>
      </patternFill>
    </fill>
    <fill>
      <patternFill patternType="solid">
        <fgColor theme="6" tint="0.59999389629810485"/>
        <bgColor rgb="FF66FF66"/>
      </patternFill>
    </fill>
    <fill>
      <patternFill patternType="solid">
        <fgColor theme="2" tint="-9.9978637043366805E-2"/>
        <bgColor indexed="64"/>
      </patternFill>
    </fill>
    <fill>
      <patternFill patternType="solid">
        <fgColor theme="4" tint="0.79998168889431442"/>
        <bgColor rgb="FF66FF66"/>
      </patternFill>
    </fill>
    <fill>
      <patternFill patternType="solid">
        <fgColor theme="6" tint="0.79998168889431442"/>
        <bgColor rgb="FF66FF66"/>
      </patternFill>
    </fill>
    <fill>
      <patternFill patternType="solid">
        <fgColor rgb="FFFFFF00"/>
        <bgColor rgb="FF99FF99"/>
      </patternFill>
    </fill>
    <fill>
      <patternFill patternType="solid">
        <fgColor theme="0"/>
        <bgColor indexed="64"/>
      </patternFill>
    </fill>
    <fill>
      <patternFill patternType="solid">
        <fgColor theme="8" tint="0.79998168889431442"/>
        <bgColor rgb="FFE2EFD9"/>
      </patternFill>
    </fill>
    <fill>
      <patternFill patternType="solid">
        <fgColor theme="8" tint="0.79998168889431442"/>
        <bgColor rgb="FFA8D08D"/>
      </patternFill>
    </fill>
    <fill>
      <patternFill patternType="solid">
        <fgColor theme="8" tint="0.79998168889431442"/>
        <bgColor indexed="64"/>
      </patternFill>
    </fill>
    <fill>
      <patternFill patternType="solid">
        <fgColor theme="8" tint="0.79998168889431442"/>
        <bgColor rgb="FFC5E0B3"/>
      </patternFill>
    </fill>
    <fill>
      <patternFill patternType="solid">
        <fgColor rgb="FF00B050"/>
        <bgColor rgb="FFE2EFD9"/>
      </patternFill>
    </fill>
    <fill>
      <patternFill patternType="solid">
        <fgColor rgb="FF66FF66"/>
        <bgColor rgb="FFA8D08D"/>
      </patternFill>
    </fill>
    <fill>
      <patternFill patternType="solid">
        <fgColor rgb="FFB4D79D"/>
        <bgColor rgb="FFA8D08D"/>
      </patternFill>
    </fill>
    <fill>
      <patternFill patternType="solid">
        <fgColor rgb="FFFFFF00"/>
        <bgColor rgb="FFA8D08D"/>
      </patternFill>
    </fill>
    <fill>
      <patternFill patternType="solid">
        <fgColor rgb="FFCCFFCC"/>
        <bgColor rgb="FFA8D08D"/>
      </patternFill>
    </fill>
    <fill>
      <patternFill patternType="solid">
        <fgColor rgb="FF70AD47"/>
        <bgColor rgb="FF70AD47"/>
      </patternFill>
    </fill>
  </fills>
  <borders count="44">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double">
        <color rgb="FF000000"/>
      </left>
      <right style="double">
        <color rgb="FF000000"/>
      </right>
      <top/>
      <bottom style="double">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style="double">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double">
        <color rgb="FF000000"/>
      </bottom>
      <diagonal/>
    </border>
    <border>
      <left/>
      <right style="double">
        <color rgb="FF000000"/>
      </right>
      <top/>
      <bottom style="double">
        <color rgb="FF000000"/>
      </bottom>
      <diagonal/>
    </border>
    <border>
      <left style="double">
        <color rgb="FF000000"/>
      </left>
      <right/>
      <top/>
      <bottom style="double">
        <color rgb="FF000000"/>
      </bottom>
      <diagonal/>
    </border>
    <border>
      <left style="double">
        <color rgb="FF000000"/>
      </left>
      <right style="double">
        <color rgb="FF000000"/>
      </right>
      <top/>
      <bottom/>
      <diagonal/>
    </border>
    <border>
      <left style="double">
        <color rgb="FF000000"/>
      </left>
      <right style="double">
        <color rgb="FF000000"/>
      </right>
      <top/>
      <bottom/>
      <diagonal/>
    </border>
    <border>
      <left style="double">
        <color rgb="FF000000"/>
      </left>
      <right style="double">
        <color rgb="FF000000"/>
      </right>
      <top/>
      <bottom style="double">
        <color rgb="FF000000"/>
      </bottom>
      <diagonal/>
    </border>
    <border>
      <left style="double">
        <color rgb="FF000000"/>
      </left>
      <right/>
      <top/>
      <bottom/>
      <diagonal/>
    </border>
    <border>
      <left style="double">
        <color rgb="FF000000"/>
      </left>
      <right/>
      <top style="double">
        <color rgb="FF000000"/>
      </top>
      <bottom style="double">
        <color rgb="FF000000"/>
      </bottom>
      <diagonal/>
    </border>
    <border>
      <left style="double">
        <color rgb="FF000000"/>
      </left>
      <right style="double">
        <color rgb="FF000000"/>
      </right>
      <top style="double">
        <color rgb="FF000000"/>
      </top>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6">
    <xf numFmtId="0" fontId="0"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44" fillId="0" borderId="0" applyNumberFormat="0" applyFill="0" applyBorder="0" applyAlignment="0" applyProtection="0"/>
  </cellStyleXfs>
  <cellXfs count="317">
    <xf numFmtId="0" fontId="0" fillId="0" borderId="0" xfId="0"/>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5" fillId="0" borderId="0" xfId="0" applyFont="1" applyAlignment="1">
      <alignment vertical="center"/>
    </xf>
    <xf numFmtId="0" fontId="6" fillId="0" borderId="4" xfId="0" applyFont="1" applyBorder="1" applyAlignment="1">
      <alignment vertical="center"/>
    </xf>
    <xf numFmtId="0" fontId="5" fillId="0" borderId="5" xfId="0" applyFont="1" applyBorder="1" applyAlignment="1">
      <alignment vertical="center"/>
    </xf>
    <xf numFmtId="0" fontId="6" fillId="0" borderId="6" xfId="0" applyFont="1" applyBorder="1" applyAlignment="1">
      <alignment vertical="center"/>
    </xf>
    <xf numFmtId="0" fontId="5" fillId="0" borderId="7" xfId="0" applyFont="1" applyBorder="1" applyAlignment="1">
      <alignment vertical="center"/>
    </xf>
    <xf numFmtId="0" fontId="6" fillId="0" borderId="8" xfId="0" applyFont="1" applyBorder="1" applyAlignment="1">
      <alignment vertical="center"/>
    </xf>
    <xf numFmtId="0" fontId="5" fillId="0" borderId="9" xfId="0" applyFont="1" applyBorder="1" applyAlignment="1">
      <alignment vertical="center"/>
    </xf>
    <xf numFmtId="0" fontId="7" fillId="0" borderId="0" xfId="0" applyFont="1"/>
    <xf numFmtId="0" fontId="2" fillId="0" borderId="0" xfId="0" applyFont="1" applyAlignment="1">
      <alignment horizontal="left" vertical="center"/>
    </xf>
    <xf numFmtId="0" fontId="8" fillId="3" borderId="13" xfId="0" applyFont="1" applyFill="1" applyBorder="1" applyAlignment="1">
      <alignment horizontal="center" vertical="center" wrapText="1"/>
    </xf>
    <xf numFmtId="49" fontId="8" fillId="0" borderId="4" xfId="0" quotePrefix="1" applyNumberFormat="1" applyFont="1" applyBorder="1" applyAlignment="1">
      <alignment horizontal="left" vertical="center" wrapText="1"/>
    </xf>
    <xf numFmtId="0" fontId="9" fillId="0" borderId="5" xfId="0" quotePrefix="1" applyFont="1" applyBorder="1" applyAlignment="1">
      <alignment horizontal="left" vertical="center" wrapText="1"/>
    </xf>
    <xf numFmtId="49" fontId="8" fillId="0" borderId="6" xfId="0" applyNumberFormat="1" applyFont="1" applyBorder="1" applyAlignment="1">
      <alignment horizontal="left" vertical="center" wrapText="1"/>
    </xf>
    <xf numFmtId="0" fontId="9" fillId="0" borderId="7" xfId="0" quotePrefix="1" applyFont="1" applyBorder="1" applyAlignment="1">
      <alignment horizontal="left" vertical="center" wrapText="1"/>
    </xf>
    <xf numFmtId="0" fontId="9" fillId="0" borderId="7" xfId="0" applyFont="1" applyBorder="1" applyAlignment="1">
      <alignment vertical="center" wrapText="1"/>
    </xf>
    <xf numFmtId="49" fontId="8" fillId="4" borderId="6" xfId="0" applyNumberFormat="1" applyFont="1" applyFill="1" applyBorder="1" applyAlignment="1">
      <alignment horizontal="left" vertical="center" wrapText="1"/>
    </xf>
    <xf numFmtId="49" fontId="2" fillId="0" borderId="7" xfId="0" quotePrefix="1" applyNumberFormat="1" applyFont="1" applyBorder="1" applyAlignment="1">
      <alignment horizontal="left" vertical="center" wrapText="1"/>
    </xf>
    <xf numFmtId="0" fontId="2" fillId="0" borderId="7" xfId="0" applyFont="1" applyBorder="1" applyAlignment="1">
      <alignment horizontal="left" vertical="center"/>
    </xf>
    <xf numFmtId="49" fontId="2" fillId="0" borderId="7" xfId="0" applyNumberFormat="1" applyFont="1" applyBorder="1" applyAlignment="1">
      <alignment horizontal="left" vertical="center" wrapText="1"/>
    </xf>
    <xf numFmtId="49" fontId="8" fillId="0" borderId="8" xfId="0" applyNumberFormat="1" applyFont="1" applyBorder="1" applyAlignment="1">
      <alignment horizontal="left" vertical="center" wrapText="1"/>
    </xf>
    <xf numFmtId="49" fontId="2" fillId="0" borderId="9" xfId="0" quotePrefix="1" applyNumberFormat="1" applyFont="1" applyBorder="1" applyAlignment="1">
      <alignment horizontal="left" vertical="center" wrapText="1"/>
    </xf>
    <xf numFmtId="0" fontId="8" fillId="2" borderId="14" xfId="0" applyFont="1" applyFill="1" applyBorder="1" applyAlignment="1">
      <alignment horizontal="center" vertical="center" wrapText="1"/>
    </xf>
    <xf numFmtId="49" fontId="8" fillId="0" borderId="15" xfId="0" quotePrefix="1" applyNumberFormat="1" applyFont="1" applyBorder="1" applyAlignment="1">
      <alignment horizontal="left" vertical="center" wrapText="1"/>
    </xf>
    <xf numFmtId="0" fontId="9" fillId="0" borderId="15" xfId="0" quotePrefix="1" applyFont="1" applyBorder="1" applyAlignment="1">
      <alignment horizontal="left" vertical="center" wrapText="1"/>
    </xf>
    <xf numFmtId="49" fontId="8" fillId="0" borderId="16" xfId="0" applyNumberFormat="1" applyFont="1" applyBorder="1" applyAlignment="1">
      <alignment horizontal="left" vertical="center" wrapText="1"/>
    </xf>
    <xf numFmtId="49" fontId="8" fillId="0" borderId="16" xfId="0" quotePrefix="1" applyNumberFormat="1" applyFont="1" applyBorder="1" applyAlignment="1">
      <alignment horizontal="left" vertical="center" wrapText="1"/>
    </xf>
    <xf numFmtId="0" fontId="9" fillId="0" borderId="15" xfId="0" applyFont="1" applyBorder="1" applyAlignment="1">
      <alignment horizontal="left" vertical="center" wrapText="1"/>
    </xf>
    <xf numFmtId="164" fontId="10" fillId="0" borderId="17" xfId="0" applyNumberFormat="1" applyFont="1" applyBorder="1" applyAlignment="1">
      <alignment horizontal="left" vertical="center" wrapText="1"/>
    </xf>
    <xf numFmtId="49" fontId="10" fillId="0" borderId="17" xfId="0" applyNumberFormat="1" applyFont="1" applyBorder="1" applyAlignment="1">
      <alignment horizontal="left" vertical="center" wrapText="1"/>
    </xf>
    <xf numFmtId="0" fontId="13" fillId="0" borderId="26" xfId="0" applyFont="1" applyBorder="1" applyAlignment="1">
      <alignment horizontal="center" vertical="center"/>
    </xf>
    <xf numFmtId="49" fontId="14" fillId="0" borderId="15" xfId="0" applyNumberFormat="1" applyFont="1" applyBorder="1" applyAlignment="1">
      <alignment horizontal="center" vertical="center" wrapText="1"/>
    </xf>
    <xf numFmtId="49" fontId="14" fillId="4" borderId="28" xfId="0" applyNumberFormat="1" applyFont="1" applyFill="1" applyBorder="1" applyAlignment="1">
      <alignment horizontal="center" vertical="center" wrapText="1"/>
    </xf>
    <xf numFmtId="49" fontId="14" fillId="0" borderId="29" xfId="0" applyNumberFormat="1" applyFont="1" applyBorder="1" applyAlignment="1">
      <alignment horizontal="center" vertical="center" wrapText="1"/>
    </xf>
    <xf numFmtId="49" fontId="14" fillId="0" borderId="17" xfId="0" applyNumberFormat="1" applyFont="1" applyBorder="1" applyAlignment="1">
      <alignment horizontal="center" vertical="center"/>
    </xf>
    <xf numFmtId="0" fontId="14" fillId="0" borderId="17" xfId="0" applyFont="1" applyBorder="1" applyAlignment="1">
      <alignment horizontal="center" vertical="center" wrapText="1"/>
    </xf>
    <xf numFmtId="49" fontId="14" fillId="0" borderId="17" xfId="0" applyNumberFormat="1" applyFont="1" applyBorder="1" applyAlignment="1">
      <alignment horizontal="center" vertical="center" wrapText="1"/>
    </xf>
    <xf numFmtId="49" fontId="14" fillId="0" borderId="17" xfId="0" quotePrefix="1" applyNumberFormat="1" applyFont="1" applyBorder="1" applyAlignment="1">
      <alignment horizontal="center" vertical="center" wrapText="1"/>
    </xf>
    <xf numFmtId="49" fontId="14" fillId="0" borderId="16" xfId="0" applyNumberFormat="1" applyFont="1" applyBorder="1" applyAlignment="1">
      <alignment horizontal="center" vertical="center" wrapText="1"/>
    </xf>
    <xf numFmtId="49" fontId="14" fillId="4" borderId="16" xfId="0" applyNumberFormat="1" applyFont="1" applyFill="1" applyBorder="1" applyAlignment="1">
      <alignment horizontal="center" vertical="center" wrapText="1"/>
    </xf>
    <xf numFmtId="49" fontId="14" fillId="4" borderId="30" xfId="0" applyNumberFormat="1" applyFont="1" applyFill="1" applyBorder="1" applyAlignment="1">
      <alignment horizontal="center" vertical="center" wrapText="1"/>
    </xf>
    <xf numFmtId="49" fontId="14" fillId="0" borderId="15" xfId="0" applyNumberFormat="1" applyFont="1" applyBorder="1" applyAlignment="1">
      <alignment horizontal="center" vertical="center"/>
    </xf>
    <xf numFmtId="0" fontId="14" fillId="0" borderId="15" xfId="0" applyFont="1" applyBorder="1" applyAlignment="1">
      <alignment horizontal="center" vertical="center" wrapText="1"/>
    </xf>
    <xf numFmtId="0" fontId="6" fillId="0" borderId="0" xfId="0" applyFont="1" applyAlignment="1">
      <alignment horizontal="center" vertical="center" wrapText="1"/>
    </xf>
    <xf numFmtId="49" fontId="15" fillId="5" borderId="16" xfId="0" applyNumberFormat="1" applyFont="1" applyFill="1" applyBorder="1" applyAlignment="1">
      <alignment horizontal="center" vertical="center"/>
    </xf>
    <xf numFmtId="0" fontId="15" fillId="5" borderId="16" xfId="0" applyFont="1" applyFill="1" applyBorder="1" applyAlignment="1">
      <alignment horizontal="left" vertical="center"/>
    </xf>
    <xf numFmtId="165" fontId="15" fillId="5" borderId="16" xfId="0" applyNumberFormat="1" applyFont="1" applyFill="1" applyBorder="1" applyAlignment="1">
      <alignment horizontal="right" vertical="center"/>
    </xf>
    <xf numFmtId="9" fontId="15" fillId="5" borderId="16" xfId="0" applyNumberFormat="1" applyFont="1" applyFill="1" applyBorder="1" applyAlignment="1">
      <alignment horizontal="right" vertical="center"/>
    </xf>
    <xf numFmtId="0" fontId="6" fillId="0" borderId="0" xfId="0" applyFont="1" applyAlignment="1">
      <alignment vertical="center"/>
    </xf>
    <xf numFmtId="49" fontId="16" fillId="6" borderId="16" xfId="0" applyNumberFormat="1" applyFont="1" applyFill="1" applyBorder="1" applyAlignment="1">
      <alignment horizontal="center" vertical="center"/>
    </xf>
    <xf numFmtId="49" fontId="14" fillId="6" borderId="16" xfId="0" applyNumberFormat="1" applyFont="1" applyFill="1" applyBorder="1" applyAlignment="1">
      <alignment horizontal="center" vertical="center"/>
    </xf>
    <xf numFmtId="0" fontId="14" fillId="6" borderId="16" xfId="0" applyFont="1" applyFill="1" applyBorder="1" applyAlignment="1">
      <alignment horizontal="left" vertical="center"/>
    </xf>
    <xf numFmtId="165" fontId="14" fillId="6" borderId="16" xfId="0" applyNumberFormat="1" applyFont="1" applyFill="1" applyBorder="1" applyAlignment="1">
      <alignment horizontal="right" vertical="center"/>
    </xf>
    <xf numFmtId="9" fontId="14" fillId="6" borderId="16" xfId="0" applyNumberFormat="1" applyFont="1" applyFill="1" applyBorder="1" applyAlignment="1">
      <alignment horizontal="right" vertical="center"/>
    </xf>
    <xf numFmtId="49" fontId="14" fillId="6" borderId="16" xfId="0" applyNumberFormat="1" applyFont="1" applyFill="1" applyBorder="1" applyAlignment="1">
      <alignment horizontal="left" vertical="center"/>
    </xf>
    <xf numFmtId="0" fontId="16" fillId="7" borderId="16" xfId="0" applyFont="1" applyFill="1" applyBorder="1" applyAlignment="1">
      <alignment horizontal="center" vertical="center"/>
    </xf>
    <xf numFmtId="49" fontId="16" fillId="7" borderId="16" xfId="0" applyNumberFormat="1" applyFont="1" applyFill="1" applyBorder="1" applyAlignment="1">
      <alignment horizontal="center" vertical="center"/>
    </xf>
    <xf numFmtId="49" fontId="14" fillId="7" borderId="16" xfId="0" applyNumberFormat="1" applyFont="1" applyFill="1" applyBorder="1" applyAlignment="1">
      <alignment horizontal="center" vertical="center"/>
    </xf>
    <xf numFmtId="0" fontId="14" fillId="7" borderId="16" xfId="0" applyFont="1" applyFill="1" applyBorder="1" applyAlignment="1">
      <alignment horizontal="left" vertical="center"/>
    </xf>
    <xf numFmtId="165" fontId="14" fillId="7" borderId="16" xfId="0" applyNumberFormat="1" applyFont="1" applyFill="1" applyBorder="1" applyAlignment="1">
      <alignment horizontal="right" vertical="center"/>
    </xf>
    <xf numFmtId="9" fontId="14" fillId="7" borderId="16" xfId="0" applyNumberFormat="1" applyFont="1" applyFill="1" applyBorder="1" applyAlignment="1">
      <alignment horizontal="right" vertical="center"/>
    </xf>
    <xf numFmtId="49" fontId="14" fillId="7" borderId="16" xfId="0" applyNumberFormat="1" applyFont="1" applyFill="1" applyBorder="1" applyAlignment="1">
      <alignment horizontal="left" vertical="center"/>
    </xf>
    <xf numFmtId="0" fontId="16" fillId="2" borderId="16" xfId="0" applyFont="1" applyFill="1" applyBorder="1" applyAlignment="1">
      <alignment horizontal="center" vertical="center"/>
    </xf>
    <xf numFmtId="49" fontId="16" fillId="2" borderId="16" xfId="0" applyNumberFormat="1" applyFont="1" applyFill="1" applyBorder="1" applyAlignment="1">
      <alignment horizontal="center" vertical="center"/>
    </xf>
    <xf numFmtId="49" fontId="14" fillId="2" borderId="16" xfId="0" applyNumberFormat="1" applyFont="1" applyFill="1" applyBorder="1" applyAlignment="1">
      <alignment horizontal="center" vertical="center"/>
    </xf>
    <xf numFmtId="0" fontId="14" fillId="2" borderId="16" xfId="0" applyFont="1" applyFill="1" applyBorder="1" applyAlignment="1">
      <alignment horizontal="left" vertical="center"/>
    </xf>
    <xf numFmtId="165" fontId="14" fillId="2" borderId="16" xfId="0" applyNumberFormat="1" applyFont="1" applyFill="1" applyBorder="1" applyAlignment="1">
      <alignment horizontal="right" vertical="center"/>
    </xf>
    <xf numFmtId="9" fontId="14" fillId="2" borderId="16" xfId="0" applyNumberFormat="1" applyFont="1" applyFill="1" applyBorder="1" applyAlignment="1">
      <alignment horizontal="right" vertical="center"/>
    </xf>
    <xf numFmtId="49" fontId="14" fillId="2" borderId="16" xfId="0" applyNumberFormat="1" applyFont="1" applyFill="1" applyBorder="1" applyAlignment="1">
      <alignment horizontal="left" vertical="center"/>
    </xf>
    <xf numFmtId="0" fontId="16" fillId="8" borderId="16" xfId="0" applyFont="1" applyFill="1" applyBorder="1" applyAlignment="1">
      <alignment horizontal="center" vertical="center"/>
    </xf>
    <xf numFmtId="49" fontId="16" fillId="8" borderId="16" xfId="0" applyNumberFormat="1" applyFont="1" applyFill="1" applyBorder="1" applyAlignment="1">
      <alignment horizontal="center" vertical="center"/>
    </xf>
    <xf numFmtId="49" fontId="14" fillId="8" borderId="16" xfId="0" applyNumberFormat="1" applyFont="1" applyFill="1" applyBorder="1" applyAlignment="1">
      <alignment horizontal="center" vertical="center"/>
    </xf>
    <xf numFmtId="0" fontId="14" fillId="8" borderId="16" xfId="0" applyFont="1" applyFill="1" applyBorder="1" applyAlignment="1">
      <alignment horizontal="left" vertical="center"/>
    </xf>
    <xf numFmtId="165" fontId="14" fillId="8" borderId="16" xfId="0" applyNumberFormat="1" applyFont="1" applyFill="1" applyBorder="1" applyAlignment="1">
      <alignment horizontal="right" vertical="center"/>
    </xf>
    <xf numFmtId="9" fontId="14" fillId="8" borderId="16" xfId="0" applyNumberFormat="1" applyFont="1" applyFill="1" applyBorder="1" applyAlignment="1">
      <alignment horizontal="right" vertical="center"/>
    </xf>
    <xf numFmtId="49" fontId="14" fillId="8" borderId="16" xfId="0" applyNumberFormat="1" applyFont="1" applyFill="1" applyBorder="1" applyAlignment="1">
      <alignment horizontal="left" vertical="center"/>
    </xf>
    <xf numFmtId="0" fontId="14" fillId="9" borderId="16" xfId="0" applyFont="1" applyFill="1" applyBorder="1" applyAlignment="1">
      <alignment horizontal="center" vertical="center"/>
    </xf>
    <xf numFmtId="49" fontId="14" fillId="9" borderId="16" xfId="0" applyNumberFormat="1" applyFont="1" applyFill="1" applyBorder="1" applyAlignment="1">
      <alignment horizontal="center" vertical="center"/>
    </xf>
    <xf numFmtId="0" fontId="14" fillId="9" borderId="16" xfId="0" applyFont="1" applyFill="1" applyBorder="1" applyAlignment="1">
      <alignment horizontal="left" vertical="center"/>
    </xf>
    <xf numFmtId="165" fontId="14" fillId="9" borderId="16" xfId="0" applyNumberFormat="1" applyFont="1" applyFill="1" applyBorder="1" applyAlignment="1">
      <alignment horizontal="right" vertical="center"/>
    </xf>
    <xf numFmtId="9" fontId="14" fillId="9" borderId="16" xfId="0" applyNumberFormat="1" applyFont="1" applyFill="1" applyBorder="1" applyAlignment="1">
      <alignment horizontal="right" vertical="center"/>
    </xf>
    <xf numFmtId="49" fontId="14" fillId="9" borderId="16" xfId="0" applyNumberFormat="1" applyFont="1" applyFill="1" applyBorder="1" applyAlignment="1">
      <alignment horizontal="left" vertical="center"/>
    </xf>
    <xf numFmtId="0" fontId="14" fillId="0" borderId="16" xfId="0" applyFont="1" applyBorder="1" applyAlignment="1">
      <alignment horizontal="center" vertical="center"/>
    </xf>
    <xf numFmtId="49" fontId="14" fillId="0" borderId="16" xfId="0" applyNumberFormat="1" applyFont="1" applyBorder="1" applyAlignment="1">
      <alignment horizontal="center" vertical="center"/>
    </xf>
    <xf numFmtId="0" fontId="14" fillId="0" borderId="16" xfId="0" applyFont="1" applyBorder="1" applyAlignment="1">
      <alignment horizontal="left" vertical="center"/>
    </xf>
    <xf numFmtId="165" fontId="14" fillId="0" borderId="16" xfId="0" applyNumberFormat="1" applyFont="1" applyBorder="1" applyAlignment="1">
      <alignment horizontal="right" vertical="center"/>
    </xf>
    <xf numFmtId="9" fontId="14" fillId="0" borderId="16" xfId="0" applyNumberFormat="1" applyFont="1" applyBorder="1" applyAlignment="1">
      <alignment horizontal="right" vertical="center"/>
    </xf>
    <xf numFmtId="49" fontId="14" fillId="0" borderId="16" xfId="0" applyNumberFormat="1" applyFont="1" applyBorder="1" applyAlignment="1">
      <alignment horizontal="left" vertical="center"/>
    </xf>
    <xf numFmtId="0" fontId="16" fillId="0" borderId="16" xfId="0" applyFont="1" applyBorder="1" applyAlignment="1">
      <alignment horizontal="center" vertical="center"/>
    </xf>
    <xf numFmtId="49" fontId="16" fillId="0" borderId="16" xfId="0" applyNumberFormat="1" applyFont="1" applyBorder="1" applyAlignment="1">
      <alignment horizontal="center" vertical="center"/>
    </xf>
    <xf numFmtId="0" fontId="16" fillId="0" borderId="16" xfId="0" applyFont="1" applyBorder="1" applyAlignment="1">
      <alignment horizontal="left" vertical="center"/>
    </xf>
    <xf numFmtId="165" fontId="16" fillId="0" borderId="16" xfId="0" applyNumberFormat="1" applyFont="1" applyBorder="1" applyAlignment="1">
      <alignment horizontal="right" vertical="center"/>
    </xf>
    <xf numFmtId="9" fontId="16" fillId="0" borderId="16" xfId="0" applyNumberFormat="1" applyFont="1" applyBorder="1" applyAlignment="1">
      <alignment horizontal="right" vertical="center"/>
    </xf>
    <xf numFmtId="1" fontId="14" fillId="9" borderId="16" xfId="0" applyNumberFormat="1" applyFont="1" applyFill="1" applyBorder="1" applyAlignment="1">
      <alignment horizontal="center" vertical="center"/>
    </xf>
    <xf numFmtId="1" fontId="16" fillId="0" borderId="16" xfId="0" applyNumberFormat="1" applyFont="1" applyBorder="1" applyAlignment="1">
      <alignment horizontal="center" vertical="center"/>
    </xf>
    <xf numFmtId="49" fontId="16" fillId="0" borderId="31" xfId="0" applyNumberFormat="1" applyFont="1" applyBorder="1" applyAlignment="1">
      <alignment horizontal="center" vertical="center"/>
    </xf>
    <xf numFmtId="0" fontId="14" fillId="0" borderId="31" xfId="0" applyFont="1" applyBorder="1" applyAlignment="1">
      <alignment horizontal="center" vertical="center"/>
    </xf>
    <xf numFmtId="0" fontId="14" fillId="10" borderId="16" xfId="0" applyFont="1" applyFill="1" applyBorder="1" applyAlignment="1">
      <alignment horizontal="center" vertical="center"/>
    </xf>
    <xf numFmtId="49" fontId="14" fillId="10" borderId="16" xfId="0" applyNumberFormat="1" applyFont="1" applyFill="1" applyBorder="1" applyAlignment="1">
      <alignment horizontal="center" vertical="center"/>
    </xf>
    <xf numFmtId="1" fontId="14" fillId="10" borderId="16" xfId="0" applyNumberFormat="1" applyFont="1" applyFill="1" applyBorder="1" applyAlignment="1">
      <alignment horizontal="center" vertical="center"/>
    </xf>
    <xf numFmtId="0" fontId="14" fillId="10" borderId="16" xfId="0" applyFont="1" applyFill="1" applyBorder="1" applyAlignment="1">
      <alignment horizontal="left" vertical="center"/>
    </xf>
    <xf numFmtId="165" fontId="14" fillId="10" borderId="16" xfId="0" applyNumberFormat="1" applyFont="1" applyFill="1" applyBorder="1" applyAlignment="1">
      <alignment horizontal="right" vertical="center"/>
    </xf>
    <xf numFmtId="9" fontId="14" fillId="10" borderId="16" xfId="0" applyNumberFormat="1" applyFont="1" applyFill="1" applyBorder="1" applyAlignment="1">
      <alignment horizontal="right" vertical="center"/>
    </xf>
    <xf numFmtId="49" fontId="14" fillId="10" borderId="16" xfId="0" applyNumberFormat="1" applyFont="1" applyFill="1" applyBorder="1" applyAlignment="1">
      <alignment horizontal="left" vertical="center"/>
    </xf>
    <xf numFmtId="0" fontId="16" fillId="6" borderId="16" xfId="0" applyFont="1" applyFill="1" applyBorder="1" applyAlignment="1">
      <alignment horizontal="center" vertical="center"/>
    </xf>
    <xf numFmtId="165" fontId="16" fillId="6" borderId="16" xfId="0" applyNumberFormat="1" applyFont="1" applyFill="1" applyBorder="1" applyAlignment="1">
      <alignment horizontal="right" vertical="center"/>
    </xf>
    <xf numFmtId="9" fontId="16" fillId="6" borderId="16" xfId="0" applyNumberFormat="1" applyFont="1" applyFill="1" applyBorder="1" applyAlignment="1">
      <alignment horizontal="right" vertical="center"/>
    </xf>
    <xf numFmtId="165" fontId="16" fillId="7" borderId="16" xfId="0" applyNumberFormat="1" applyFont="1" applyFill="1" applyBorder="1" applyAlignment="1">
      <alignment horizontal="right" vertical="center"/>
    </xf>
    <xf numFmtId="9" fontId="16" fillId="7" borderId="16" xfId="0" applyNumberFormat="1" applyFont="1" applyFill="1" applyBorder="1" applyAlignment="1">
      <alignment horizontal="right" vertical="center"/>
    </xf>
    <xf numFmtId="166" fontId="14" fillId="6" borderId="16" xfId="0" applyNumberFormat="1" applyFont="1" applyFill="1" applyBorder="1" applyAlignment="1">
      <alignment horizontal="left" vertical="center"/>
    </xf>
    <xf numFmtId="0" fontId="16" fillId="0" borderId="0" xfId="0" applyFont="1" applyAlignment="1">
      <alignment horizontal="center" vertical="center"/>
    </xf>
    <xf numFmtId="49" fontId="16" fillId="0" borderId="0" xfId="0" applyNumberFormat="1" applyFont="1" applyAlignment="1">
      <alignment horizontal="center" vertical="center"/>
    </xf>
    <xf numFmtId="0" fontId="16" fillId="0" borderId="0" xfId="0" applyFont="1" applyAlignment="1">
      <alignment horizontal="left" vertical="center"/>
    </xf>
    <xf numFmtId="165" fontId="16" fillId="0" borderId="0" xfId="0" applyNumberFormat="1" applyFont="1" applyAlignment="1">
      <alignment horizontal="right" vertical="center"/>
    </xf>
    <xf numFmtId="10" fontId="16" fillId="0" borderId="0" xfId="0" applyNumberFormat="1" applyFont="1" applyAlignment="1">
      <alignment horizontal="right" vertical="center"/>
    </xf>
    <xf numFmtId="49" fontId="14" fillId="0" borderId="0" xfId="0" applyNumberFormat="1" applyFont="1" applyAlignment="1">
      <alignment horizontal="left" vertical="center"/>
    </xf>
    <xf numFmtId="49" fontId="14" fillId="0" borderId="0" xfId="0" applyNumberFormat="1" applyFont="1" applyAlignment="1">
      <alignment horizontal="center" vertical="center"/>
    </xf>
    <xf numFmtId="0" fontId="14" fillId="0" borderId="0" xfId="0" applyFont="1" applyAlignment="1">
      <alignment horizontal="left" vertical="center"/>
    </xf>
    <xf numFmtId="165" fontId="14" fillId="0" borderId="0" xfId="0" applyNumberFormat="1" applyFont="1" applyAlignment="1">
      <alignment horizontal="right" vertical="center"/>
    </xf>
    <xf numFmtId="10" fontId="14" fillId="0" borderId="0" xfId="0" applyNumberFormat="1" applyFont="1" applyAlignment="1">
      <alignment horizontal="right" vertical="center"/>
    </xf>
    <xf numFmtId="0" fontId="14" fillId="0" borderId="0" xfId="0" applyFont="1" applyAlignment="1">
      <alignment horizontal="center" vertical="center"/>
    </xf>
    <xf numFmtId="167" fontId="14" fillId="0" borderId="0" xfId="0" applyNumberFormat="1" applyFont="1" applyAlignment="1">
      <alignment horizontal="right" vertical="center"/>
    </xf>
    <xf numFmtId="167" fontId="16" fillId="0" borderId="0" xfId="0" applyNumberFormat="1" applyFont="1" applyAlignment="1">
      <alignment horizontal="right" vertical="center"/>
    </xf>
    <xf numFmtId="165" fontId="19" fillId="0" borderId="16" xfId="0" applyNumberFormat="1" applyFont="1" applyBorder="1" applyAlignment="1">
      <alignment horizontal="right" vertical="center"/>
    </xf>
    <xf numFmtId="165" fontId="19" fillId="9" borderId="16" xfId="0" applyNumberFormat="1" applyFont="1" applyFill="1" applyBorder="1" applyAlignment="1">
      <alignment horizontal="right" vertical="center"/>
    </xf>
    <xf numFmtId="165" fontId="20" fillId="6" borderId="16" xfId="0" applyNumberFormat="1" applyFont="1" applyFill="1" applyBorder="1" applyAlignment="1">
      <alignment horizontal="right" vertical="center"/>
    </xf>
    <xf numFmtId="165" fontId="20" fillId="7" borderId="16" xfId="0" applyNumberFormat="1" applyFont="1" applyFill="1" applyBorder="1" applyAlignment="1">
      <alignment horizontal="right" vertical="center"/>
    </xf>
    <xf numFmtId="0" fontId="19" fillId="0" borderId="16" xfId="0" applyFont="1" applyBorder="1" applyAlignment="1">
      <alignment horizontal="left" vertical="center"/>
    </xf>
    <xf numFmtId="165" fontId="20" fillId="9" borderId="16" xfId="0" applyNumberFormat="1" applyFont="1" applyFill="1" applyBorder="1" applyAlignment="1">
      <alignment horizontal="right" vertical="center"/>
    </xf>
    <xf numFmtId="49" fontId="22" fillId="13" borderId="37" xfId="1" quotePrefix="1" applyNumberFormat="1" applyFont="1" applyFill="1" applyBorder="1" applyAlignment="1">
      <alignment horizontal="center" vertical="center" wrapText="1"/>
    </xf>
    <xf numFmtId="0" fontId="23" fillId="0" borderId="0" xfId="1" applyFont="1" applyAlignment="1">
      <alignment vertical="center"/>
    </xf>
    <xf numFmtId="0" fontId="22" fillId="13" borderId="37" xfId="1" applyFont="1" applyFill="1" applyBorder="1" applyAlignment="1">
      <alignment horizontal="center" vertical="center" wrapText="1"/>
    </xf>
    <xf numFmtId="49" fontId="22" fillId="13" borderId="37" xfId="1" applyNumberFormat="1" applyFont="1" applyFill="1" applyBorder="1" applyAlignment="1">
      <alignment horizontal="center" vertical="center" wrapText="1"/>
    </xf>
    <xf numFmtId="0" fontId="21" fillId="15" borderId="37" xfId="1" applyFont="1" applyFill="1" applyBorder="1" applyAlignment="1">
      <alignment vertical="center" wrapText="1"/>
    </xf>
    <xf numFmtId="44" fontId="22" fillId="15" borderId="37" xfId="1" applyNumberFormat="1" applyFont="1" applyFill="1" applyBorder="1" applyAlignment="1">
      <alignment horizontal="right" vertical="center" wrapText="1"/>
    </xf>
    <xf numFmtId="44" fontId="24" fillId="0" borderId="37" xfId="1" applyNumberFormat="1" applyFont="1" applyBorder="1" applyAlignment="1">
      <alignment horizontal="left" vertical="center"/>
    </xf>
    <xf numFmtId="0" fontId="25" fillId="0" borderId="0" xfId="1" applyFont="1" applyAlignment="1">
      <alignment vertical="center"/>
    </xf>
    <xf numFmtId="0" fontId="26" fillId="12" borderId="37" xfId="1" applyFont="1" applyFill="1" applyBorder="1" applyAlignment="1">
      <alignment vertical="center" wrapText="1"/>
    </xf>
    <xf numFmtId="44" fontId="22" fillId="12" borderId="37" xfId="1" applyNumberFormat="1" applyFont="1" applyFill="1" applyBorder="1" applyAlignment="1">
      <alignment horizontal="right" vertical="center" wrapText="1"/>
    </xf>
    <xf numFmtId="44" fontId="22" fillId="16" borderId="37" xfId="1" applyNumberFormat="1" applyFont="1" applyFill="1" applyBorder="1" applyAlignment="1">
      <alignment horizontal="right" vertical="center" wrapText="1"/>
    </xf>
    <xf numFmtId="44" fontId="23" fillId="0" borderId="37" xfId="1" applyNumberFormat="1" applyFont="1" applyBorder="1" applyAlignment="1">
      <alignment horizontal="left" vertical="center"/>
    </xf>
    <xf numFmtId="0" fontId="2" fillId="0" borderId="0" xfId="1" applyFont="1" applyAlignment="1">
      <alignment vertical="center"/>
    </xf>
    <xf numFmtId="0" fontId="26" fillId="3" borderId="37" xfId="1" applyFont="1" applyFill="1" applyBorder="1" applyAlignment="1">
      <alignment horizontal="left" vertical="center" wrapText="1"/>
    </xf>
    <xf numFmtId="44" fontId="22" fillId="3" borderId="37" xfId="1" applyNumberFormat="1" applyFont="1" applyFill="1" applyBorder="1" applyAlignment="1">
      <alignment horizontal="right" vertical="center" wrapText="1"/>
    </xf>
    <xf numFmtId="44" fontId="23" fillId="17" borderId="37" xfId="1" applyNumberFormat="1" applyFont="1" applyFill="1" applyBorder="1" applyAlignment="1">
      <alignment horizontal="left" vertical="center"/>
    </xf>
    <xf numFmtId="44" fontId="2" fillId="17" borderId="0" xfId="1" applyNumberFormat="1" applyFont="1" applyFill="1" applyAlignment="1">
      <alignment vertical="center"/>
    </xf>
    <xf numFmtId="0" fontId="23" fillId="18" borderId="37" xfId="1" applyFont="1" applyFill="1" applyBorder="1" applyAlignment="1">
      <alignment horizontal="left" vertical="center" wrapText="1"/>
    </xf>
    <xf numFmtId="44" fontId="27" fillId="18" borderId="37" xfId="1" applyNumberFormat="1" applyFont="1" applyFill="1" applyBorder="1" applyAlignment="1">
      <alignment horizontal="right" vertical="center"/>
    </xf>
    <xf numFmtId="44" fontId="22" fillId="20" borderId="37" xfId="1" applyNumberFormat="1" applyFont="1" applyFill="1" applyBorder="1" applyAlignment="1">
      <alignment horizontal="right" vertical="center" wrapText="1"/>
    </xf>
    <xf numFmtId="0" fontId="23" fillId="19" borderId="37" xfId="1" applyFont="1" applyFill="1" applyBorder="1" applyAlignment="1">
      <alignment horizontal="left" vertical="center" wrapText="1"/>
    </xf>
    <xf numFmtId="44" fontId="27" fillId="19" borderId="37" xfId="1" applyNumberFormat="1" applyFont="1" applyFill="1" applyBorder="1" applyAlignment="1">
      <alignment horizontal="right" vertical="center"/>
    </xf>
    <xf numFmtId="44" fontId="27" fillId="0" borderId="37" xfId="1" applyNumberFormat="1" applyFont="1" applyBorder="1" applyAlignment="1">
      <alignment horizontal="right" vertical="center"/>
    </xf>
    <xf numFmtId="44" fontId="23" fillId="17" borderId="37" xfId="1" applyNumberFormat="1" applyFont="1" applyFill="1" applyBorder="1" applyAlignment="1">
      <alignment horizontal="center" vertical="center"/>
    </xf>
    <xf numFmtId="0" fontId="26" fillId="3" borderId="37" xfId="1" applyFont="1" applyFill="1" applyBorder="1" applyAlignment="1">
      <alignment vertical="center" wrapText="1"/>
    </xf>
    <xf numFmtId="44" fontId="22" fillId="21" borderId="37" xfId="1" applyNumberFormat="1" applyFont="1" applyFill="1" applyBorder="1" applyAlignment="1">
      <alignment horizontal="right" vertical="center" wrapText="1"/>
    </xf>
    <xf numFmtId="0" fontId="23" fillId="22" borderId="37" xfId="1" applyFont="1" applyFill="1" applyBorder="1" applyAlignment="1">
      <alignment horizontal="left" vertical="center" wrapText="1"/>
    </xf>
    <xf numFmtId="44" fontId="27" fillId="22" borderId="37" xfId="1" applyNumberFormat="1" applyFont="1" applyFill="1" applyBorder="1" applyAlignment="1">
      <alignment horizontal="right" vertical="center"/>
    </xf>
    <xf numFmtId="44" fontId="22" fillId="23" borderId="37" xfId="1" applyNumberFormat="1" applyFont="1" applyFill="1" applyBorder="1" applyAlignment="1">
      <alignment horizontal="right" vertical="center" wrapText="1"/>
    </xf>
    <xf numFmtId="0" fontId="23" fillId="24" borderId="37" xfId="1" applyFont="1" applyFill="1" applyBorder="1" applyAlignment="1">
      <alignment horizontal="left" vertical="center" wrapText="1"/>
    </xf>
    <xf numFmtId="44" fontId="28" fillId="0" borderId="37" xfId="1" applyNumberFormat="1" applyFont="1" applyBorder="1" applyAlignment="1">
      <alignment horizontal="left" vertical="center"/>
    </xf>
    <xf numFmtId="0" fontId="23" fillId="22" borderId="37" xfId="1" applyFont="1" applyFill="1" applyBorder="1" applyAlignment="1">
      <alignment vertical="center" wrapText="1"/>
    </xf>
    <xf numFmtId="44" fontId="22" fillId="25" borderId="37" xfId="1" applyNumberFormat="1" applyFont="1" applyFill="1" applyBorder="1" applyAlignment="1">
      <alignment horizontal="right" vertical="center" wrapText="1"/>
    </xf>
    <xf numFmtId="44" fontId="22" fillId="26" borderId="37" xfId="1" applyNumberFormat="1" applyFont="1" applyFill="1" applyBorder="1" applyAlignment="1">
      <alignment horizontal="right" vertical="center" wrapText="1"/>
    </xf>
    <xf numFmtId="44" fontId="23" fillId="0" borderId="37" xfId="1" applyNumberFormat="1" applyFont="1" applyBorder="1" applyAlignment="1">
      <alignment horizontal="center" vertical="center"/>
    </xf>
    <xf numFmtId="171" fontId="27" fillId="19" borderId="37" xfId="1" applyNumberFormat="1" applyFont="1" applyFill="1" applyBorder="1" applyAlignment="1">
      <alignment horizontal="right" vertical="center"/>
    </xf>
    <xf numFmtId="0" fontId="21" fillId="12" borderId="37" xfId="1" applyFont="1" applyFill="1" applyBorder="1" applyAlignment="1">
      <alignment vertical="center" wrapText="1"/>
    </xf>
    <xf numFmtId="44" fontId="22" fillId="27" borderId="37" xfId="1" applyNumberFormat="1" applyFont="1" applyFill="1" applyBorder="1" applyAlignment="1">
      <alignment horizontal="right" vertical="center" wrapText="1"/>
    </xf>
    <xf numFmtId="44" fontId="3" fillId="17" borderId="37" xfId="1" applyNumberFormat="1" applyFont="1" applyFill="1" applyBorder="1" applyAlignment="1">
      <alignment horizontal="right" vertical="center"/>
    </xf>
    <xf numFmtId="0" fontId="21" fillId="0" borderId="0" xfId="1" applyFont="1" applyAlignment="1">
      <alignment vertical="center" wrapText="1"/>
    </xf>
    <xf numFmtId="44" fontId="22" fillId="0" borderId="0" xfId="1" applyNumberFormat="1" applyFont="1" applyAlignment="1">
      <alignment horizontal="right" vertical="center" wrapText="1"/>
    </xf>
    <xf numFmtId="44" fontId="8" fillId="0" borderId="0" xfId="1" applyNumberFormat="1" applyFont="1" applyAlignment="1">
      <alignment horizontal="right" vertical="center"/>
    </xf>
    <xf numFmtId="44" fontId="2" fillId="28" borderId="0" xfId="2" applyNumberFormat="1" applyFont="1" applyFill="1" applyBorder="1" applyAlignment="1">
      <alignment vertical="center"/>
    </xf>
    <xf numFmtId="44" fontId="29" fillId="28" borderId="0" xfId="2" applyNumberFormat="1" applyFont="1" applyFill="1" applyBorder="1" applyAlignment="1">
      <alignment vertical="center"/>
    </xf>
    <xf numFmtId="44" fontId="29" fillId="28" borderId="0" xfId="1" applyNumberFormat="1" applyFont="1" applyFill="1" applyAlignment="1">
      <alignment vertical="center"/>
    </xf>
    <xf numFmtId="44" fontId="29" fillId="28" borderId="0" xfId="1" applyNumberFormat="1" applyFont="1" applyFill="1" applyAlignment="1">
      <alignment vertical="center" wrapText="1"/>
    </xf>
    <xf numFmtId="44" fontId="29" fillId="28" borderId="0" xfId="1" applyNumberFormat="1" applyFont="1" applyFill="1" applyAlignment="1">
      <alignment horizontal="center" vertical="center"/>
    </xf>
    <xf numFmtId="172" fontId="29" fillId="28" borderId="0" xfId="1" applyNumberFormat="1" applyFont="1" applyFill="1" applyAlignment="1">
      <alignment horizontal="right" vertical="center"/>
    </xf>
    <xf numFmtId="0" fontId="2" fillId="28" borderId="0" xfId="1" applyFont="1" applyFill="1" applyAlignment="1">
      <alignment vertical="center"/>
    </xf>
    <xf numFmtId="0" fontId="29" fillId="28" borderId="0" xfId="1" applyFont="1" applyFill="1" applyAlignment="1">
      <alignment vertical="center"/>
    </xf>
    <xf numFmtId="170" fontId="29" fillId="28" borderId="0" xfId="1" applyNumberFormat="1" applyFont="1" applyFill="1" applyAlignment="1">
      <alignment vertical="center"/>
    </xf>
    <xf numFmtId="43" fontId="29" fillId="28" borderId="0" xfId="1" applyNumberFormat="1" applyFont="1" applyFill="1" applyAlignment="1">
      <alignment vertical="center"/>
    </xf>
    <xf numFmtId="0" fontId="29" fillId="28" borderId="0" xfId="1" applyFont="1" applyFill="1" applyAlignment="1">
      <alignment vertical="center" wrapText="1"/>
    </xf>
    <xf numFmtId="172" fontId="29" fillId="28" borderId="0" xfId="1" applyNumberFormat="1" applyFont="1" applyFill="1" applyAlignment="1">
      <alignment vertical="center" wrapText="1"/>
    </xf>
    <xf numFmtId="43" fontId="29" fillId="28" borderId="0" xfId="2" applyFont="1" applyFill="1" applyBorder="1" applyAlignment="1">
      <alignment vertical="center"/>
    </xf>
    <xf numFmtId="0" fontId="29" fillId="0" borderId="0" xfId="1" applyFont="1" applyAlignment="1">
      <alignment vertical="center"/>
    </xf>
    <xf numFmtId="0" fontId="29" fillId="0" borderId="0" xfId="1" applyFont="1" applyAlignment="1">
      <alignment vertical="center" wrapText="1"/>
    </xf>
    <xf numFmtId="0" fontId="1" fillId="0" borderId="0" xfId="1"/>
    <xf numFmtId="49" fontId="33" fillId="11" borderId="33" xfId="1" applyNumberFormat="1" applyFont="1" applyFill="1" applyBorder="1" applyAlignment="1">
      <alignment horizontal="center" vertical="center" wrapText="1"/>
    </xf>
    <xf numFmtId="0" fontId="33" fillId="0" borderId="35" xfId="1" applyFont="1" applyBorder="1" applyAlignment="1">
      <alignment horizontal="center" vertical="center"/>
    </xf>
    <xf numFmtId="0" fontId="34" fillId="0" borderId="0" xfId="1" applyFont="1"/>
    <xf numFmtId="164" fontId="33" fillId="11" borderId="33" xfId="1" applyNumberFormat="1" applyFont="1" applyFill="1" applyBorder="1" applyAlignment="1">
      <alignment horizontal="center" vertical="center" wrapText="1"/>
    </xf>
    <xf numFmtId="49" fontId="17" fillId="2" borderId="16" xfId="1" applyNumberFormat="1" applyFont="1" applyFill="1" applyBorder="1" applyAlignment="1">
      <alignment horizontal="center" vertical="center"/>
    </xf>
    <xf numFmtId="0" fontId="26" fillId="2" borderId="16" xfId="1" applyFont="1" applyFill="1" applyBorder="1"/>
    <xf numFmtId="164" fontId="26" fillId="2" borderId="16" xfId="2" applyNumberFormat="1" applyFont="1" applyFill="1" applyBorder="1" applyAlignment="1">
      <alignment horizontal="center"/>
    </xf>
    <xf numFmtId="164" fontId="26" fillId="29" borderId="16" xfId="2" applyNumberFormat="1" applyFont="1" applyFill="1" applyBorder="1" applyAlignment="1">
      <alignment horizontal="center"/>
    </xf>
    <xf numFmtId="0" fontId="35" fillId="0" borderId="35" xfId="1" applyFont="1" applyBorder="1" applyAlignment="1">
      <alignment horizontal="left" vertical="center"/>
    </xf>
    <xf numFmtId="49" fontId="17" fillId="6" borderId="16" xfId="1" applyNumberFormat="1" applyFont="1" applyFill="1" applyBorder="1" applyAlignment="1">
      <alignment horizontal="center" vertical="center"/>
    </xf>
    <xf numFmtId="0" fontId="26" fillId="6" borderId="16" xfId="1" applyFont="1" applyFill="1" applyBorder="1"/>
    <xf numFmtId="164" fontId="26" fillId="6" borderId="16" xfId="2" applyNumberFormat="1" applyFont="1" applyFill="1" applyBorder="1" applyAlignment="1">
      <alignment horizontal="center"/>
    </xf>
    <xf numFmtId="164" fontId="26" fillId="30" borderId="16" xfId="2" applyNumberFormat="1" applyFont="1" applyFill="1" applyBorder="1" applyAlignment="1">
      <alignment horizontal="center"/>
    </xf>
    <xf numFmtId="0" fontId="17" fillId="6" borderId="16" xfId="1" applyFont="1" applyFill="1" applyBorder="1" applyAlignment="1">
      <alignment horizontal="center" vertical="center"/>
    </xf>
    <xf numFmtId="0" fontId="10" fillId="0" borderId="16" xfId="1" applyFont="1" applyBorder="1" applyAlignment="1">
      <alignment horizontal="center" vertical="center"/>
    </xf>
    <xf numFmtId="49" fontId="10" fillId="0" borderId="16" xfId="1" applyNumberFormat="1" applyFont="1" applyBorder="1" applyAlignment="1">
      <alignment horizontal="center" vertical="center"/>
    </xf>
    <xf numFmtId="49" fontId="17" fillId="0" borderId="16" xfId="1" applyNumberFormat="1" applyFont="1" applyBorder="1" applyAlignment="1">
      <alignment horizontal="center" vertical="center"/>
    </xf>
    <xf numFmtId="0" fontId="23" fillId="0" borderId="16" xfId="1" applyFont="1" applyBorder="1"/>
    <xf numFmtId="164" fontId="23" fillId="0" borderId="16" xfId="2" applyNumberFormat="1" applyFont="1" applyBorder="1" applyAlignment="1">
      <alignment horizontal="center"/>
    </xf>
    <xf numFmtId="164" fontId="23" fillId="31" borderId="16" xfId="2" applyNumberFormat="1" applyFont="1" applyFill="1" applyBorder="1" applyAlignment="1">
      <alignment horizontal="center"/>
    </xf>
    <xf numFmtId="164" fontId="23" fillId="0" borderId="16" xfId="2" applyNumberFormat="1" applyFont="1" applyFill="1" applyBorder="1" applyAlignment="1">
      <alignment horizontal="center"/>
    </xf>
    <xf numFmtId="0" fontId="36" fillId="0" borderId="0" xfId="1" applyFont="1"/>
    <xf numFmtId="0" fontId="17" fillId="0" borderId="16" xfId="1" applyFont="1" applyBorder="1" applyAlignment="1">
      <alignment horizontal="center" vertical="center"/>
    </xf>
    <xf numFmtId="0" fontId="26" fillId="0" borderId="16" xfId="1" applyFont="1" applyBorder="1"/>
    <xf numFmtId="164" fontId="26" fillId="0" borderId="16" xfId="2" applyNumberFormat="1" applyFont="1" applyFill="1" applyBorder="1" applyAlignment="1">
      <alignment horizontal="center"/>
    </xf>
    <xf numFmtId="164" fontId="26" fillId="31" borderId="16" xfId="2" applyNumberFormat="1" applyFont="1" applyFill="1" applyBorder="1" applyAlignment="1">
      <alignment horizontal="center"/>
    </xf>
    <xf numFmtId="0" fontId="17" fillId="7" borderId="16" xfId="1" applyFont="1" applyFill="1" applyBorder="1" applyAlignment="1">
      <alignment horizontal="center" vertical="center"/>
    </xf>
    <xf numFmtId="49" fontId="17" fillId="7" borderId="16" xfId="1" applyNumberFormat="1" applyFont="1" applyFill="1" applyBorder="1" applyAlignment="1">
      <alignment horizontal="center" vertical="center"/>
    </xf>
    <xf numFmtId="0" fontId="26" fillId="7" borderId="16" xfId="1" applyFont="1" applyFill="1" applyBorder="1"/>
    <xf numFmtId="164" fontId="26" fillId="7" borderId="16" xfId="2" applyNumberFormat="1" applyFont="1" applyFill="1" applyBorder="1" applyAlignment="1">
      <alignment horizontal="center"/>
    </xf>
    <xf numFmtId="164" fontId="26" fillId="32" borderId="16" xfId="2" applyNumberFormat="1" applyFont="1" applyFill="1" applyBorder="1" applyAlignment="1">
      <alignment horizontal="center"/>
    </xf>
    <xf numFmtId="0" fontId="37" fillId="0" borderId="16" xfId="1" applyFont="1" applyBorder="1" applyAlignment="1">
      <alignment horizontal="center" vertical="center"/>
    </xf>
    <xf numFmtId="49" fontId="37" fillId="0" borderId="16" xfId="1" applyNumberFormat="1" applyFont="1" applyBorder="1" applyAlignment="1">
      <alignment horizontal="center" vertical="center"/>
    </xf>
    <xf numFmtId="164" fontId="38" fillId="0" borderId="16" xfId="1" applyNumberFormat="1" applyFont="1" applyBorder="1" applyAlignment="1">
      <alignment horizontal="center"/>
    </xf>
    <xf numFmtId="0" fontId="39" fillId="0" borderId="35" xfId="1" applyFont="1" applyBorder="1" applyAlignment="1">
      <alignment horizontal="left" vertical="center"/>
    </xf>
    <xf numFmtId="0" fontId="40" fillId="0" borderId="0" xfId="1" applyFont="1"/>
    <xf numFmtId="168" fontId="26" fillId="2" borderId="16" xfId="2" applyNumberFormat="1" applyFont="1" applyFill="1" applyBorder="1" applyAlignment="1">
      <alignment horizontal="center"/>
    </xf>
    <xf numFmtId="168" fontId="26" fillId="29" borderId="16" xfId="2" applyNumberFormat="1" applyFont="1" applyFill="1" applyBorder="1" applyAlignment="1">
      <alignment horizontal="center"/>
    </xf>
    <xf numFmtId="169" fontId="26" fillId="6" borderId="16" xfId="2" applyNumberFormat="1" applyFont="1" applyFill="1" applyBorder="1" applyAlignment="1">
      <alignment horizontal="center"/>
    </xf>
    <xf numFmtId="169" fontId="26" fillId="30" borderId="16" xfId="2" applyNumberFormat="1" applyFont="1" applyFill="1" applyBorder="1" applyAlignment="1">
      <alignment horizontal="center"/>
    </xf>
    <xf numFmtId="164" fontId="23" fillId="0" borderId="16" xfId="2" applyNumberFormat="1" applyFont="1" applyBorder="1"/>
    <xf numFmtId="169" fontId="23" fillId="0" borderId="16" xfId="2" applyNumberFormat="1" applyFont="1" applyBorder="1"/>
    <xf numFmtId="169" fontId="23" fillId="31" borderId="16" xfId="2" applyNumberFormat="1" applyFont="1" applyFill="1" applyBorder="1"/>
    <xf numFmtId="169" fontId="23" fillId="0" borderId="16" xfId="2" applyNumberFormat="1" applyFont="1" applyBorder="1" applyAlignment="1">
      <alignment horizontal="center"/>
    </xf>
    <xf numFmtId="169" fontId="23" fillId="31" borderId="16" xfId="2" applyNumberFormat="1" applyFont="1" applyFill="1" applyBorder="1" applyAlignment="1">
      <alignment horizontal="center"/>
    </xf>
    <xf numFmtId="169" fontId="23" fillId="0" borderId="16" xfId="2" applyNumberFormat="1" applyFont="1" applyFill="1" applyBorder="1" applyAlignment="1">
      <alignment horizontal="center"/>
    </xf>
    <xf numFmtId="0" fontId="26" fillId="33" borderId="16" xfId="1" applyFont="1" applyFill="1" applyBorder="1"/>
    <xf numFmtId="164" fontId="26" fillId="33" borderId="16" xfId="2" applyNumberFormat="1" applyFont="1" applyFill="1" applyBorder="1" applyAlignment="1">
      <alignment horizontal="center"/>
    </xf>
    <xf numFmtId="0" fontId="10" fillId="6" borderId="16" xfId="1" applyFont="1" applyFill="1" applyBorder="1" applyAlignment="1">
      <alignment horizontal="center" vertical="center"/>
    </xf>
    <xf numFmtId="0" fontId="26" fillId="34" borderId="42" xfId="1" applyFont="1" applyFill="1" applyBorder="1" applyAlignment="1">
      <alignment vertical="center" wrapText="1"/>
    </xf>
    <xf numFmtId="164" fontId="23" fillId="6" borderId="16" xfId="2" applyNumberFormat="1" applyFont="1" applyFill="1" applyBorder="1" applyAlignment="1">
      <alignment horizontal="center"/>
    </xf>
    <xf numFmtId="49" fontId="17" fillId="35" borderId="16" xfId="1" applyNumberFormat="1" applyFont="1" applyFill="1" applyBorder="1" applyAlignment="1">
      <alignment horizontal="center" vertical="center"/>
    </xf>
    <xf numFmtId="0" fontId="10" fillId="35" borderId="16" xfId="1" applyFont="1" applyFill="1" applyBorder="1" applyAlignment="1">
      <alignment horizontal="center" vertical="center"/>
    </xf>
    <xf numFmtId="0" fontId="26" fillId="36" borderId="43" xfId="1" applyFont="1" applyFill="1" applyBorder="1" applyAlignment="1">
      <alignment vertical="center" wrapText="1"/>
    </xf>
    <xf numFmtId="0" fontId="10" fillId="7" borderId="16" xfId="1" applyFont="1" applyFill="1" applyBorder="1" applyAlignment="1">
      <alignment horizontal="center" vertical="center"/>
    </xf>
    <xf numFmtId="0" fontId="41" fillId="37" borderId="43" xfId="1" applyFont="1" applyFill="1" applyBorder="1" applyAlignment="1">
      <alignment vertical="center" wrapText="1"/>
    </xf>
    <xf numFmtId="164" fontId="23" fillId="7" borderId="16" xfId="2" applyNumberFormat="1" applyFont="1" applyFill="1" applyBorder="1" applyAlignment="1">
      <alignment horizontal="center"/>
    </xf>
    <xf numFmtId="164" fontId="23" fillId="32" borderId="16" xfId="2" applyNumberFormat="1" applyFont="1" applyFill="1" applyBorder="1" applyAlignment="1">
      <alignment horizontal="center"/>
    </xf>
    <xf numFmtId="0" fontId="23" fillId="7" borderId="16" xfId="1" quotePrefix="1" applyFont="1" applyFill="1" applyBorder="1" applyAlignment="1">
      <alignment horizontal="left"/>
    </xf>
    <xf numFmtId="0" fontId="23" fillId="0" borderId="16" xfId="1" quotePrefix="1" applyFont="1" applyBorder="1" applyAlignment="1">
      <alignment horizontal="left"/>
    </xf>
    <xf numFmtId="169" fontId="23" fillId="7" borderId="16" xfId="2" applyNumberFormat="1" applyFont="1" applyFill="1" applyBorder="1" applyAlignment="1">
      <alignment horizontal="center"/>
    </xf>
    <xf numFmtId="164" fontId="10" fillId="6" borderId="16" xfId="2" applyNumberFormat="1" applyFont="1" applyFill="1" applyBorder="1" applyAlignment="1">
      <alignment horizontal="center" vertical="center"/>
    </xf>
    <xf numFmtId="0" fontId="23" fillId="7" borderId="16" xfId="1" quotePrefix="1" applyFont="1" applyFill="1" applyBorder="1" applyAlignment="1">
      <alignment horizontal="center"/>
    </xf>
    <xf numFmtId="164" fontId="23" fillId="7" borderId="16" xfId="2" quotePrefix="1" applyNumberFormat="1" applyFont="1" applyFill="1" applyBorder="1" applyAlignment="1">
      <alignment horizontal="left"/>
    </xf>
    <xf numFmtId="164" fontId="23" fillId="32" borderId="16" xfId="2" quotePrefix="1" applyNumberFormat="1" applyFont="1" applyFill="1" applyBorder="1" applyAlignment="1">
      <alignment horizontal="left"/>
    </xf>
    <xf numFmtId="43" fontId="23" fillId="7" borderId="16" xfId="2" quotePrefix="1" applyFont="1" applyFill="1" applyBorder="1" applyAlignment="1">
      <alignment horizontal="left"/>
    </xf>
    <xf numFmtId="169" fontId="23" fillId="6" borderId="16" xfId="2" applyNumberFormat="1" applyFont="1" applyFill="1" applyBorder="1" applyAlignment="1">
      <alignment horizontal="center"/>
    </xf>
    <xf numFmtId="164" fontId="23" fillId="35" borderId="16" xfId="2" applyNumberFormat="1" applyFont="1" applyFill="1" applyBorder="1" applyAlignment="1">
      <alignment horizontal="center"/>
    </xf>
    <xf numFmtId="169" fontId="23" fillId="35" borderId="16" xfId="2" applyNumberFormat="1" applyFont="1" applyFill="1" applyBorder="1" applyAlignment="1">
      <alignment horizontal="center"/>
    </xf>
    <xf numFmtId="43" fontId="10" fillId="6" borderId="16" xfId="2" applyFont="1" applyFill="1" applyBorder="1" applyAlignment="1">
      <alignment horizontal="center" vertical="center"/>
    </xf>
    <xf numFmtId="164" fontId="9" fillId="0" borderId="16" xfId="2" applyNumberFormat="1" applyFont="1" applyFill="1" applyBorder="1" applyAlignment="1">
      <alignment horizontal="center"/>
    </xf>
    <xf numFmtId="0" fontId="23" fillId="36" borderId="43" xfId="1" applyFont="1" applyFill="1" applyBorder="1" applyAlignment="1">
      <alignment vertical="center"/>
    </xf>
    <xf numFmtId="0" fontId="23" fillId="36" borderId="43" xfId="1" applyFont="1" applyFill="1" applyBorder="1" applyAlignment="1">
      <alignment vertical="center" wrapText="1"/>
    </xf>
    <xf numFmtId="49" fontId="17" fillId="38" borderId="16" xfId="3" applyNumberFormat="1" applyFont="1" applyFill="1" applyBorder="1" applyAlignment="1">
      <alignment horizontal="center" vertical="center"/>
    </xf>
    <xf numFmtId="0" fontId="10" fillId="38" borderId="16" xfId="3" applyFont="1" applyFill="1" applyBorder="1" applyAlignment="1">
      <alignment horizontal="center" vertical="center"/>
    </xf>
    <xf numFmtId="0" fontId="42" fillId="38" borderId="16" xfId="3" applyFont="1" applyFill="1" applyBorder="1" applyAlignment="1">
      <alignment vertical="center" wrapText="1"/>
    </xf>
    <xf numFmtId="4" fontId="43" fillId="38" borderId="16" xfId="4" applyNumberFormat="1" applyFont="1" applyFill="1" applyBorder="1" applyAlignment="1">
      <alignment horizontal="center" vertical="center" wrapText="1"/>
    </xf>
    <xf numFmtId="0" fontId="35" fillId="0" borderId="35" xfId="3" applyFont="1" applyBorder="1" applyAlignment="1">
      <alignment horizontal="left" vertical="center"/>
    </xf>
    <xf numFmtId="0" fontId="1" fillId="0" borderId="0" xfId="3"/>
    <xf numFmtId="164" fontId="1" fillId="0" borderId="0" xfId="1" applyNumberFormat="1"/>
    <xf numFmtId="0" fontId="1" fillId="31" borderId="0" xfId="1" applyFill="1"/>
    <xf numFmtId="4" fontId="1" fillId="0" borderId="0" xfId="1" applyNumberFormat="1"/>
    <xf numFmtId="0" fontId="44" fillId="0" borderId="7" xfId="5" applyBorder="1" applyAlignment="1">
      <alignment vertical="center"/>
    </xf>
    <xf numFmtId="0" fontId="3" fillId="2" borderId="1" xfId="0" applyFont="1" applyFill="1" applyBorder="1" applyAlignment="1">
      <alignment horizontal="center" vertical="center" wrapText="1"/>
    </xf>
    <xf numFmtId="0" fontId="4" fillId="0" borderId="2" xfId="0" applyFont="1" applyBorder="1"/>
    <xf numFmtId="0" fontId="4" fillId="0" borderId="3" xfId="0" applyFont="1" applyBorder="1"/>
    <xf numFmtId="0" fontId="8" fillId="0" borderId="10" xfId="0" applyFont="1" applyBorder="1" applyAlignment="1">
      <alignment horizontal="center" vertical="center"/>
    </xf>
    <xf numFmtId="0" fontId="4" fillId="0" borderId="10" xfId="0" applyFont="1" applyBorder="1"/>
    <xf numFmtId="0" fontId="8" fillId="3" borderId="11" xfId="0" applyFont="1" applyFill="1" applyBorder="1" applyAlignment="1">
      <alignment horizontal="center" vertical="center" wrapText="1"/>
    </xf>
    <xf numFmtId="0" fontId="4" fillId="0" borderId="12" xfId="0" applyFont="1" applyBorder="1"/>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8" fillId="2" borderId="11" xfId="0" quotePrefix="1" applyFont="1" applyFill="1" applyBorder="1" applyAlignment="1">
      <alignment horizontal="center" vertical="center" wrapText="1"/>
    </xf>
    <xf numFmtId="0" fontId="8" fillId="2" borderId="1" xfId="0" applyFont="1" applyFill="1" applyBorder="1" applyAlignment="1">
      <alignment horizontal="center" vertical="center" wrapText="1"/>
    </xf>
    <xf numFmtId="0" fontId="11" fillId="0" borderId="1" xfId="0" applyFont="1" applyBorder="1" applyAlignment="1">
      <alignment horizontal="center" vertical="center"/>
    </xf>
    <xf numFmtId="0" fontId="12" fillId="0" borderId="18" xfId="0" applyFont="1" applyBorder="1" applyAlignment="1">
      <alignment horizontal="center" vertical="center"/>
    </xf>
    <xf numFmtId="0" fontId="4" fillId="0" borderId="19" xfId="0" applyFont="1" applyBorder="1"/>
    <xf numFmtId="0" fontId="4" fillId="0" borderId="20" xfId="0" applyFont="1" applyBorder="1"/>
    <xf numFmtId="0" fontId="12" fillId="0" borderId="21" xfId="0" applyFont="1" applyBorder="1" applyAlignment="1">
      <alignment horizontal="center" vertical="center"/>
    </xf>
    <xf numFmtId="0" fontId="0" fillId="0" borderId="0" xfId="0"/>
    <xf numFmtId="0" fontId="4" fillId="0" borderId="22" xfId="0" applyFont="1" applyBorder="1"/>
    <xf numFmtId="0" fontId="12" fillId="0" borderId="23" xfId="0" applyFont="1" applyBorder="1" applyAlignment="1">
      <alignment horizontal="center" vertical="center"/>
    </xf>
    <xf numFmtId="0" fontId="4" fillId="0" borderId="24" xfId="0" applyFont="1" applyBorder="1"/>
    <xf numFmtId="0" fontId="13" fillId="0" borderId="25" xfId="0" applyFont="1" applyBorder="1" applyAlignment="1">
      <alignment horizontal="center" vertical="center" wrapText="1"/>
    </xf>
    <xf numFmtId="0" fontId="4" fillId="0" borderId="25" xfId="0" applyFont="1" applyBorder="1"/>
    <xf numFmtId="0" fontId="4" fillId="0" borderId="26" xfId="0" applyFont="1" applyBorder="1"/>
    <xf numFmtId="49" fontId="14" fillId="0" borderId="27" xfId="0" applyNumberFormat="1" applyFont="1" applyBorder="1" applyAlignment="1">
      <alignment horizontal="center" vertical="center" wrapText="1"/>
    </xf>
    <xf numFmtId="49" fontId="33" fillId="0" borderId="32" xfId="1" quotePrefix="1" applyNumberFormat="1" applyFont="1" applyBorder="1" applyAlignment="1">
      <alignment horizontal="center" vertical="center" wrapText="1"/>
    </xf>
    <xf numFmtId="0" fontId="4" fillId="0" borderId="34" xfId="1" applyFont="1" applyBorder="1"/>
    <xf numFmtId="0" fontId="4" fillId="0" borderId="35" xfId="1" applyFont="1" applyBorder="1"/>
    <xf numFmtId="0" fontId="1" fillId="0" borderId="25" xfId="1" applyBorder="1" applyAlignment="1">
      <alignment horizontal="center"/>
    </xf>
    <xf numFmtId="49" fontId="33" fillId="11" borderId="33" xfId="1" applyNumberFormat="1" applyFont="1" applyFill="1" applyBorder="1" applyAlignment="1">
      <alignment horizontal="center" vertical="center" wrapText="1"/>
    </xf>
    <xf numFmtId="49" fontId="33" fillId="11" borderId="30" xfId="1" applyNumberFormat="1" applyFont="1" applyFill="1" applyBorder="1" applyAlignment="1">
      <alignment horizontal="center" vertical="center" wrapText="1"/>
    </xf>
    <xf numFmtId="49" fontId="33" fillId="11" borderId="33" xfId="1" quotePrefix="1" applyNumberFormat="1" applyFont="1" applyFill="1" applyBorder="1" applyAlignment="1">
      <alignment horizontal="center" vertical="center" wrapText="1"/>
    </xf>
    <xf numFmtId="49" fontId="33" fillId="11" borderId="30" xfId="1" quotePrefix="1" applyNumberFormat="1" applyFont="1" applyFill="1" applyBorder="1" applyAlignment="1">
      <alignment horizontal="center" vertical="center" wrapText="1"/>
    </xf>
    <xf numFmtId="49" fontId="22" fillId="14" borderId="38" xfId="1" quotePrefix="1" applyNumberFormat="1" applyFont="1" applyFill="1" applyBorder="1" applyAlignment="1">
      <alignment horizontal="center" vertical="center" wrapText="1"/>
    </xf>
    <xf numFmtId="49" fontId="22" fillId="14" borderId="39" xfId="1" quotePrefix="1" applyNumberFormat="1" applyFont="1" applyFill="1" applyBorder="1" applyAlignment="1">
      <alignment horizontal="center" vertical="center" wrapText="1"/>
    </xf>
    <xf numFmtId="49" fontId="22" fillId="14" borderId="40" xfId="1" quotePrefix="1" applyNumberFormat="1" applyFont="1" applyFill="1" applyBorder="1" applyAlignment="1">
      <alignment horizontal="center" vertical="center" wrapText="1"/>
    </xf>
    <xf numFmtId="49" fontId="22" fillId="14" borderId="37" xfId="1" quotePrefix="1" applyNumberFormat="1" applyFont="1" applyFill="1" applyBorder="1" applyAlignment="1">
      <alignment horizontal="center" vertical="center" wrapText="1"/>
    </xf>
    <xf numFmtId="0" fontId="21" fillId="14" borderId="36" xfId="1" applyFont="1" applyFill="1" applyBorder="1" applyAlignment="1">
      <alignment horizontal="center" vertical="center"/>
    </xf>
    <xf numFmtId="0" fontId="21" fillId="14" borderId="41" xfId="1" applyFont="1" applyFill="1" applyBorder="1" applyAlignment="1">
      <alignment horizontal="center" vertical="center"/>
    </xf>
    <xf numFmtId="49" fontId="21" fillId="13" borderId="36" xfId="1" quotePrefix="1" applyNumberFormat="1" applyFont="1" applyFill="1" applyBorder="1" applyAlignment="1">
      <alignment horizontal="center" vertical="center" wrapText="1"/>
    </xf>
    <xf numFmtId="49" fontId="21" fillId="13" borderId="41" xfId="1" quotePrefix="1" applyNumberFormat="1" applyFont="1" applyFill="1" applyBorder="1" applyAlignment="1">
      <alignment horizontal="center" vertical="center" wrapText="1"/>
    </xf>
    <xf numFmtId="44" fontId="27" fillId="19" borderId="36" xfId="1" applyNumberFormat="1" applyFont="1" applyFill="1" applyBorder="1" applyAlignment="1">
      <alignment vertical="center"/>
    </xf>
    <xf numFmtId="44" fontId="27" fillId="19" borderId="37" xfId="1" applyNumberFormat="1" applyFont="1" applyFill="1" applyBorder="1" applyAlignment="1">
      <alignment vertical="center"/>
    </xf>
  </cellXfs>
  <cellStyles count="6">
    <cellStyle name="Hipervínculo" xfId="5" builtinId="8"/>
    <cellStyle name="Millares 2" xfId="2" xr:uid="{01F65DBF-D1B6-4D7F-93C1-3B2C4EA83916}"/>
    <cellStyle name="Millares 2 2" xfId="4" xr:uid="{E9D41A9E-21CE-4263-8D6C-083021D17135}"/>
    <cellStyle name="Normal" xfId="0" builtinId="0"/>
    <cellStyle name="Normal 3" xfId="1" xr:uid="{740FA1C1-10A3-4C56-A959-201A39152959}"/>
    <cellStyle name="Normal 3 2" xfId="3" xr:uid="{F58AC03D-0968-4E97-83BD-5871CA6C64F5}"/>
  </cellStyles>
  <dxfs count="1">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alcChain" Target="calcChain.xml"/><Relationship Id="rId10" Type="http://schemas.openxmlformats.org/officeDocument/2006/relationships/externalLink" Target="externalLinks/externalLink3.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2486025</xdr:colOff>
      <xdr:row>0</xdr:row>
      <xdr:rowOff>561975</xdr:rowOff>
    </xdr:from>
    <xdr:ext cx="4733925" cy="828675"/>
    <xdr:sp macro="" textlink="">
      <xdr:nvSpPr>
        <xdr:cNvPr id="3" name="Shape 3">
          <a:extLst>
            <a:ext uri="{FF2B5EF4-FFF2-40B4-BE49-F238E27FC236}">
              <a16:creationId xmlns:a16="http://schemas.microsoft.com/office/drawing/2014/main" id="{00000000-0008-0000-0000-000003000000}"/>
            </a:ext>
          </a:extLst>
        </xdr:cNvPr>
        <xdr:cNvSpPr txBox="1"/>
      </xdr:nvSpPr>
      <xdr:spPr>
        <a:xfrm>
          <a:off x="2983800" y="3370425"/>
          <a:ext cx="4724400" cy="81915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800" b="1">
              <a:solidFill>
                <a:schemeClr val="accent6"/>
              </a:solidFill>
              <a:latin typeface="Arial Narrow"/>
              <a:ea typeface="Arial Narrow"/>
              <a:cs typeface="Arial Narrow"/>
              <a:sym typeface="Arial Narrow"/>
            </a:rPr>
            <a:t>Ministerio de Ambiente y Desarrollo Sostenible</a:t>
          </a:r>
          <a:endParaRPr sz="1400"/>
        </a:p>
        <a:p>
          <a:pPr marL="0" lvl="0" indent="0" algn="ctr" rtl="0">
            <a:spcBef>
              <a:spcPts val="0"/>
            </a:spcBef>
            <a:spcAft>
              <a:spcPts val="0"/>
            </a:spcAft>
            <a:buNone/>
          </a:pPr>
          <a:r>
            <a:rPr lang="en-US" sz="1400">
              <a:solidFill>
                <a:schemeClr val="accent6"/>
              </a:solidFill>
              <a:latin typeface="Arial Narrow"/>
              <a:ea typeface="Arial Narrow"/>
              <a:cs typeface="Arial Narrow"/>
              <a:sym typeface="Arial Narrow"/>
            </a:rPr>
            <a:t>Dirección de Ordenamiento Ambiental Territorial y Sistema Nacional Ambiental.</a:t>
          </a:r>
          <a:endParaRPr sz="1400"/>
        </a:p>
      </xdr:txBody>
    </xdr:sp>
    <xdr:clientData fLocksWithSheet="0"/>
  </xdr:oneCellAnchor>
  <xdr:oneCellAnchor>
    <xdr:from>
      <xdr:col>0</xdr:col>
      <xdr:colOff>0</xdr:colOff>
      <xdr:row>0</xdr:row>
      <xdr:rowOff>171450</xdr:rowOff>
    </xdr:from>
    <xdr:ext cx="2771775" cy="12192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2714625</xdr:colOff>
      <xdr:row>0</xdr:row>
      <xdr:rowOff>219075</xdr:rowOff>
    </xdr:from>
    <xdr:ext cx="5829300" cy="609600"/>
    <xdr:sp macro="" textlink="">
      <xdr:nvSpPr>
        <xdr:cNvPr id="4" name="Shape 4">
          <a:extLst>
            <a:ext uri="{FF2B5EF4-FFF2-40B4-BE49-F238E27FC236}">
              <a16:creationId xmlns:a16="http://schemas.microsoft.com/office/drawing/2014/main" id="{00000000-0008-0000-0100-000004000000}"/>
            </a:ext>
          </a:extLst>
        </xdr:cNvPr>
        <xdr:cNvSpPr txBox="1"/>
      </xdr:nvSpPr>
      <xdr:spPr>
        <a:xfrm>
          <a:off x="2436113" y="3479963"/>
          <a:ext cx="5819775" cy="60007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400" b="1">
              <a:solidFill>
                <a:schemeClr val="accent6"/>
              </a:solidFill>
              <a:latin typeface="Arial Narrow"/>
              <a:ea typeface="Arial Narrow"/>
              <a:cs typeface="Arial Narrow"/>
              <a:sym typeface="Arial Narrow"/>
            </a:rPr>
            <a:t>Ministerio de Ambiente y Desarrollo Sostenible</a:t>
          </a:r>
          <a:endParaRPr sz="1400"/>
        </a:p>
        <a:p>
          <a:pPr marL="0" lvl="0" indent="0" algn="ctr" rtl="0">
            <a:spcBef>
              <a:spcPts val="0"/>
            </a:spcBef>
            <a:spcAft>
              <a:spcPts val="0"/>
            </a:spcAft>
            <a:buNone/>
          </a:pPr>
          <a:r>
            <a:rPr lang="en-US" sz="1100">
              <a:solidFill>
                <a:schemeClr val="accent6"/>
              </a:solidFill>
              <a:latin typeface="Arial Narrow"/>
              <a:ea typeface="Arial Narrow"/>
              <a:cs typeface="Arial Narrow"/>
              <a:sym typeface="Arial Narrow"/>
            </a:rPr>
            <a:t>Dirección General de Ordenamiento Ambiental Territorial y Sistema Nacional Ambiental</a:t>
          </a:r>
          <a:endParaRPr sz="1400"/>
        </a:p>
      </xdr:txBody>
    </xdr:sp>
    <xdr:clientData fLocksWithSheet="0"/>
  </xdr:oneCellAnchor>
  <xdr:oneCellAnchor>
    <xdr:from>
      <xdr:col>0</xdr:col>
      <xdr:colOff>0</xdr:colOff>
      <xdr:row>0</xdr:row>
      <xdr:rowOff>0</xdr:rowOff>
    </xdr:from>
    <xdr:ext cx="2305050" cy="10001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238125</xdr:colOff>
      <xdr:row>0</xdr:row>
      <xdr:rowOff>323850</xdr:rowOff>
    </xdr:from>
    <xdr:ext cx="4352925" cy="600075"/>
    <xdr:sp macro="" textlink="">
      <xdr:nvSpPr>
        <xdr:cNvPr id="5" name="Shape 5">
          <a:extLst>
            <a:ext uri="{FF2B5EF4-FFF2-40B4-BE49-F238E27FC236}">
              <a16:creationId xmlns:a16="http://schemas.microsoft.com/office/drawing/2014/main" id="{00000000-0008-0000-0200-000005000000}"/>
            </a:ext>
          </a:extLst>
        </xdr:cNvPr>
        <xdr:cNvSpPr txBox="1"/>
      </xdr:nvSpPr>
      <xdr:spPr>
        <a:xfrm>
          <a:off x="3174300" y="3484725"/>
          <a:ext cx="4343400" cy="59055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400" b="1">
              <a:solidFill>
                <a:schemeClr val="accent6"/>
              </a:solidFill>
              <a:latin typeface="Arial Narrow"/>
              <a:ea typeface="Arial Narrow"/>
              <a:cs typeface="Arial Narrow"/>
              <a:sym typeface="Arial Narrow"/>
            </a:rPr>
            <a:t>Ministerio de Ambiente y Desarrollo Sostenible</a:t>
          </a:r>
          <a:endParaRPr sz="1400"/>
        </a:p>
        <a:p>
          <a:pPr marL="0" lvl="0" indent="0" algn="ctr" rtl="0">
            <a:spcBef>
              <a:spcPts val="0"/>
            </a:spcBef>
            <a:spcAft>
              <a:spcPts val="0"/>
            </a:spcAft>
            <a:buNone/>
          </a:pPr>
          <a:r>
            <a:rPr lang="en-US" sz="1100">
              <a:solidFill>
                <a:schemeClr val="accent6"/>
              </a:solidFill>
              <a:latin typeface="Arial Narrow"/>
              <a:ea typeface="Arial Narrow"/>
              <a:cs typeface="Arial Narrow"/>
              <a:sym typeface="Arial Narrow"/>
            </a:rPr>
            <a:t>Dirección General de Ordenamiento Ambiental Territorial y Sistema Nacional Ambiental</a:t>
          </a:r>
          <a:endParaRPr sz="1000">
            <a:solidFill>
              <a:schemeClr val="accent6"/>
            </a:solidFill>
            <a:latin typeface="Arial Narrow"/>
            <a:ea typeface="Arial Narrow"/>
            <a:cs typeface="Arial Narrow"/>
            <a:sym typeface="Arial Narrow"/>
          </a:endParaRPr>
        </a:p>
      </xdr:txBody>
    </xdr:sp>
    <xdr:clientData fLocksWithSheet="0"/>
  </xdr:oneCellAnchor>
  <xdr:oneCellAnchor>
    <xdr:from>
      <xdr:col>0</xdr:col>
      <xdr:colOff>0</xdr:colOff>
      <xdr:row>0</xdr:row>
      <xdr:rowOff>0</xdr:rowOff>
    </xdr:from>
    <xdr:ext cx="2324100" cy="101917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3124200</xdr:colOff>
      <xdr:row>0</xdr:row>
      <xdr:rowOff>209550</xdr:rowOff>
    </xdr:from>
    <xdr:ext cx="4486275" cy="485775"/>
    <xdr:sp macro="" textlink="">
      <xdr:nvSpPr>
        <xdr:cNvPr id="6" name="Shape 6">
          <a:extLst>
            <a:ext uri="{FF2B5EF4-FFF2-40B4-BE49-F238E27FC236}">
              <a16:creationId xmlns:a16="http://schemas.microsoft.com/office/drawing/2014/main" id="{00000000-0008-0000-0300-000006000000}"/>
            </a:ext>
          </a:extLst>
        </xdr:cNvPr>
        <xdr:cNvSpPr txBox="1"/>
      </xdr:nvSpPr>
      <xdr:spPr>
        <a:xfrm>
          <a:off x="3107625" y="3541875"/>
          <a:ext cx="4476750" cy="47625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400" b="1">
              <a:solidFill>
                <a:schemeClr val="accent6"/>
              </a:solidFill>
              <a:latin typeface="Arial Narrow"/>
              <a:ea typeface="Arial Narrow"/>
              <a:cs typeface="Arial Narrow"/>
              <a:sym typeface="Arial Narrow"/>
            </a:rPr>
            <a:t>Ministerio de Ambiente y Desarrollo Sostenible</a:t>
          </a:r>
          <a:endParaRPr sz="1400"/>
        </a:p>
        <a:p>
          <a:pPr marL="0" lvl="0" indent="0" algn="ctr" rtl="0">
            <a:spcBef>
              <a:spcPts val="0"/>
            </a:spcBef>
            <a:spcAft>
              <a:spcPts val="0"/>
            </a:spcAft>
            <a:buNone/>
          </a:pPr>
          <a:r>
            <a:rPr lang="en-US" sz="1100">
              <a:solidFill>
                <a:schemeClr val="accent6"/>
              </a:solidFill>
              <a:latin typeface="Arial Narrow"/>
              <a:ea typeface="Arial Narrow"/>
              <a:cs typeface="Arial Narrow"/>
              <a:sym typeface="Arial Narrow"/>
            </a:rPr>
            <a:t>Dirección General de Ordenamiento Ambiental Territorial y Coordinación del SINA</a:t>
          </a:r>
          <a:endParaRPr sz="1400"/>
        </a:p>
        <a:p>
          <a:pPr marL="0" lvl="0" indent="0" algn="ctr" rtl="0">
            <a:spcBef>
              <a:spcPts val="0"/>
            </a:spcBef>
            <a:spcAft>
              <a:spcPts val="0"/>
            </a:spcAft>
            <a:buNone/>
          </a:pPr>
          <a:r>
            <a:rPr lang="en-US" sz="1000">
              <a:solidFill>
                <a:schemeClr val="accent6"/>
              </a:solidFill>
              <a:latin typeface="Arial Narrow"/>
              <a:ea typeface="Arial Narrow"/>
              <a:cs typeface="Arial Narrow"/>
              <a:sym typeface="Arial Narrow"/>
            </a:rPr>
            <a:t>República de Colombia</a:t>
          </a:r>
          <a:endParaRPr sz="1000">
            <a:solidFill>
              <a:schemeClr val="accent6"/>
            </a:solidFill>
            <a:latin typeface="Arial Narrow"/>
            <a:ea typeface="Arial Narrow"/>
            <a:cs typeface="Arial Narrow"/>
            <a:sym typeface="Arial Narrow"/>
          </a:endParaRPr>
        </a:p>
      </xdr:txBody>
    </xdr:sp>
    <xdr:clientData fLocksWithSheet="0"/>
  </xdr:oneCellAnchor>
  <xdr:oneCellAnchor>
    <xdr:from>
      <xdr:col>0</xdr:col>
      <xdr:colOff>0</xdr:colOff>
      <xdr:row>0</xdr:row>
      <xdr:rowOff>0</xdr:rowOff>
    </xdr:from>
    <xdr:ext cx="2066925" cy="9048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3</xdr:col>
      <xdr:colOff>133350</xdr:colOff>
      <xdr:row>0</xdr:row>
      <xdr:rowOff>219075</xdr:rowOff>
    </xdr:from>
    <xdr:ext cx="5229225" cy="609600"/>
    <xdr:sp macro="" textlink="">
      <xdr:nvSpPr>
        <xdr:cNvPr id="7" name="Shape 7">
          <a:extLst>
            <a:ext uri="{FF2B5EF4-FFF2-40B4-BE49-F238E27FC236}">
              <a16:creationId xmlns:a16="http://schemas.microsoft.com/office/drawing/2014/main" id="{00000000-0008-0000-0400-000007000000}"/>
            </a:ext>
          </a:extLst>
        </xdr:cNvPr>
        <xdr:cNvSpPr txBox="1"/>
      </xdr:nvSpPr>
      <xdr:spPr>
        <a:xfrm>
          <a:off x="2736150" y="3479963"/>
          <a:ext cx="5219700" cy="60007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400" b="1">
              <a:solidFill>
                <a:schemeClr val="accent6"/>
              </a:solidFill>
              <a:latin typeface="Arial Narrow"/>
              <a:ea typeface="Arial Narrow"/>
              <a:cs typeface="Arial Narrow"/>
              <a:sym typeface="Arial Narrow"/>
            </a:rPr>
            <a:t>Ministerio de Ambiente y Desarrollo Sostenible</a:t>
          </a:r>
          <a:endParaRPr sz="1400"/>
        </a:p>
        <a:p>
          <a:pPr marL="0" lvl="0" indent="0" algn="ctr" rtl="0">
            <a:spcBef>
              <a:spcPts val="0"/>
            </a:spcBef>
            <a:spcAft>
              <a:spcPts val="0"/>
            </a:spcAft>
            <a:buNone/>
          </a:pPr>
          <a:r>
            <a:rPr lang="en-US" sz="1100">
              <a:solidFill>
                <a:schemeClr val="accent6"/>
              </a:solidFill>
              <a:latin typeface="Arial Narrow"/>
              <a:ea typeface="Arial Narrow"/>
              <a:cs typeface="Arial Narrow"/>
              <a:sym typeface="Arial Narrow"/>
            </a:rPr>
            <a:t>Dirección General de Ordenamiento Ambiental Territorial y Sistema Nacional Ambiental</a:t>
          </a:r>
          <a:endParaRPr sz="1400"/>
        </a:p>
      </xdr:txBody>
    </xdr:sp>
    <xdr:clientData fLocksWithSheet="0"/>
  </xdr:oneCellAnchor>
  <xdr:oneCellAnchor>
    <xdr:from>
      <xdr:col>0</xdr:col>
      <xdr:colOff>0</xdr:colOff>
      <xdr:row>0</xdr:row>
      <xdr:rowOff>0</xdr:rowOff>
    </xdr:from>
    <xdr:ext cx="2305050" cy="100012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twoCellAnchor>
    <xdr:from>
      <xdr:col>3</xdr:col>
      <xdr:colOff>139065</xdr:colOff>
      <xdr:row>0</xdr:row>
      <xdr:rowOff>329565</xdr:rowOff>
    </xdr:from>
    <xdr:to>
      <xdr:col>7</xdr:col>
      <xdr:colOff>1354455</xdr:colOff>
      <xdr:row>0</xdr:row>
      <xdr:rowOff>922020</xdr:rowOff>
    </xdr:to>
    <xdr:sp macro="" textlink="">
      <xdr:nvSpPr>
        <xdr:cNvPr id="2" name="3 CuadroTexto">
          <a:extLst>
            <a:ext uri="{FF2B5EF4-FFF2-40B4-BE49-F238E27FC236}">
              <a16:creationId xmlns:a16="http://schemas.microsoft.com/office/drawing/2014/main" id="{3786A5BA-1430-4CD8-BD00-991763A5DB30}"/>
            </a:ext>
          </a:extLst>
        </xdr:cNvPr>
        <xdr:cNvSpPr txBox="1"/>
      </xdr:nvSpPr>
      <xdr:spPr bwMode="auto">
        <a:xfrm>
          <a:off x="3110865" y="329565"/>
          <a:ext cx="4320540" cy="592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s-CO" sz="1400" b="1">
              <a:solidFill>
                <a:schemeClr val="accent6"/>
              </a:solidFill>
              <a:latin typeface="Arial Narrow" pitchFamily="34" charset="0"/>
            </a:rPr>
            <a:t>Ministerio</a:t>
          </a:r>
          <a:r>
            <a:rPr lang="es-CO" sz="1400" b="1" baseline="0">
              <a:solidFill>
                <a:schemeClr val="accent6"/>
              </a:solidFill>
              <a:latin typeface="Arial Narrow" pitchFamily="34" charset="0"/>
            </a:rPr>
            <a:t> de Ambiente y Desarrollo Sostenible</a:t>
          </a:r>
        </a:p>
        <a:p>
          <a:pPr algn="ctr"/>
          <a:r>
            <a:rPr lang="es-CO" sz="1100" baseline="0">
              <a:solidFill>
                <a:schemeClr val="accent6"/>
              </a:solidFill>
              <a:latin typeface="Arial Narrow" pitchFamily="34" charset="0"/>
            </a:rPr>
            <a:t>Dirección General de Ordenamiento Ambiental Territorial y Sistema Nacional Ambiental</a:t>
          </a:r>
          <a:endParaRPr lang="es-CO" sz="1000">
            <a:solidFill>
              <a:schemeClr val="accent6"/>
            </a:solidFill>
            <a:latin typeface="Arial Narrow" pitchFamily="34" charset="0"/>
          </a:endParaRPr>
        </a:p>
      </xdr:txBody>
    </xdr:sp>
    <xdr:clientData/>
  </xdr:twoCellAnchor>
  <xdr:twoCellAnchor editAs="oneCell">
    <xdr:from>
      <xdr:col>0</xdr:col>
      <xdr:colOff>0</xdr:colOff>
      <xdr:row>0</xdr:row>
      <xdr:rowOff>0</xdr:rowOff>
    </xdr:from>
    <xdr:to>
      <xdr:col>2</xdr:col>
      <xdr:colOff>306705</xdr:colOff>
      <xdr:row>1</xdr:row>
      <xdr:rowOff>20475</xdr:rowOff>
    </xdr:to>
    <xdr:pic>
      <xdr:nvPicPr>
        <xdr:cNvPr id="3" name="Imagen 2">
          <a:extLst>
            <a:ext uri="{FF2B5EF4-FFF2-40B4-BE49-F238E27FC236}">
              <a16:creationId xmlns:a16="http://schemas.microsoft.com/office/drawing/2014/main" id="{5FD281DC-E214-4D7A-9FEF-B918C5AE09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16480" cy="101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PLA04\Archivos%20Planeacion%20(OK)\2020\Informe%20de%20Gestion%20con%20corte%2031-Diciembre-2020\6.%20Formatos%20SINA%20-%20PAI%202020-2023%20seguimiento%20PAC%20(V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ticminambiente-my.sharepoint.com/archivos/Documentos/MADS/2023/INFORMES%202022/2_CORPAMAG/TERCER%20AJUSTE%20INFORME_29052023/MATRIZ%20DE%20SEGUIMIENTO%20II%20SEM%202022%20CORPAMAG%2029%20MAY%202023%20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JuanCarlosJr/Desktop/EJECUCI&#211;N_DICIEMBRE_20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icminambiente-my.sharepoint.com/Carlos%20A/Documents/PC%20CARLOS/CORPAMAG/SEGUIMIENTO%20METAS%20PAI%202020-2023/INFORMES%20SEGUIMIENTO%202020%20PAI/SOPORTES%20INFORMES%20SS%202020/MATRIZ%20DE%20SEGUIMIENTO%20II%20SEM%202020%20neyl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arlos%20A/Documents/PC%20CARLOS/CORPAMAG/SEGUIMIENTO%20METAS%20PAI%202020-2023/INFORMES%20SEGUIMIENTO%202020%20PAI/SOPORTES%20INFORMES%20SS%202020/MATRIZ%20DE%20SEGUIMIENTO%20II%20SEM%202020%20neyl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osep/OneDrive/Desktop/nuevo%20todo%20seguimiento%20al%20plan/inforem%202025%20-%201/para%20enviar/matrices/CORPOCESAR_AVANCEFINANCIERO_Final_202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icminambiente-my.sharepoint.com/archivos/Documentos/MADS/2022/INFORMES%20DE%20GESTI&#211;N%202021/5_CORPAMAG/Ajustes%20Gestion_10052022/MATRIZ%20DE%20SEGUIMIENTO%20II%20SEM%202021%20CORPAMAG-MADS%20CARdinal%200405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INFORME%20CARDINAL%202025\MATRIZ%20GAST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rchivos/Descargas/9_feb_Formatos%20SINA%20-%20PAI%2020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rchivos/Documentos/MADS/FORMATOS/INFORMES%20DE%20GESTI&#211;N%202021/Formatos%20SINA%20-%20PAI%202021_En%20construcci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ersonal/idramirezb_minambiente_gov_co/Documents/MADS/2021/SEG_CARs/Formatos%20SINA%20-%20PAI%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1 Matriz Inf Gestión"/>
      <sheetName val="Hoja1"/>
      <sheetName val="Anexo 2 Protocolo Inf Gestión"/>
      <sheetName val="PROTOCOLO INGRESOS"/>
      <sheetName val="Informe Ingresos"/>
      <sheetName val="PROTOCOLO GASTOS"/>
      <sheetName val="informe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row r="5">
          <cell r="H5" t="str">
            <v>Corporación Autónoma Regional del Alto Magdalena - CAM</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33">
          <cell r="D33" t="str">
            <v>SI APLICA</v>
          </cell>
        </row>
        <row r="34">
          <cell r="D34" t="str">
            <v>NO APLICA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1 Matriz Inf Gestión CARd"/>
      <sheetName val="Anexo 2 Protocolo Inf Gestión"/>
      <sheetName val="Anexo 5.1 INGRESOS"/>
      <sheetName val="Anexo 5.2. informe Gastos"/>
      <sheetName val="Anexo 5.2A_REV"/>
      <sheetName val="Hoja1"/>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E_PCT"/>
    </sheetNames>
    <sheetDataSet>
      <sheetData sheetId="0">
        <row r="75">
          <cell r="F75">
            <v>6275990</v>
          </cell>
        </row>
        <row r="302">
          <cell r="J302">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1 Matriz Inf Gestión"/>
      <sheetName val="Hoja1"/>
      <sheetName val="Anexo 2 Protocolo Inf Gestión"/>
      <sheetName val="Informe Ingresos"/>
      <sheetName val="PROTOCOLO INGRESOS"/>
      <sheetName val="informe Gastos"/>
      <sheetName val="PROTOCOLO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 val="Informe Ingresos."/>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la Orinoquia – CORPORINOQUIA</v>
          </cell>
        </row>
        <row r="29">
          <cell r="H29" t="str">
            <v>Corporación para el Desarrollo Sostenible del Urabá – CORPOURABA</v>
          </cell>
        </row>
        <row r="30">
          <cell r="H30" t="str">
            <v>Corporación Autónoma Regional del Tolima – CORTOLIMA</v>
          </cell>
        </row>
        <row r="31">
          <cell r="H31" t="str">
            <v>Corporación Autónoma Regional del Atlántico – CRA</v>
          </cell>
        </row>
        <row r="32">
          <cell r="H32" t="str">
            <v>Corporación Autónoma Regional del Cauca – CRC</v>
          </cell>
        </row>
        <row r="33">
          <cell r="H33" t="str">
            <v>Corporación Autónoma Regional del Quindío – CRQ</v>
          </cell>
        </row>
        <row r="34">
          <cell r="H34" t="str">
            <v>Corporación Autónoma Regional del Sur de Bolívar – CSB</v>
          </cell>
        </row>
        <row r="35">
          <cell r="H35" t="str">
            <v>Corporación Autónoma Regional del Valle del Cauca – CVC</v>
          </cell>
        </row>
        <row r="36">
          <cell r="H36" t="str">
            <v>Corporación Autónoma Regional de los Valles del Sinú y del San Jorge – CVS</v>
          </cell>
        </row>
      </sheetData>
      <sheetData sheetId="1" refreshError="1"/>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1 Matriz Inf Gestión"/>
      <sheetName val="Hoja1"/>
      <sheetName val="Anexo 2 Protocolo Inf Gestión"/>
      <sheetName val="Informe Ingresos"/>
      <sheetName val="PROTOCOLO INGRESOS"/>
      <sheetName val="informe Gastos"/>
      <sheetName val="PROTOCOLO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 val="Informe Ingresos."/>
    </sheetNames>
    <sheetDataSet>
      <sheetData sheetId="0"/>
      <sheetData sheetId="1" refreshError="1"/>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5.1 Ingresos"/>
      <sheetName val="Protocolo Ingresos"/>
      <sheetName val="Anexo 5.2. informe Gastos"/>
      <sheetName val="Protocolo_Gastos"/>
      <sheetName val="Anexo 5.2 A"/>
      <sheetName val="REVISIÓN"/>
      <sheetName val="Protocolo_Gastos Inversión"/>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Risaralda – CARDER</v>
          </cell>
        </row>
        <row r="29">
          <cell r="H29" t="str">
            <v>Corporación Autónoma Regional de la Orinoquia – CORPORINOQUIA</v>
          </cell>
        </row>
        <row r="30">
          <cell r="H30" t="str">
            <v>Corporación para el Desarrollo Sostenible del Urabá – CORPOURABA</v>
          </cell>
        </row>
        <row r="31">
          <cell r="H31" t="str">
            <v>Corporación Autónoma Regional del Tolima – CORTOLIMA</v>
          </cell>
        </row>
        <row r="32">
          <cell r="H32" t="str">
            <v>Corporación Autónoma Regional del Atlántico – CRA</v>
          </cell>
        </row>
        <row r="33">
          <cell r="H33" t="str">
            <v>Corporación Autónoma Regional del Cauca – CRC</v>
          </cell>
        </row>
        <row r="34">
          <cell r="H34" t="str">
            <v>Corporación Autónoma Regional del Quindío – CRQ</v>
          </cell>
        </row>
        <row r="35">
          <cell r="H35" t="str">
            <v>Corporación Autónoma Regional del Sur de Bolívar – CSB</v>
          </cell>
        </row>
        <row r="36">
          <cell r="H36" t="str">
            <v>Corporación Autónoma Regional del Valle del Cauca – CVC</v>
          </cell>
        </row>
        <row r="37">
          <cell r="H37" t="str">
            <v>Corporación Autónoma Regional de los Valles del Sinú y del San Jorge – CVS</v>
          </cell>
        </row>
      </sheetData>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1 Matriz Inf Gestión"/>
      <sheetName val="Anexo 1 Matriz Inf Gestión CARd"/>
      <sheetName val="Anexo 2 Protocolo Inf Gestión"/>
      <sheetName val="Hoja1"/>
      <sheetName val="Informe Ingresos"/>
      <sheetName val="PROTOCOLO INGRESOS"/>
      <sheetName val="informe Gastos"/>
      <sheetName val="PROTOCOLO GASTOS"/>
      <sheetName val="Anexo 5.2A"/>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5.1 INGRESOS"/>
      <sheetName val="Protocolo Ingresos"/>
      <sheetName val="Anexo 5.2. informe Gastos"/>
      <sheetName val="Protocolo_Gastos"/>
      <sheetName val="Anexo 5.2A"/>
      <sheetName val="Protocolo_Gastos Inversión"/>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Risaralda – CARDER</v>
          </cell>
        </row>
        <row r="29">
          <cell r="H29" t="str">
            <v>Corporación Autónoma Regional de la Orinoquia – CORPORINOQUIA</v>
          </cell>
        </row>
        <row r="30">
          <cell r="H30" t="str">
            <v>Corporación para el Desarrollo Sostenible del Urabá – CORPOURABA</v>
          </cell>
        </row>
        <row r="31">
          <cell r="H31" t="str">
            <v>Corporación Autónoma Regional del Tolima – CORTOLIMA</v>
          </cell>
        </row>
        <row r="32">
          <cell r="H32" t="str">
            <v>Corporación Autónoma Regional del Atlántico – CRA</v>
          </cell>
        </row>
        <row r="33">
          <cell r="H33" t="str">
            <v>Corporación Autónoma Regional del Cauca – CRC</v>
          </cell>
        </row>
        <row r="34">
          <cell r="H34" t="str">
            <v>Corporación Autónoma Regional del Quindío – CRQ</v>
          </cell>
        </row>
        <row r="35">
          <cell r="H35" t="str">
            <v>Corporación Autónoma Regional del Sur de Bolívar – CSB</v>
          </cell>
        </row>
        <row r="36">
          <cell r="H36" t="str">
            <v>Corporación Autónoma Regional del Valle del Cauca – CVC</v>
          </cell>
        </row>
        <row r="37">
          <cell r="H37" t="str">
            <v>Corporación Autónoma Regional de los Valles del Sinú y del San Jorge – CVS</v>
          </cell>
        </row>
      </sheetData>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1 Matriz Inf Gestión"/>
      <sheetName val="Hoja1"/>
      <sheetName val="Anexo 2 Protocolo Inf Gestión"/>
      <sheetName val="Informe Ingresos"/>
      <sheetName val="PROTOCOLO INGRESOS"/>
      <sheetName val="INGRESOS (2)"/>
      <sheetName val="INGRESOS"/>
      <sheetName val="Hoja3"/>
      <sheetName val="informe Gastos"/>
      <sheetName val="Hoja2"/>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1 Matriz Inf Gestión-GD"/>
      <sheetName val="Hoja1"/>
      <sheetName val="Anexo2 Protocolo Inf Gestión GD"/>
      <sheetName val="Informe Ingresos"/>
      <sheetName val="PROTOCOLO INGRESOS"/>
      <sheetName val="INGRESOS-IDR"/>
      <sheetName val="INGRESOS"/>
      <sheetName val="informe Gastos"/>
      <sheetName val="Protocolo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Anexo 1 Matriz Inf Gestión"/>
      <sheetName val="Hoja1"/>
      <sheetName val="Anexo 2 Protocolo Inf Gestión"/>
      <sheetName val="Informe Ingresos"/>
      <sheetName val="PROTOCOLO INGRESOS"/>
      <sheetName val="INGRESOS"/>
      <sheetName val="Hoja3"/>
      <sheetName val="informe Gastos"/>
      <sheetName val="Hoja2"/>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jose.penaranda@corpocesar.gov.c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C11" sqref="C11"/>
    </sheetView>
  </sheetViews>
  <sheetFormatPr baseColWidth="10" defaultColWidth="14.42578125" defaultRowHeight="15" customHeight="1" x14ac:dyDescent="0.25"/>
  <cols>
    <col min="1" max="1" width="5.85546875" customWidth="1"/>
    <col min="2" max="2" width="44.28515625" customWidth="1"/>
    <col min="3" max="3" width="68.42578125" customWidth="1"/>
    <col min="4" max="6" width="10.7109375" customWidth="1"/>
    <col min="7" max="7" width="10.7109375" hidden="1" customWidth="1"/>
    <col min="8" max="8" width="15.42578125" hidden="1" customWidth="1"/>
    <col min="9" max="9" width="11.42578125" customWidth="1"/>
    <col min="10" max="26" width="10.7109375" customWidth="1"/>
  </cols>
  <sheetData>
    <row r="1" spans="1:26" ht="130.5" customHeight="1" x14ac:dyDescent="0.25">
      <c r="A1" s="1"/>
      <c r="B1" s="2"/>
      <c r="C1" s="3"/>
      <c r="S1" s="4"/>
      <c r="T1" s="4"/>
      <c r="U1" s="4"/>
      <c r="V1" s="4"/>
      <c r="W1" s="4"/>
      <c r="X1" s="4"/>
      <c r="Y1" s="4"/>
      <c r="Z1" s="4"/>
    </row>
    <row r="2" spans="1:26" ht="39.75" customHeight="1" x14ac:dyDescent="0.25">
      <c r="A2" s="275" t="s">
        <v>0</v>
      </c>
      <c r="B2" s="276"/>
      <c r="C2" s="277"/>
      <c r="S2" s="5"/>
      <c r="T2" s="5"/>
      <c r="U2" s="5"/>
      <c r="V2" s="5"/>
      <c r="W2" s="5"/>
      <c r="X2" s="5"/>
      <c r="Y2" s="5"/>
      <c r="Z2" s="5"/>
    </row>
    <row r="5" spans="1:26" ht="23.25" customHeight="1" x14ac:dyDescent="0.25">
      <c r="A5" s="6"/>
      <c r="B5" s="7" t="s">
        <v>1</v>
      </c>
      <c r="C5" s="8" t="s">
        <v>24</v>
      </c>
      <c r="D5" s="6"/>
      <c r="E5" s="6"/>
      <c r="F5" s="6"/>
      <c r="G5" s="6"/>
      <c r="H5" s="6" t="s">
        <v>2</v>
      </c>
      <c r="I5" s="6"/>
      <c r="J5" s="6"/>
      <c r="K5" s="6"/>
      <c r="L5" s="6"/>
      <c r="M5" s="6"/>
      <c r="N5" s="6"/>
      <c r="O5" s="6"/>
      <c r="P5" s="6"/>
      <c r="Q5" s="6"/>
      <c r="R5" s="6"/>
      <c r="S5" s="6"/>
      <c r="T5" s="6"/>
      <c r="U5" s="6"/>
      <c r="V5" s="6"/>
      <c r="W5" s="6"/>
      <c r="X5" s="6"/>
      <c r="Y5" s="6"/>
      <c r="Z5" s="6"/>
    </row>
    <row r="6" spans="1:26" ht="23.25" customHeight="1" x14ac:dyDescent="0.25">
      <c r="A6" s="6"/>
      <c r="B6" s="9" t="s">
        <v>3</v>
      </c>
      <c r="C6" s="10" t="s">
        <v>43</v>
      </c>
      <c r="D6" s="6"/>
      <c r="E6" s="6"/>
      <c r="F6" s="6"/>
      <c r="G6" s="6"/>
      <c r="H6" s="6" t="s">
        <v>4</v>
      </c>
      <c r="I6" s="6"/>
      <c r="J6" s="6"/>
      <c r="K6" s="6"/>
      <c r="L6" s="6"/>
      <c r="M6" s="6"/>
      <c r="N6" s="6"/>
      <c r="O6" s="6"/>
      <c r="P6" s="6"/>
      <c r="Q6" s="6"/>
      <c r="R6" s="6"/>
      <c r="S6" s="6"/>
      <c r="T6" s="6"/>
      <c r="U6" s="6"/>
      <c r="V6" s="6"/>
      <c r="W6" s="6"/>
      <c r="X6" s="6"/>
      <c r="Y6" s="6"/>
      <c r="Z6" s="6"/>
    </row>
    <row r="7" spans="1:26" ht="23.25" customHeight="1" x14ac:dyDescent="0.25">
      <c r="A7" s="6"/>
      <c r="B7" s="9" t="s">
        <v>5</v>
      </c>
      <c r="C7" s="10" t="s">
        <v>874</v>
      </c>
      <c r="D7" s="6"/>
      <c r="E7" s="6"/>
      <c r="F7" s="6"/>
      <c r="G7" s="6"/>
      <c r="H7" s="6" t="s">
        <v>6</v>
      </c>
      <c r="I7" s="6"/>
      <c r="J7" s="6"/>
      <c r="K7" s="6"/>
      <c r="L7" s="6"/>
      <c r="M7" s="6"/>
      <c r="N7" s="6"/>
      <c r="O7" s="6"/>
      <c r="P7" s="6"/>
      <c r="Q7" s="6"/>
      <c r="R7" s="6"/>
      <c r="S7" s="6"/>
      <c r="T7" s="6"/>
      <c r="U7" s="6"/>
      <c r="V7" s="6"/>
      <c r="W7" s="6"/>
      <c r="X7" s="6"/>
      <c r="Y7" s="6"/>
      <c r="Z7" s="6"/>
    </row>
    <row r="8" spans="1:26" ht="23.25" customHeight="1" x14ac:dyDescent="0.25">
      <c r="A8" s="6"/>
      <c r="B8" s="9" t="s">
        <v>7</v>
      </c>
      <c r="C8" s="10" t="s">
        <v>875</v>
      </c>
      <c r="D8" s="6"/>
      <c r="E8" s="6"/>
      <c r="F8" s="6"/>
      <c r="G8" s="6"/>
      <c r="H8" s="6" t="s">
        <v>8</v>
      </c>
      <c r="I8" s="6"/>
      <c r="J8" s="6"/>
      <c r="K8" s="6"/>
      <c r="L8" s="6"/>
      <c r="M8" s="6"/>
      <c r="N8" s="6"/>
      <c r="O8" s="6"/>
      <c r="P8" s="6"/>
      <c r="Q8" s="6"/>
      <c r="R8" s="6"/>
      <c r="S8" s="6"/>
      <c r="T8" s="6"/>
      <c r="U8" s="6"/>
      <c r="V8" s="6"/>
      <c r="W8" s="6"/>
      <c r="X8" s="6"/>
      <c r="Y8" s="6"/>
      <c r="Z8" s="6"/>
    </row>
    <row r="9" spans="1:26" ht="23.25" customHeight="1" x14ac:dyDescent="0.25">
      <c r="A9" s="6"/>
      <c r="B9" s="9" t="s">
        <v>9</v>
      </c>
      <c r="C9" s="10" t="s">
        <v>876</v>
      </c>
      <c r="D9" s="6"/>
      <c r="E9" s="6"/>
      <c r="F9" s="6"/>
      <c r="G9" s="6"/>
      <c r="H9" s="6" t="s">
        <v>10</v>
      </c>
      <c r="I9" s="6"/>
      <c r="J9" s="6"/>
      <c r="K9" s="6"/>
      <c r="L9" s="6"/>
      <c r="M9" s="6"/>
      <c r="N9" s="6"/>
      <c r="O9" s="6"/>
      <c r="P9" s="6"/>
      <c r="Q9" s="6"/>
      <c r="R9" s="6"/>
      <c r="S9" s="6"/>
      <c r="T9" s="6"/>
      <c r="U9" s="6"/>
      <c r="V9" s="6"/>
      <c r="W9" s="6"/>
      <c r="X9" s="6"/>
      <c r="Y9" s="6"/>
      <c r="Z9" s="6"/>
    </row>
    <row r="10" spans="1:26" ht="23.25" customHeight="1" x14ac:dyDescent="0.25">
      <c r="A10" s="6"/>
      <c r="B10" s="9" t="s">
        <v>11</v>
      </c>
      <c r="C10" s="274" t="s">
        <v>877</v>
      </c>
      <c r="D10" s="6"/>
      <c r="E10" s="6"/>
      <c r="F10" s="6"/>
      <c r="G10" s="6"/>
      <c r="H10" s="6" t="s">
        <v>12</v>
      </c>
      <c r="I10" s="6"/>
      <c r="J10" s="6"/>
      <c r="K10" s="6"/>
      <c r="L10" s="6"/>
      <c r="M10" s="6"/>
      <c r="N10" s="6"/>
      <c r="O10" s="6"/>
      <c r="P10" s="6"/>
      <c r="Q10" s="6"/>
      <c r="R10" s="6"/>
      <c r="S10" s="6"/>
      <c r="T10" s="6"/>
      <c r="U10" s="6"/>
      <c r="V10" s="6"/>
      <c r="W10" s="6"/>
      <c r="X10" s="6"/>
      <c r="Y10" s="6"/>
      <c r="Z10" s="6"/>
    </row>
    <row r="11" spans="1:26" ht="23.25" customHeight="1" x14ac:dyDescent="0.25">
      <c r="A11" s="6"/>
      <c r="B11" s="11" t="s">
        <v>13</v>
      </c>
      <c r="C11" s="12">
        <v>3218429049</v>
      </c>
      <c r="D11" s="6"/>
      <c r="E11" s="6"/>
      <c r="F11" s="6"/>
      <c r="G11" s="6"/>
      <c r="H11" s="6" t="s">
        <v>14</v>
      </c>
      <c r="I11" s="6"/>
      <c r="J11" s="6"/>
      <c r="K11" s="6"/>
      <c r="L11" s="6"/>
      <c r="M11" s="6"/>
      <c r="N11" s="6"/>
      <c r="O11" s="6"/>
      <c r="P11" s="6"/>
      <c r="Q11" s="6"/>
      <c r="R11" s="6"/>
      <c r="S11" s="6"/>
      <c r="T11" s="6"/>
      <c r="U11" s="6"/>
      <c r="V11" s="6"/>
      <c r="W11" s="6"/>
      <c r="X11" s="6"/>
      <c r="Y11" s="6"/>
      <c r="Z11" s="6"/>
    </row>
    <row r="12" spans="1:26" x14ac:dyDescent="0.25">
      <c r="H12" s="13" t="s">
        <v>15</v>
      </c>
    </row>
    <row r="13" spans="1:26" x14ac:dyDescent="0.25">
      <c r="H13" s="13" t="s">
        <v>16</v>
      </c>
    </row>
    <row r="14" spans="1:26" x14ac:dyDescent="0.25">
      <c r="H14" s="13" t="s">
        <v>17</v>
      </c>
    </row>
    <row r="15" spans="1:26" x14ac:dyDescent="0.25">
      <c r="H15" s="13" t="s">
        <v>18</v>
      </c>
    </row>
    <row r="16" spans="1:26" x14ac:dyDescent="0.25">
      <c r="H16" s="13" t="s">
        <v>19</v>
      </c>
    </row>
    <row r="17" spans="8:8" x14ac:dyDescent="0.25">
      <c r="H17" s="13" t="s">
        <v>20</v>
      </c>
    </row>
    <row r="18" spans="8:8" x14ac:dyDescent="0.25">
      <c r="H18" s="13" t="s">
        <v>21</v>
      </c>
    </row>
    <row r="19" spans="8:8" x14ac:dyDescent="0.25">
      <c r="H19" s="13" t="s">
        <v>22</v>
      </c>
    </row>
    <row r="20" spans="8:8" x14ac:dyDescent="0.25">
      <c r="H20" s="13" t="s">
        <v>23</v>
      </c>
    </row>
    <row r="21" spans="8:8" ht="15.75" customHeight="1" x14ac:dyDescent="0.25">
      <c r="H21" s="13" t="s">
        <v>24</v>
      </c>
    </row>
    <row r="22" spans="8:8" ht="15.75" customHeight="1" x14ac:dyDescent="0.25">
      <c r="H22" s="13" t="s">
        <v>25</v>
      </c>
    </row>
    <row r="23" spans="8:8" ht="15.75" customHeight="1" x14ac:dyDescent="0.25">
      <c r="H23" s="13" t="s">
        <v>26</v>
      </c>
    </row>
    <row r="24" spans="8:8" ht="15.75" customHeight="1" x14ac:dyDescent="0.25">
      <c r="H24" s="13" t="s">
        <v>27</v>
      </c>
    </row>
    <row r="25" spans="8:8" ht="15.75" customHeight="1" x14ac:dyDescent="0.25">
      <c r="H25" s="13" t="s">
        <v>28</v>
      </c>
    </row>
    <row r="26" spans="8:8" ht="15.75" customHeight="1" x14ac:dyDescent="0.25">
      <c r="H26" s="13" t="s">
        <v>29</v>
      </c>
    </row>
    <row r="27" spans="8:8" ht="15.75" customHeight="1" x14ac:dyDescent="0.25">
      <c r="H27" s="13" t="s">
        <v>30</v>
      </c>
    </row>
    <row r="28" spans="8:8" ht="15.75" customHeight="1" x14ac:dyDescent="0.25">
      <c r="H28" s="13" t="s">
        <v>31</v>
      </c>
    </row>
    <row r="29" spans="8:8" ht="15.75" customHeight="1" x14ac:dyDescent="0.25">
      <c r="H29" s="13" t="s">
        <v>32</v>
      </c>
    </row>
    <row r="30" spans="8:8" ht="15.75" customHeight="1" x14ac:dyDescent="0.25">
      <c r="H30" s="13" t="s">
        <v>33</v>
      </c>
    </row>
    <row r="31" spans="8:8" ht="15.75" customHeight="1" x14ac:dyDescent="0.25">
      <c r="H31" s="13" t="s">
        <v>34</v>
      </c>
    </row>
    <row r="32" spans="8:8" ht="15.75" customHeight="1" x14ac:dyDescent="0.25">
      <c r="H32" s="13" t="s">
        <v>35</v>
      </c>
    </row>
    <row r="33" spans="8:8" ht="15.75" customHeight="1" x14ac:dyDescent="0.25">
      <c r="H33" s="13" t="s">
        <v>36</v>
      </c>
    </row>
    <row r="34" spans="8:8" ht="15.75" customHeight="1" x14ac:dyDescent="0.25">
      <c r="H34" s="13" t="s">
        <v>37</v>
      </c>
    </row>
    <row r="35" spans="8:8" ht="15.75" customHeight="1" x14ac:dyDescent="0.25">
      <c r="H35" s="13" t="s">
        <v>38</v>
      </c>
    </row>
    <row r="36" spans="8:8" ht="15.75" customHeight="1" x14ac:dyDescent="0.25">
      <c r="H36" s="13" t="s">
        <v>39</v>
      </c>
    </row>
    <row r="37" spans="8:8" ht="15.75" customHeight="1" x14ac:dyDescent="0.25">
      <c r="H37" s="13" t="s">
        <v>40</v>
      </c>
    </row>
    <row r="38" spans="8:8" ht="15.75" customHeight="1" x14ac:dyDescent="0.25"/>
    <row r="39" spans="8:8" ht="15.75" customHeight="1" x14ac:dyDescent="0.25"/>
    <row r="40" spans="8:8" ht="15.75" customHeight="1" x14ac:dyDescent="0.25"/>
    <row r="41" spans="8:8" ht="15.75" customHeight="1" x14ac:dyDescent="0.25"/>
    <row r="42" spans="8:8" ht="15.75" customHeight="1" x14ac:dyDescent="0.25"/>
    <row r="43" spans="8:8" ht="15.75" customHeight="1" x14ac:dyDescent="0.25"/>
    <row r="44" spans="8:8" ht="15.75" customHeight="1" x14ac:dyDescent="0.25"/>
    <row r="45" spans="8:8" ht="15.75" customHeight="1" x14ac:dyDescent="0.25"/>
    <row r="46" spans="8:8" ht="15.75" customHeight="1" x14ac:dyDescent="0.25"/>
    <row r="47" spans="8:8" ht="15.75" customHeight="1" x14ac:dyDescent="0.25"/>
    <row r="48" spans="8:8" ht="15.75" customHeight="1" x14ac:dyDescent="0.25"/>
    <row r="49" spans="8:8" ht="15.75" customHeight="1" x14ac:dyDescent="0.25"/>
    <row r="50" spans="8:8" ht="15.75" customHeight="1" x14ac:dyDescent="0.25"/>
    <row r="51" spans="8:8" ht="15.75" customHeight="1" x14ac:dyDescent="0.25"/>
    <row r="52" spans="8:8" ht="15.75" customHeight="1" x14ac:dyDescent="0.25"/>
    <row r="53" spans="8:8" ht="15.75" customHeight="1" x14ac:dyDescent="0.25"/>
    <row r="54" spans="8:8" ht="15.75" customHeight="1" x14ac:dyDescent="0.25"/>
    <row r="55" spans="8:8" ht="15.75" customHeight="1" x14ac:dyDescent="0.25">
      <c r="H55" s="13" t="s">
        <v>41</v>
      </c>
    </row>
    <row r="56" spans="8:8" ht="15.75" customHeight="1" x14ac:dyDescent="0.25">
      <c r="H56" s="13" t="s">
        <v>42</v>
      </c>
    </row>
    <row r="57" spans="8:8" ht="15.75" customHeight="1" x14ac:dyDescent="0.25">
      <c r="H57" s="13" t="s">
        <v>43</v>
      </c>
    </row>
    <row r="58" spans="8:8" ht="15.75" customHeight="1" x14ac:dyDescent="0.25">
      <c r="H58" s="13" t="s">
        <v>44</v>
      </c>
    </row>
    <row r="59" spans="8:8" ht="15.75" customHeight="1" x14ac:dyDescent="0.25">
      <c r="H59" s="13" t="s">
        <v>45</v>
      </c>
    </row>
    <row r="60" spans="8:8" ht="15.75" customHeight="1" x14ac:dyDescent="0.25">
      <c r="H60" s="13" t="s">
        <v>46</v>
      </c>
    </row>
    <row r="61" spans="8:8" ht="15.75" customHeight="1" x14ac:dyDescent="0.25">
      <c r="H61" s="13" t="s">
        <v>47</v>
      </c>
    </row>
    <row r="62" spans="8:8" ht="15.75" customHeight="1" x14ac:dyDescent="0.25">
      <c r="H62" s="13" t="s">
        <v>48</v>
      </c>
    </row>
    <row r="63" spans="8:8" ht="15.75" customHeight="1" x14ac:dyDescent="0.25"/>
    <row r="64" spans="8:8"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2:C2"/>
  </mergeCells>
  <dataValidations count="2">
    <dataValidation type="list" allowBlank="1" showInputMessage="1" showErrorMessage="1" prompt="Seleccione la CAR de la cual incorporara la información" sqref="C5" xr:uid="{00000000-0002-0000-0000-000000000000}">
      <formula1>Lista_CAR</formula1>
    </dataValidation>
    <dataValidation type="list" allowBlank="1" showInputMessage="1" showErrorMessage="1" prompt="Seleccione el perido a reportar" sqref="C6" xr:uid="{00000000-0002-0000-0000-000001000000}">
      <formula1>$H$39:$H$62</formula1>
    </dataValidation>
  </dataValidations>
  <hyperlinks>
    <hyperlink ref="C10" r:id="rId1" xr:uid="{7E26B3F0-3A4C-49EC-BC95-895922C631D3}"/>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15" workbookViewId="0">
      <selection sqref="A1:B1"/>
    </sheetView>
  </sheetViews>
  <sheetFormatPr baseColWidth="10" defaultColWidth="14.42578125" defaultRowHeight="15" customHeight="1" x14ac:dyDescent="0.25"/>
  <cols>
    <col min="1" max="1" width="43.28515625" customWidth="1"/>
    <col min="2" max="2" width="81.42578125" customWidth="1"/>
    <col min="3" max="26" width="11.42578125" customWidth="1"/>
  </cols>
  <sheetData>
    <row r="1" spans="1:26" ht="68.25" customHeight="1" x14ac:dyDescent="0.25">
      <c r="A1" s="278"/>
      <c r="B1" s="279"/>
      <c r="C1" s="14"/>
      <c r="D1" s="14"/>
      <c r="E1" s="14"/>
      <c r="F1" s="14"/>
      <c r="G1" s="14"/>
      <c r="H1" s="14"/>
      <c r="I1" s="14"/>
      <c r="J1" s="14"/>
      <c r="K1" s="14"/>
      <c r="L1" s="14"/>
      <c r="M1" s="14"/>
      <c r="N1" s="14"/>
      <c r="O1" s="14"/>
      <c r="P1" s="14"/>
      <c r="Q1" s="14"/>
      <c r="R1" s="14"/>
      <c r="S1" s="14"/>
      <c r="T1" s="14"/>
      <c r="U1" s="14"/>
      <c r="V1" s="14"/>
      <c r="W1" s="14"/>
      <c r="X1" s="14"/>
      <c r="Y1" s="14"/>
      <c r="Z1" s="14"/>
    </row>
    <row r="2" spans="1:26" ht="12.75" customHeight="1" x14ac:dyDescent="0.25">
      <c r="A2" s="280" t="s">
        <v>49</v>
      </c>
      <c r="B2" s="281"/>
      <c r="C2" s="14"/>
      <c r="D2" s="14"/>
      <c r="E2" s="14"/>
      <c r="F2" s="14"/>
      <c r="G2" s="14"/>
      <c r="H2" s="14"/>
      <c r="I2" s="14"/>
      <c r="J2" s="14"/>
      <c r="K2" s="14"/>
      <c r="L2" s="14"/>
      <c r="M2" s="14"/>
      <c r="N2" s="14"/>
      <c r="O2" s="14"/>
      <c r="P2" s="14"/>
      <c r="Q2" s="14"/>
      <c r="R2" s="14"/>
      <c r="S2" s="14"/>
      <c r="T2" s="14"/>
      <c r="U2" s="14"/>
      <c r="V2" s="14"/>
      <c r="W2" s="14"/>
      <c r="X2" s="14"/>
      <c r="Y2" s="14"/>
      <c r="Z2" s="14"/>
    </row>
    <row r="3" spans="1:26" ht="12.75" customHeight="1" x14ac:dyDescent="0.25">
      <c r="A3" s="282" t="s">
        <v>50</v>
      </c>
      <c r="B3" s="277"/>
      <c r="C3" s="14"/>
      <c r="D3" s="14"/>
      <c r="E3" s="14"/>
      <c r="F3" s="14"/>
      <c r="G3" s="14"/>
      <c r="H3" s="14"/>
      <c r="I3" s="14"/>
      <c r="J3" s="14"/>
      <c r="K3" s="14"/>
      <c r="L3" s="14"/>
      <c r="M3" s="14"/>
      <c r="N3" s="14"/>
      <c r="O3" s="14"/>
      <c r="P3" s="14"/>
      <c r="Q3" s="14"/>
      <c r="R3" s="14"/>
      <c r="S3" s="14"/>
      <c r="T3" s="14"/>
      <c r="U3" s="14"/>
      <c r="V3" s="14"/>
      <c r="W3" s="14"/>
      <c r="X3" s="14"/>
      <c r="Y3" s="14"/>
      <c r="Z3" s="14"/>
    </row>
    <row r="4" spans="1:26" ht="12.75" customHeight="1" x14ac:dyDescent="0.25">
      <c r="A4" s="15" t="s">
        <v>51</v>
      </c>
      <c r="B4" s="15" t="s">
        <v>52</v>
      </c>
      <c r="C4" s="14"/>
      <c r="D4" s="14"/>
      <c r="E4" s="14"/>
      <c r="F4" s="14"/>
      <c r="G4" s="14"/>
      <c r="H4" s="14"/>
      <c r="I4" s="14"/>
      <c r="J4" s="14"/>
      <c r="K4" s="14"/>
      <c r="L4" s="14"/>
      <c r="M4" s="14"/>
      <c r="N4" s="14"/>
      <c r="O4" s="14"/>
      <c r="P4" s="14"/>
      <c r="Q4" s="14"/>
      <c r="R4" s="14"/>
      <c r="S4" s="14"/>
      <c r="T4" s="14"/>
      <c r="U4" s="14"/>
      <c r="V4" s="14"/>
      <c r="W4" s="14"/>
      <c r="X4" s="14"/>
      <c r="Y4" s="14"/>
      <c r="Z4" s="14"/>
    </row>
    <row r="5" spans="1:26" ht="15" customHeight="1" x14ac:dyDescent="0.25">
      <c r="A5" s="16" t="s">
        <v>53</v>
      </c>
      <c r="B5" s="17" t="s">
        <v>54</v>
      </c>
      <c r="C5" s="14"/>
      <c r="D5" s="14"/>
      <c r="E5" s="14"/>
      <c r="F5" s="14"/>
      <c r="G5" s="14"/>
      <c r="H5" s="14"/>
      <c r="I5" s="14"/>
      <c r="J5" s="14"/>
      <c r="K5" s="14"/>
      <c r="L5" s="14"/>
      <c r="M5" s="14"/>
      <c r="N5" s="14"/>
      <c r="O5" s="14"/>
      <c r="P5" s="14"/>
      <c r="Q5" s="14"/>
      <c r="R5" s="14"/>
      <c r="S5" s="14"/>
      <c r="T5" s="14"/>
      <c r="U5" s="14"/>
      <c r="V5" s="14"/>
      <c r="W5" s="14"/>
      <c r="X5" s="14"/>
      <c r="Y5" s="14"/>
      <c r="Z5" s="14"/>
    </row>
    <row r="6" spans="1:26" ht="17.25" customHeight="1" x14ac:dyDescent="0.25">
      <c r="A6" s="18" t="s">
        <v>55</v>
      </c>
      <c r="B6" s="19" t="s">
        <v>56</v>
      </c>
      <c r="C6" s="14"/>
      <c r="D6" s="14"/>
      <c r="E6" s="14"/>
      <c r="F6" s="14"/>
      <c r="G6" s="14"/>
      <c r="H6" s="14"/>
      <c r="I6" s="14"/>
      <c r="J6" s="14"/>
      <c r="K6" s="14"/>
      <c r="L6" s="14"/>
      <c r="M6" s="14"/>
      <c r="N6" s="14"/>
      <c r="O6" s="14"/>
      <c r="P6" s="14"/>
      <c r="Q6" s="14"/>
      <c r="R6" s="14"/>
      <c r="S6" s="14"/>
      <c r="T6" s="14"/>
      <c r="U6" s="14"/>
      <c r="V6" s="14"/>
      <c r="W6" s="14"/>
      <c r="X6" s="14"/>
      <c r="Y6" s="14"/>
      <c r="Z6" s="14"/>
    </row>
    <row r="7" spans="1:26" ht="29.25" customHeight="1" x14ac:dyDescent="0.25">
      <c r="A7" s="18" t="s">
        <v>57</v>
      </c>
      <c r="B7" s="20" t="s">
        <v>58</v>
      </c>
      <c r="C7" s="14"/>
      <c r="D7" s="14"/>
      <c r="E7" s="14"/>
      <c r="F7" s="14"/>
      <c r="G7" s="14"/>
      <c r="H7" s="14"/>
      <c r="I7" s="14"/>
      <c r="J7" s="14"/>
      <c r="K7" s="14"/>
      <c r="L7" s="14"/>
      <c r="M7" s="14"/>
      <c r="N7" s="14"/>
      <c r="O7" s="14"/>
      <c r="P7" s="14"/>
      <c r="Q7" s="14"/>
      <c r="R7" s="14"/>
      <c r="S7" s="14"/>
      <c r="T7" s="14"/>
      <c r="U7" s="14"/>
      <c r="V7" s="14"/>
      <c r="W7" s="14"/>
      <c r="X7" s="14"/>
      <c r="Y7" s="14"/>
      <c r="Z7" s="14"/>
    </row>
    <row r="8" spans="1:26" ht="54.75" customHeight="1" x14ac:dyDescent="0.25">
      <c r="A8" s="18" t="s">
        <v>59</v>
      </c>
      <c r="B8" s="19" t="s">
        <v>60</v>
      </c>
      <c r="C8" s="14"/>
      <c r="D8" s="14"/>
      <c r="E8" s="14"/>
      <c r="F8" s="14"/>
      <c r="G8" s="14"/>
      <c r="H8" s="14"/>
      <c r="I8" s="14"/>
      <c r="J8" s="14"/>
      <c r="K8" s="14"/>
      <c r="L8" s="14"/>
      <c r="M8" s="14"/>
      <c r="N8" s="14"/>
      <c r="O8" s="14"/>
      <c r="P8" s="14"/>
      <c r="Q8" s="14"/>
      <c r="R8" s="14"/>
      <c r="S8" s="14"/>
      <c r="T8" s="14"/>
      <c r="U8" s="14"/>
      <c r="V8" s="14"/>
      <c r="W8" s="14"/>
      <c r="X8" s="14"/>
      <c r="Y8" s="14"/>
      <c r="Z8" s="14"/>
    </row>
    <row r="9" spans="1:26" ht="54.75" customHeight="1" x14ac:dyDescent="0.25">
      <c r="A9" s="18" t="s">
        <v>61</v>
      </c>
      <c r="B9" s="19" t="s">
        <v>62</v>
      </c>
      <c r="C9" s="14"/>
      <c r="D9" s="14"/>
      <c r="E9" s="14"/>
      <c r="F9" s="14"/>
      <c r="G9" s="14"/>
      <c r="H9" s="14"/>
      <c r="I9" s="14"/>
      <c r="J9" s="14"/>
      <c r="K9" s="14"/>
      <c r="L9" s="14"/>
      <c r="M9" s="14"/>
      <c r="N9" s="14"/>
      <c r="O9" s="14"/>
      <c r="P9" s="14"/>
      <c r="Q9" s="14"/>
      <c r="R9" s="14"/>
      <c r="S9" s="14"/>
      <c r="T9" s="14"/>
      <c r="U9" s="14"/>
      <c r="V9" s="14"/>
      <c r="W9" s="14"/>
      <c r="X9" s="14"/>
      <c r="Y9" s="14"/>
      <c r="Z9" s="14"/>
    </row>
    <row r="10" spans="1:26" ht="30.75" customHeight="1" x14ac:dyDescent="0.25">
      <c r="A10" s="18" t="s">
        <v>63</v>
      </c>
      <c r="B10" s="19" t="s">
        <v>64</v>
      </c>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ht="12.75" customHeight="1" x14ac:dyDescent="0.25">
      <c r="A11" s="21" t="s">
        <v>65</v>
      </c>
      <c r="B11" s="20" t="s">
        <v>66</v>
      </c>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ht="12.75" customHeight="1" x14ac:dyDescent="0.25">
      <c r="A12" s="18" t="s">
        <v>67</v>
      </c>
      <c r="B12" s="20" t="s">
        <v>68</v>
      </c>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ht="80.25" customHeight="1" x14ac:dyDescent="0.25">
      <c r="A13" s="21" t="s">
        <v>69</v>
      </c>
      <c r="B13" s="19" t="s">
        <v>70</v>
      </c>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42" customHeight="1" x14ac:dyDescent="0.25">
      <c r="A14" s="21" t="s">
        <v>71</v>
      </c>
      <c r="B14" s="19" t="s">
        <v>72</v>
      </c>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ht="108.75" customHeight="1" x14ac:dyDescent="0.25">
      <c r="A15" s="21" t="s">
        <v>73</v>
      </c>
      <c r="B15" s="20" t="s">
        <v>74</v>
      </c>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ht="12.75" customHeight="1" x14ac:dyDescent="0.25">
      <c r="A16" s="18" t="s">
        <v>75</v>
      </c>
      <c r="B16" s="20" t="s">
        <v>76</v>
      </c>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ht="12.75" customHeight="1" x14ac:dyDescent="0.25">
      <c r="A17" s="18" t="s">
        <v>77</v>
      </c>
      <c r="B17" s="20" t="s">
        <v>78</v>
      </c>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2.75" customHeight="1" x14ac:dyDescent="0.25">
      <c r="A18" s="18" t="s">
        <v>79</v>
      </c>
      <c r="B18" s="22" t="s">
        <v>80</v>
      </c>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12.75" customHeight="1" x14ac:dyDescent="0.25">
      <c r="A19" s="18" t="s">
        <v>81</v>
      </c>
      <c r="B19" s="23"/>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12.75" customHeight="1" x14ac:dyDescent="0.25">
      <c r="A20" s="18" t="s">
        <v>82</v>
      </c>
      <c r="B20" s="23"/>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12.75" customHeight="1" x14ac:dyDescent="0.25">
      <c r="A21" s="18" t="s">
        <v>83</v>
      </c>
      <c r="B21" s="23"/>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12.75" customHeight="1" x14ac:dyDescent="0.25">
      <c r="A22" s="18" t="s">
        <v>84</v>
      </c>
      <c r="B22" s="22" t="s">
        <v>85</v>
      </c>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12.75" customHeight="1" x14ac:dyDescent="0.25">
      <c r="A23" s="18" t="s">
        <v>86</v>
      </c>
      <c r="B23" s="22" t="s">
        <v>87</v>
      </c>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12.75" customHeight="1" x14ac:dyDescent="0.25">
      <c r="A24" s="18" t="s">
        <v>88</v>
      </c>
      <c r="B24" s="22" t="s">
        <v>89</v>
      </c>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2.75" customHeight="1" x14ac:dyDescent="0.25">
      <c r="A25" s="18" t="s">
        <v>90</v>
      </c>
      <c r="B25" s="22" t="s">
        <v>91</v>
      </c>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12.75" customHeight="1" x14ac:dyDescent="0.25">
      <c r="A26" s="18" t="s">
        <v>92</v>
      </c>
      <c r="B26" s="22" t="s">
        <v>93</v>
      </c>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2.75" customHeight="1" x14ac:dyDescent="0.25">
      <c r="A27" s="18" t="s">
        <v>94</v>
      </c>
      <c r="B27" s="2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12.75" customHeight="1" x14ac:dyDescent="0.25">
      <c r="A28" s="18" t="s">
        <v>95</v>
      </c>
      <c r="B28" s="22" t="s">
        <v>96</v>
      </c>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2.75" customHeight="1" x14ac:dyDescent="0.25">
      <c r="A29" s="18" t="s">
        <v>97</v>
      </c>
      <c r="B29" s="24" t="s">
        <v>98</v>
      </c>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2.75" customHeight="1" x14ac:dyDescent="0.25">
      <c r="A30" s="25" t="s">
        <v>99</v>
      </c>
      <c r="B30" s="26" t="s">
        <v>100</v>
      </c>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2.75" customHeight="1" x14ac:dyDescent="0.2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2.75" customHeight="1" x14ac:dyDescent="0.2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2.75" customHeight="1" x14ac:dyDescent="0.2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2.75" customHeight="1" x14ac:dyDescent="0.2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2.75" customHeight="1" x14ac:dyDescent="0.2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2.75" customHeight="1" x14ac:dyDescent="0.25">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2.75" customHeight="1" x14ac:dyDescent="0.25">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2.75" customHeight="1" x14ac:dyDescent="0.25">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2.75" customHeight="1" x14ac:dyDescent="0.25">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2.75" customHeight="1" x14ac:dyDescent="0.25">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2.75" customHeight="1" x14ac:dyDescent="0.2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2.75" customHeight="1" x14ac:dyDescent="0.2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2.75" customHeight="1" x14ac:dyDescent="0.2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2.75" customHeight="1" x14ac:dyDescent="0.2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2.75" customHeight="1" x14ac:dyDescent="0.2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2.75" customHeight="1" x14ac:dyDescent="0.2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2.75" customHeight="1" x14ac:dyDescent="0.2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2.75" customHeight="1" x14ac:dyDescent="0.2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2.75" customHeight="1" x14ac:dyDescent="0.2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2.75" customHeight="1" x14ac:dyDescent="0.2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2.75" customHeight="1" x14ac:dyDescent="0.2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2.75" customHeight="1" x14ac:dyDescent="0.2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2.75" customHeight="1" x14ac:dyDescent="0.2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2.75" customHeight="1" x14ac:dyDescent="0.2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2.75" customHeight="1" x14ac:dyDescent="0.2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2.75" customHeight="1" x14ac:dyDescent="0.2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2.75" customHeight="1" x14ac:dyDescent="0.2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2.75" customHeight="1" x14ac:dyDescent="0.2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2.75" customHeight="1" x14ac:dyDescent="0.2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2.75" customHeight="1" x14ac:dyDescent="0.2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2.75" customHeight="1" x14ac:dyDescent="0.2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2.75" customHeight="1" x14ac:dyDescent="0.2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2.75" customHeight="1" x14ac:dyDescent="0.2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2.75" customHeight="1" x14ac:dyDescent="0.2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2.75" customHeight="1" x14ac:dyDescent="0.2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2.75" customHeight="1" x14ac:dyDescent="0.2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2.75" customHeight="1" x14ac:dyDescent="0.2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2.75" customHeight="1" x14ac:dyDescent="0.2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2.75" customHeight="1" x14ac:dyDescent="0.2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2.75" customHeight="1" x14ac:dyDescent="0.2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2.75" customHeight="1" x14ac:dyDescent="0.2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2.75" customHeight="1" x14ac:dyDescent="0.2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2.75" customHeight="1" x14ac:dyDescent="0.2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2.75" customHeight="1" x14ac:dyDescent="0.2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2.75" customHeight="1" x14ac:dyDescent="0.2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2.75" customHeight="1" x14ac:dyDescent="0.2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2.75" customHeight="1" x14ac:dyDescent="0.2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2.75" customHeight="1" x14ac:dyDescent="0.2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2.75" customHeight="1" x14ac:dyDescent="0.2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2.75" customHeight="1" x14ac:dyDescent="0.2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2.75" customHeight="1" x14ac:dyDescent="0.2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2.75" customHeight="1" x14ac:dyDescent="0.2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2.75" customHeight="1" x14ac:dyDescent="0.2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2.75" customHeight="1" x14ac:dyDescent="0.2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2.75" customHeight="1" x14ac:dyDescent="0.2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2.75" customHeight="1" x14ac:dyDescent="0.2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2.75" customHeight="1" x14ac:dyDescent="0.2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2.75" customHeight="1" x14ac:dyDescent="0.2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2.75" customHeight="1" x14ac:dyDescent="0.2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2.75" customHeight="1" x14ac:dyDescent="0.2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2.75" customHeight="1" x14ac:dyDescent="0.2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2.75" customHeight="1" x14ac:dyDescent="0.2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2.75" customHeight="1" x14ac:dyDescent="0.2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2.75" customHeight="1" x14ac:dyDescent="0.2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2.75" customHeight="1" x14ac:dyDescent="0.2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2.75" customHeight="1" x14ac:dyDescent="0.2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2.75" customHeight="1" x14ac:dyDescent="0.2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2.75" customHeight="1" x14ac:dyDescent="0.2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2.75" customHeight="1" x14ac:dyDescent="0.2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2.75" customHeight="1" x14ac:dyDescent="0.2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2.75" customHeight="1" x14ac:dyDescent="0.2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2.75" customHeight="1" x14ac:dyDescent="0.2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2.75" customHeight="1" x14ac:dyDescent="0.2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2.75" customHeight="1" x14ac:dyDescent="0.2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2.75" customHeight="1" x14ac:dyDescent="0.2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2.75" customHeight="1" x14ac:dyDescent="0.2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2.75" customHeight="1" x14ac:dyDescent="0.2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2.75" customHeight="1" x14ac:dyDescent="0.2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2.75" customHeight="1" x14ac:dyDescent="0.2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2.75" customHeight="1" x14ac:dyDescent="0.2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2.75" customHeight="1" x14ac:dyDescent="0.2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2.75" customHeight="1" x14ac:dyDescent="0.2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2.75" customHeight="1" x14ac:dyDescent="0.2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2.75" customHeight="1" x14ac:dyDescent="0.2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2.75" customHeight="1" x14ac:dyDescent="0.2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2.75" customHeight="1" x14ac:dyDescent="0.2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2.75" customHeight="1" x14ac:dyDescent="0.2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2.75" customHeight="1" x14ac:dyDescent="0.2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2.75" customHeight="1" x14ac:dyDescent="0.2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2.75" customHeight="1" x14ac:dyDescent="0.2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2.75" customHeight="1" x14ac:dyDescent="0.2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2.75" customHeight="1" x14ac:dyDescent="0.2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2.75" customHeight="1" x14ac:dyDescent="0.2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2.75" customHeight="1" x14ac:dyDescent="0.2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2.75" customHeight="1" x14ac:dyDescent="0.2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2.75" customHeight="1" x14ac:dyDescent="0.2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2.75" customHeight="1" x14ac:dyDescent="0.2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2.75" customHeight="1" x14ac:dyDescent="0.2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2.75" customHeight="1" x14ac:dyDescent="0.2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2.75" customHeight="1" x14ac:dyDescent="0.2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2.75" customHeight="1" x14ac:dyDescent="0.2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2.75" customHeight="1" x14ac:dyDescent="0.2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2.75" customHeight="1" x14ac:dyDescent="0.2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2.75" customHeight="1" x14ac:dyDescent="0.2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2.75" customHeight="1" x14ac:dyDescent="0.2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2.75" customHeight="1" x14ac:dyDescent="0.2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2.75" customHeight="1" x14ac:dyDescent="0.2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2.75" customHeight="1" x14ac:dyDescent="0.2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2.75" customHeight="1" x14ac:dyDescent="0.2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2.75" customHeight="1" x14ac:dyDescent="0.2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2.75" customHeight="1" x14ac:dyDescent="0.2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2.75" customHeight="1" x14ac:dyDescent="0.2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2.75" customHeight="1" x14ac:dyDescent="0.2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2.75" customHeight="1" x14ac:dyDescent="0.2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2.75" customHeight="1" x14ac:dyDescent="0.2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2.75" customHeight="1" x14ac:dyDescent="0.2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2.75" customHeight="1" x14ac:dyDescent="0.2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2.75" customHeight="1" x14ac:dyDescent="0.2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2.75" customHeight="1" x14ac:dyDescent="0.2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2.75" customHeight="1" x14ac:dyDescent="0.2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2.75" customHeight="1" x14ac:dyDescent="0.2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2.75" customHeight="1" x14ac:dyDescent="0.2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2.75" customHeight="1" x14ac:dyDescent="0.2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2.75" customHeight="1" x14ac:dyDescent="0.2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2.75" customHeight="1" x14ac:dyDescent="0.2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2.75" customHeight="1" x14ac:dyDescent="0.2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2.75" customHeight="1" x14ac:dyDescent="0.2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2.75" customHeight="1" x14ac:dyDescent="0.2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2.75" customHeight="1" x14ac:dyDescent="0.2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2.75" customHeight="1" x14ac:dyDescent="0.2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2.75" customHeight="1" x14ac:dyDescent="0.2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2.75" customHeight="1" x14ac:dyDescent="0.2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2.75" customHeight="1" x14ac:dyDescent="0.2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2.75" customHeight="1" x14ac:dyDescent="0.2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2.75" customHeight="1" x14ac:dyDescent="0.2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2.75" customHeight="1" x14ac:dyDescent="0.2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2.75" customHeight="1" x14ac:dyDescent="0.2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2.75" customHeight="1" x14ac:dyDescent="0.2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2.75" customHeight="1" x14ac:dyDescent="0.2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2.75" customHeight="1" x14ac:dyDescent="0.2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2.75" customHeight="1" x14ac:dyDescent="0.2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2.75" customHeight="1" x14ac:dyDescent="0.2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2.75" customHeight="1" x14ac:dyDescent="0.2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2.75" customHeight="1" x14ac:dyDescent="0.2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2.75" customHeight="1" x14ac:dyDescent="0.2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2.75" customHeight="1" x14ac:dyDescent="0.2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2.75" customHeight="1" x14ac:dyDescent="0.2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2.75" customHeight="1" x14ac:dyDescent="0.2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2.75" customHeight="1" x14ac:dyDescent="0.2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2.75" customHeight="1" x14ac:dyDescent="0.2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2.75" customHeight="1" x14ac:dyDescent="0.2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2.75" customHeight="1" x14ac:dyDescent="0.2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2.75" customHeight="1" x14ac:dyDescent="0.2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2.75" customHeight="1" x14ac:dyDescent="0.2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2.75" customHeight="1" x14ac:dyDescent="0.2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2.75" customHeight="1" x14ac:dyDescent="0.2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2.75" customHeight="1" x14ac:dyDescent="0.2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2.75" customHeight="1" x14ac:dyDescent="0.2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2.75" customHeight="1" x14ac:dyDescent="0.2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2.75" customHeight="1" x14ac:dyDescent="0.2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2.75" customHeight="1" x14ac:dyDescent="0.2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2.75" customHeight="1" x14ac:dyDescent="0.2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2.75" customHeight="1" x14ac:dyDescent="0.2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2.75" customHeight="1" x14ac:dyDescent="0.2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2.75" customHeight="1" x14ac:dyDescent="0.2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2.75" customHeight="1" x14ac:dyDescent="0.2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2.75" customHeight="1" x14ac:dyDescent="0.2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2.75" customHeight="1" x14ac:dyDescent="0.2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2.75" customHeight="1" x14ac:dyDescent="0.2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2.75" customHeight="1" x14ac:dyDescent="0.2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2.75" customHeight="1" x14ac:dyDescent="0.2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2.75" customHeight="1" x14ac:dyDescent="0.2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2.75" customHeight="1" x14ac:dyDescent="0.2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2.75" customHeight="1" x14ac:dyDescent="0.2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2.75" customHeight="1" x14ac:dyDescent="0.2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2.75" customHeight="1" x14ac:dyDescent="0.2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2.75" customHeight="1" x14ac:dyDescent="0.2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2.75" customHeight="1" x14ac:dyDescent="0.2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2.75" customHeight="1" x14ac:dyDescent="0.2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2.75" customHeight="1" x14ac:dyDescent="0.2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2.75" customHeight="1" x14ac:dyDescent="0.2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2.75" customHeight="1" x14ac:dyDescent="0.2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2.75" customHeight="1" x14ac:dyDescent="0.2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2.75" customHeight="1" x14ac:dyDescent="0.2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2.75" customHeight="1" x14ac:dyDescent="0.2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2.75" customHeight="1" x14ac:dyDescent="0.2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2.75" customHeight="1" x14ac:dyDescent="0.2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2.75" customHeight="1" x14ac:dyDescent="0.2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2.75" customHeight="1" x14ac:dyDescent="0.2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2.75" customHeight="1" x14ac:dyDescent="0.2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2.75" customHeight="1" x14ac:dyDescent="0.2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2.75" customHeight="1" x14ac:dyDescent="0.2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2.75" customHeight="1" x14ac:dyDescent="0.2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2.75" customHeight="1" x14ac:dyDescent="0.2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2.75" customHeight="1" x14ac:dyDescent="0.2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2.75" customHeight="1" x14ac:dyDescent="0.2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2.75" customHeight="1" x14ac:dyDescent="0.2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2.75" customHeight="1" x14ac:dyDescent="0.2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2.75" customHeight="1" x14ac:dyDescent="0.2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2.75" customHeight="1" x14ac:dyDescent="0.2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2.75" customHeight="1" x14ac:dyDescent="0.2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2.75" customHeight="1" x14ac:dyDescent="0.2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2.75" customHeight="1" x14ac:dyDescent="0.2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2.75" customHeight="1" x14ac:dyDescent="0.2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2.75" customHeight="1" x14ac:dyDescent="0.2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2.75" customHeight="1" x14ac:dyDescent="0.2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2.75" customHeight="1" x14ac:dyDescent="0.2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2.75" customHeight="1" x14ac:dyDescent="0.2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2.75" customHeight="1" x14ac:dyDescent="0.25">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2.75" customHeight="1" x14ac:dyDescent="0.25">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2.75" customHeight="1" x14ac:dyDescent="0.25">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2.75" customHeight="1" x14ac:dyDescent="0.25">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2.75" customHeight="1" x14ac:dyDescent="0.2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2.75" customHeight="1" x14ac:dyDescent="0.2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2.75" customHeight="1" x14ac:dyDescent="0.2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2.75" customHeight="1" x14ac:dyDescent="0.2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2.75" customHeight="1" x14ac:dyDescent="0.2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2.75" customHeight="1" x14ac:dyDescent="0.2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2.75" customHeight="1" x14ac:dyDescent="0.2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2.75" customHeight="1" x14ac:dyDescent="0.2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2.75" customHeight="1" x14ac:dyDescent="0.2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2.75" customHeight="1" x14ac:dyDescent="0.2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2.75" customHeight="1" x14ac:dyDescent="0.2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2.75" customHeight="1" x14ac:dyDescent="0.2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2.75" customHeight="1"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2.75" customHeight="1"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2.75" customHeight="1"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2.75" customHeight="1"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2.75" customHeight="1"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2.75" customHeight="1"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2.75" customHeight="1"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2.75" customHeight="1"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2.75" customHeight="1"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2.75" customHeight="1"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2.75" customHeight="1"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2.75" customHeight="1"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2.75" customHeight="1"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2.75" customHeight="1"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2.75" customHeight="1"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2.75" customHeight="1"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2.75" customHeight="1"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2.75" customHeight="1"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2.75" customHeight="1"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2.75" customHeight="1"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2.75" customHeight="1"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2.75" customHeight="1"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2.75" customHeight="1"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2.75" customHeight="1"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2.75" customHeight="1"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2.75" customHeight="1"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2.75" customHeight="1"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2.75" customHeight="1"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2.75" customHeight="1"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2.75" customHeight="1"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2.75" customHeight="1"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2.75" customHeight="1"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2.75" customHeight="1"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2.75" customHeight="1"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2.75" customHeight="1"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2.75" customHeight="1"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2.75" customHeight="1"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2.75" customHeight="1"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2.75" customHeight="1"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2.75" customHeight="1"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2.75" customHeight="1"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2.75" customHeight="1"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2.75" customHeight="1"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2.75" customHeight="1"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2.75" customHeight="1"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2.75" customHeight="1"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2.75" customHeight="1"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2.75" customHeight="1"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2.75" customHeight="1"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2.75" customHeight="1"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2.75" customHeight="1"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2.75" customHeight="1"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2.75" customHeight="1"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2.75" customHeight="1"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2.75" customHeight="1"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2.75" customHeight="1"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2.75" customHeight="1"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2.75" customHeight="1"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2.75" customHeight="1"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2.75" customHeight="1"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2.75" customHeight="1"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2.75" customHeight="1"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2.75" customHeight="1"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2.75" customHeight="1"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2.75" customHeight="1"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2.75" customHeight="1"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2.75" customHeight="1"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2.75" customHeight="1"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2.75" customHeight="1"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2.75" customHeight="1"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2.75" customHeight="1"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2.75" customHeight="1"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2.75" customHeight="1"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2.75" customHeight="1"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2.75" customHeight="1"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2.75" customHeight="1"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2.75" customHeight="1"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2.75" customHeight="1"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2.75" customHeight="1"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2.75" customHeight="1"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2.75" customHeight="1"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2.75" customHeight="1"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2.75" customHeight="1"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2.75" customHeight="1"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2.75" customHeight="1"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2.75" customHeight="1"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2.75" customHeight="1"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2.75" customHeight="1"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2.75" customHeight="1"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2.75" customHeight="1"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2.75" customHeight="1" x14ac:dyDescent="0.2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2.75" customHeight="1" x14ac:dyDescent="0.25">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2.75" customHeight="1" x14ac:dyDescent="0.25">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2.75" customHeight="1" x14ac:dyDescent="0.25">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2.75" customHeight="1" x14ac:dyDescent="0.25">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2.75" customHeight="1" x14ac:dyDescent="0.25">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2.75" customHeight="1" x14ac:dyDescent="0.25">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2.75" customHeight="1" x14ac:dyDescent="0.25">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2.75" customHeight="1" x14ac:dyDescent="0.25">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2.75" customHeight="1" x14ac:dyDescent="0.25">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2.75" customHeight="1" x14ac:dyDescent="0.2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2.75" customHeight="1" x14ac:dyDescent="0.25">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2.75" customHeight="1" x14ac:dyDescent="0.25">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2.75" customHeight="1" x14ac:dyDescent="0.25">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2.75" customHeight="1" x14ac:dyDescent="0.25">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2.75" customHeight="1" x14ac:dyDescent="0.25">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2.75" customHeight="1" x14ac:dyDescent="0.25">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2.75" customHeight="1" x14ac:dyDescent="0.25">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2.75" customHeight="1" x14ac:dyDescent="0.25">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2.75" customHeight="1" x14ac:dyDescent="0.25">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2.75" customHeight="1" x14ac:dyDescent="0.2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2.75" customHeight="1" x14ac:dyDescent="0.25">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2.75" customHeight="1" x14ac:dyDescent="0.25">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2.75" customHeight="1" x14ac:dyDescent="0.25">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2.75" customHeight="1" x14ac:dyDescent="0.25">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2.75" customHeight="1" x14ac:dyDescent="0.25">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2.75" customHeight="1" x14ac:dyDescent="0.25">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2.75" customHeight="1" x14ac:dyDescent="0.25">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2.75" customHeight="1" x14ac:dyDescent="0.25">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2.75" customHeight="1" x14ac:dyDescent="0.25">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2.75" customHeight="1" x14ac:dyDescent="0.2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2.75" customHeight="1" x14ac:dyDescent="0.25">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2.75" customHeight="1" x14ac:dyDescent="0.25">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2.75" customHeight="1" x14ac:dyDescent="0.25">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2.75" customHeight="1" x14ac:dyDescent="0.25">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2.75" customHeight="1" x14ac:dyDescent="0.25">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2.75" customHeight="1" x14ac:dyDescent="0.25">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2.75" customHeight="1" x14ac:dyDescent="0.25">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2.75" customHeight="1" x14ac:dyDescent="0.25">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2.75" customHeight="1" x14ac:dyDescent="0.25">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2.75" customHeight="1" x14ac:dyDescent="0.2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2.75" customHeight="1" x14ac:dyDescent="0.25">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2.75" customHeight="1" x14ac:dyDescent="0.25">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2.75" customHeight="1" x14ac:dyDescent="0.25">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2.75" customHeight="1" x14ac:dyDescent="0.25">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2.75" customHeight="1" x14ac:dyDescent="0.25">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2.75" customHeight="1" x14ac:dyDescent="0.25">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2.75" customHeight="1" x14ac:dyDescent="0.25">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2.75" customHeight="1" x14ac:dyDescent="0.25">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2.75" customHeight="1" x14ac:dyDescent="0.25">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2.75" customHeight="1" x14ac:dyDescent="0.2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2.75" customHeight="1" x14ac:dyDescent="0.25">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2.75" customHeight="1" x14ac:dyDescent="0.25">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2.75" customHeight="1" x14ac:dyDescent="0.25">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2.75" customHeight="1" x14ac:dyDescent="0.25">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2.75" customHeight="1" x14ac:dyDescent="0.25">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2.75" customHeight="1" x14ac:dyDescent="0.25">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2.75" customHeight="1" x14ac:dyDescent="0.25">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2.75" customHeight="1" x14ac:dyDescent="0.25">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2.75" customHeight="1" x14ac:dyDescent="0.25">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2.75" customHeight="1" x14ac:dyDescent="0.2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2.75" customHeight="1" x14ac:dyDescent="0.25">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2.75" customHeight="1" x14ac:dyDescent="0.25">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2.75" customHeight="1" x14ac:dyDescent="0.25">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2.75" customHeight="1" x14ac:dyDescent="0.25">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2.75" customHeight="1" x14ac:dyDescent="0.25">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2.75" customHeight="1" x14ac:dyDescent="0.25">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2.75" customHeight="1" x14ac:dyDescent="0.25">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2.75" customHeight="1" x14ac:dyDescent="0.25">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2.75" customHeight="1" x14ac:dyDescent="0.25">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2.75" customHeight="1" x14ac:dyDescent="0.2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2.75" customHeight="1" x14ac:dyDescent="0.25">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2.75" customHeight="1" x14ac:dyDescent="0.25">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2.75" customHeight="1" x14ac:dyDescent="0.25">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2.75" customHeight="1" x14ac:dyDescent="0.25">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2.75" customHeight="1" x14ac:dyDescent="0.25">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2.75" customHeight="1" x14ac:dyDescent="0.25">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2.75" customHeight="1" x14ac:dyDescent="0.25">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2.75" customHeight="1" x14ac:dyDescent="0.25">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2.75" customHeight="1" x14ac:dyDescent="0.25">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2.75" customHeight="1" x14ac:dyDescent="0.2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2.75" customHeight="1" x14ac:dyDescent="0.25">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2.75" customHeight="1" x14ac:dyDescent="0.25">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2.75" customHeight="1" x14ac:dyDescent="0.25">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2.75" customHeight="1" x14ac:dyDescent="0.25">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2.75" customHeight="1" x14ac:dyDescent="0.25">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2.75" customHeight="1" x14ac:dyDescent="0.25">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2.75" customHeight="1" x14ac:dyDescent="0.25">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2.75" customHeight="1" x14ac:dyDescent="0.2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2.75" customHeight="1" x14ac:dyDescent="0.25">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2.75" customHeight="1" x14ac:dyDescent="0.2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2.75" customHeight="1" x14ac:dyDescent="0.25">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2.75" customHeight="1" x14ac:dyDescent="0.2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2.75" customHeight="1" x14ac:dyDescent="0.25">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2.75" customHeight="1" x14ac:dyDescent="0.25">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2.75" customHeight="1" x14ac:dyDescent="0.25">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2.75" customHeight="1" x14ac:dyDescent="0.25">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2.75" customHeight="1" x14ac:dyDescent="0.25">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2.75" customHeight="1" x14ac:dyDescent="0.25">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2.75" customHeight="1" x14ac:dyDescent="0.25">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2.75" customHeight="1" x14ac:dyDescent="0.2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2.75" customHeight="1" x14ac:dyDescent="0.2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2.75" customHeight="1" x14ac:dyDescent="0.25">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2.75" customHeight="1" x14ac:dyDescent="0.25">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2.75" customHeight="1" x14ac:dyDescent="0.25">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2.75" customHeight="1" x14ac:dyDescent="0.25">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2.75" customHeight="1" x14ac:dyDescent="0.25">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2.75" customHeight="1" x14ac:dyDescent="0.25">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2.75" customHeight="1" x14ac:dyDescent="0.25">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2.75" customHeight="1" x14ac:dyDescent="0.25">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2.75" customHeight="1" x14ac:dyDescent="0.25">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2.75" customHeight="1" x14ac:dyDescent="0.25">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2.75" customHeight="1" x14ac:dyDescent="0.25">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2.75" customHeight="1" x14ac:dyDescent="0.25">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2.75" customHeight="1" x14ac:dyDescent="0.25">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2.75" customHeight="1" x14ac:dyDescent="0.25">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2.75" customHeight="1" x14ac:dyDescent="0.25">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2.75" customHeight="1" x14ac:dyDescent="0.25">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2.75" customHeight="1" x14ac:dyDescent="0.25">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2.75" customHeight="1" x14ac:dyDescent="0.25">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2.75" customHeight="1" x14ac:dyDescent="0.25">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2.75" customHeight="1" x14ac:dyDescent="0.25">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2.75" customHeight="1" x14ac:dyDescent="0.25">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2.75" customHeight="1" x14ac:dyDescent="0.25">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2.75" customHeight="1" x14ac:dyDescent="0.25">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2.75" customHeight="1" x14ac:dyDescent="0.25">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2.75" customHeight="1" x14ac:dyDescent="0.25">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2.75" customHeight="1" x14ac:dyDescent="0.25">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2.75" customHeight="1" x14ac:dyDescent="0.25">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2.75" customHeight="1" x14ac:dyDescent="0.25">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2.75" customHeight="1" x14ac:dyDescent="0.25">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2.75" customHeight="1" x14ac:dyDescent="0.25">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2.75" customHeight="1" x14ac:dyDescent="0.25">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2.75" customHeight="1" x14ac:dyDescent="0.25">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2.75" customHeight="1" x14ac:dyDescent="0.25">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2.75" customHeight="1" x14ac:dyDescent="0.25">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2.75" customHeight="1" x14ac:dyDescent="0.25">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2.75" customHeight="1" x14ac:dyDescent="0.25">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2.75" customHeight="1" x14ac:dyDescent="0.25">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2.75" customHeight="1" x14ac:dyDescent="0.25">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2.75" customHeight="1" x14ac:dyDescent="0.25">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2.75" customHeight="1" x14ac:dyDescent="0.25">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2.75" customHeight="1" x14ac:dyDescent="0.25">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2.75" customHeight="1" x14ac:dyDescent="0.25">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2.75" customHeight="1" x14ac:dyDescent="0.25">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2.75" customHeight="1" x14ac:dyDescent="0.25">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2.75" customHeight="1" x14ac:dyDescent="0.25">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2.75" customHeight="1" x14ac:dyDescent="0.25">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2.75" customHeight="1" x14ac:dyDescent="0.25">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2.75" customHeight="1" x14ac:dyDescent="0.25">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2.75" customHeight="1" x14ac:dyDescent="0.25">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2.75" customHeight="1" x14ac:dyDescent="0.25">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2.75" customHeight="1" x14ac:dyDescent="0.25">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2.75" customHeight="1" x14ac:dyDescent="0.25">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2.75" customHeight="1" x14ac:dyDescent="0.25">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2.75" customHeight="1" x14ac:dyDescent="0.25">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2.75" customHeight="1" x14ac:dyDescent="0.25">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2.75" customHeight="1" x14ac:dyDescent="0.25">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2.75" customHeight="1" x14ac:dyDescent="0.25">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2.75" customHeight="1" x14ac:dyDescent="0.25">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2.75" customHeight="1" x14ac:dyDescent="0.25">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2.75" customHeight="1" x14ac:dyDescent="0.25">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2.75" customHeight="1" x14ac:dyDescent="0.25">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2.75" customHeight="1" x14ac:dyDescent="0.25">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2.75" customHeight="1" x14ac:dyDescent="0.25">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2.75" customHeight="1" x14ac:dyDescent="0.25">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2.75" customHeight="1" x14ac:dyDescent="0.25">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2.75" customHeight="1" x14ac:dyDescent="0.25">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2.75" customHeight="1" x14ac:dyDescent="0.25">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2.75" customHeight="1" x14ac:dyDescent="0.25">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2.75" customHeight="1" x14ac:dyDescent="0.25">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2.75" customHeight="1" x14ac:dyDescent="0.25">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2.75" customHeight="1" x14ac:dyDescent="0.25">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2.75" customHeight="1" x14ac:dyDescent="0.25">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2.75" customHeight="1" x14ac:dyDescent="0.25">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2.75" customHeight="1" x14ac:dyDescent="0.25">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2.75" customHeight="1" x14ac:dyDescent="0.25">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2.75" customHeight="1" x14ac:dyDescent="0.25">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2.75" customHeight="1" x14ac:dyDescent="0.25">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2.75" customHeight="1" x14ac:dyDescent="0.25">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2.75" customHeight="1" x14ac:dyDescent="0.25">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2.75" customHeight="1" x14ac:dyDescent="0.25">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2.75" customHeight="1" x14ac:dyDescent="0.25">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2.75" customHeight="1" x14ac:dyDescent="0.25">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2.75" customHeight="1" x14ac:dyDescent="0.25">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2.75" customHeight="1" x14ac:dyDescent="0.25">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2.75" customHeight="1" x14ac:dyDescent="0.25">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2.75" customHeight="1" x14ac:dyDescent="0.25">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2.75" customHeight="1" x14ac:dyDescent="0.25">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2.75" customHeight="1" x14ac:dyDescent="0.25">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2.75" customHeight="1" x14ac:dyDescent="0.25">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2.75" customHeight="1" x14ac:dyDescent="0.25">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2.75" customHeight="1" x14ac:dyDescent="0.25">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2.75" customHeight="1" x14ac:dyDescent="0.25">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2.75" customHeight="1" x14ac:dyDescent="0.25">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2.75" customHeight="1" x14ac:dyDescent="0.25">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2.75" customHeight="1" x14ac:dyDescent="0.25">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2.75" customHeight="1" x14ac:dyDescent="0.25">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2.75" customHeight="1" x14ac:dyDescent="0.25">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2.75" customHeight="1" x14ac:dyDescent="0.25">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2.75" customHeight="1" x14ac:dyDescent="0.25">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2.75" customHeight="1" x14ac:dyDescent="0.25">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2.75" customHeight="1" x14ac:dyDescent="0.25">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2.75" customHeight="1" x14ac:dyDescent="0.25">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2.75" customHeight="1" x14ac:dyDescent="0.25">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2.75" customHeight="1" x14ac:dyDescent="0.25">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2.75" customHeight="1" x14ac:dyDescent="0.25">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2.75" customHeight="1" x14ac:dyDescent="0.25">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2.75" customHeight="1" x14ac:dyDescent="0.25">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2.75" customHeight="1" x14ac:dyDescent="0.25">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2.75" customHeight="1" x14ac:dyDescent="0.25">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2.75" customHeight="1" x14ac:dyDescent="0.25">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2.75" customHeight="1" x14ac:dyDescent="0.25">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2.75" customHeight="1" x14ac:dyDescent="0.25">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2.75" customHeight="1" x14ac:dyDescent="0.25">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2.75" customHeight="1" x14ac:dyDescent="0.25">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2.75" customHeight="1" x14ac:dyDescent="0.25">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2.75" customHeight="1" x14ac:dyDescent="0.25">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2.75" customHeight="1" x14ac:dyDescent="0.25">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2.75" customHeight="1" x14ac:dyDescent="0.25">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2.75" customHeight="1" x14ac:dyDescent="0.25">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2.75" customHeight="1" x14ac:dyDescent="0.25">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2.75" customHeight="1" x14ac:dyDescent="0.25">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2.75" customHeight="1" x14ac:dyDescent="0.25">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2.75" customHeight="1" x14ac:dyDescent="0.25">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2.75" customHeight="1" x14ac:dyDescent="0.25">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2.75" customHeight="1" x14ac:dyDescent="0.25">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2.75" customHeight="1" x14ac:dyDescent="0.25">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2.75" customHeight="1" x14ac:dyDescent="0.25">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2.75" customHeight="1" x14ac:dyDescent="0.25">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2.75" customHeight="1" x14ac:dyDescent="0.25">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2.75" customHeight="1" x14ac:dyDescent="0.25">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2.75" customHeight="1" x14ac:dyDescent="0.25">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2.75" customHeight="1" x14ac:dyDescent="0.25">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2.75" customHeight="1" x14ac:dyDescent="0.25">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2.75" customHeight="1" x14ac:dyDescent="0.25">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2.75" customHeight="1" x14ac:dyDescent="0.25">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2.75" customHeight="1" x14ac:dyDescent="0.25">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2.75" customHeight="1" x14ac:dyDescent="0.25">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2.75" customHeight="1" x14ac:dyDescent="0.25">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2.75" customHeight="1" x14ac:dyDescent="0.25">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2.75" customHeight="1" x14ac:dyDescent="0.25">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2.75" customHeight="1" x14ac:dyDescent="0.25">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2.75" customHeight="1" x14ac:dyDescent="0.25">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2.75" customHeight="1" x14ac:dyDescent="0.25">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2.75" customHeight="1" x14ac:dyDescent="0.25">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2.75" customHeight="1" x14ac:dyDescent="0.25">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2.75" customHeight="1" x14ac:dyDescent="0.25">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2.75" customHeight="1" x14ac:dyDescent="0.25">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2.75" customHeight="1" x14ac:dyDescent="0.25">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2.75" customHeight="1" x14ac:dyDescent="0.25">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2.75" customHeight="1" x14ac:dyDescent="0.25">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2.75" customHeight="1" x14ac:dyDescent="0.25">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2.75" customHeight="1" x14ac:dyDescent="0.25">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2.75" customHeight="1" x14ac:dyDescent="0.25">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2.75" customHeight="1" x14ac:dyDescent="0.25">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2.75" customHeight="1" x14ac:dyDescent="0.25">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2.75" customHeight="1" x14ac:dyDescent="0.25">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2.75" customHeight="1" x14ac:dyDescent="0.25">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2.75" customHeight="1" x14ac:dyDescent="0.25">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2.75" customHeight="1" x14ac:dyDescent="0.25">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2.75" customHeight="1" x14ac:dyDescent="0.25">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2.75" customHeight="1" x14ac:dyDescent="0.25">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2.75" customHeight="1" x14ac:dyDescent="0.25">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2.75" customHeight="1" x14ac:dyDescent="0.25">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2.75" customHeight="1" x14ac:dyDescent="0.25">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2.75" customHeight="1" x14ac:dyDescent="0.25">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2.75" customHeight="1" x14ac:dyDescent="0.25">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2.75" customHeight="1" x14ac:dyDescent="0.25">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2.75" customHeight="1" x14ac:dyDescent="0.25">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2.75" customHeight="1" x14ac:dyDescent="0.25">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2.75" customHeight="1" x14ac:dyDescent="0.25">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2.75" customHeight="1" x14ac:dyDescent="0.25">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2.75" customHeight="1" x14ac:dyDescent="0.25">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2.75" customHeight="1" x14ac:dyDescent="0.25">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2.75" customHeight="1" x14ac:dyDescent="0.25">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2.75" customHeight="1" x14ac:dyDescent="0.25">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2.75" customHeight="1" x14ac:dyDescent="0.25">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2.75" customHeight="1" x14ac:dyDescent="0.25">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2.75" customHeight="1" x14ac:dyDescent="0.25">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2.75" customHeight="1" x14ac:dyDescent="0.25">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2.75" customHeight="1" x14ac:dyDescent="0.25">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2.75" customHeight="1" x14ac:dyDescent="0.25">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2.75" customHeight="1" x14ac:dyDescent="0.25">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2.75" customHeight="1" x14ac:dyDescent="0.25">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2.75" customHeight="1" x14ac:dyDescent="0.25">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2.75" customHeight="1" x14ac:dyDescent="0.25">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2.75" customHeight="1" x14ac:dyDescent="0.25">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2.75" customHeight="1" x14ac:dyDescent="0.25">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2.75" customHeight="1" x14ac:dyDescent="0.25">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2.75" customHeight="1" x14ac:dyDescent="0.25">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2.75" customHeight="1" x14ac:dyDescent="0.25">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2.75" customHeight="1" x14ac:dyDescent="0.25">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2.75" customHeight="1" x14ac:dyDescent="0.25">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2.75" customHeight="1" x14ac:dyDescent="0.25">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2.75" customHeight="1" x14ac:dyDescent="0.25">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2.75" customHeight="1" x14ac:dyDescent="0.25">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2.75" customHeight="1" x14ac:dyDescent="0.25">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2.75" customHeight="1" x14ac:dyDescent="0.25">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2.75" customHeight="1" x14ac:dyDescent="0.25">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2.75" customHeight="1" x14ac:dyDescent="0.25">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2.75" customHeight="1" x14ac:dyDescent="0.25">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2.75" customHeight="1" x14ac:dyDescent="0.25">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2.75" customHeight="1" x14ac:dyDescent="0.25">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2.75" customHeight="1" x14ac:dyDescent="0.25">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2.75" customHeight="1" x14ac:dyDescent="0.25">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2.75" customHeight="1" x14ac:dyDescent="0.25">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2.75" customHeight="1" x14ac:dyDescent="0.25">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2.75" customHeight="1" x14ac:dyDescent="0.25">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2.75" customHeight="1" x14ac:dyDescent="0.25">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2.75" customHeight="1" x14ac:dyDescent="0.25">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2.75" customHeight="1" x14ac:dyDescent="0.25">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2.75" customHeight="1" x14ac:dyDescent="0.25">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2.75" customHeight="1" x14ac:dyDescent="0.25">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2.75" customHeight="1" x14ac:dyDescent="0.25">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2.75" customHeight="1" x14ac:dyDescent="0.25">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2.75" customHeight="1" x14ac:dyDescent="0.25">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2.75" customHeight="1" x14ac:dyDescent="0.25">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2.75" customHeight="1" x14ac:dyDescent="0.25">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2.75" customHeight="1" x14ac:dyDescent="0.25">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2.75" customHeight="1" x14ac:dyDescent="0.25">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2.75" customHeight="1" x14ac:dyDescent="0.25">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2.75" customHeight="1" x14ac:dyDescent="0.25">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2.75" customHeight="1" x14ac:dyDescent="0.25">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2.75" customHeight="1" x14ac:dyDescent="0.25">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2.75" customHeight="1" x14ac:dyDescent="0.25">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2.75" customHeight="1" x14ac:dyDescent="0.25">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2.75" customHeight="1" x14ac:dyDescent="0.25">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2.75" customHeight="1" x14ac:dyDescent="0.25">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2.75" customHeight="1" x14ac:dyDescent="0.25">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2.75" customHeight="1" x14ac:dyDescent="0.25">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2.75" customHeight="1" x14ac:dyDescent="0.25">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2.75" customHeight="1" x14ac:dyDescent="0.25">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2.75" customHeight="1" x14ac:dyDescent="0.25">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2.75" customHeight="1" x14ac:dyDescent="0.25">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2.75" customHeight="1" x14ac:dyDescent="0.25">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2.75" customHeight="1" x14ac:dyDescent="0.25">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2.75" customHeight="1" x14ac:dyDescent="0.25">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2.75" customHeight="1" x14ac:dyDescent="0.25">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2.75" customHeight="1" x14ac:dyDescent="0.25">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2.75" customHeight="1" x14ac:dyDescent="0.25">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2.75" customHeight="1" x14ac:dyDescent="0.25">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2.75" customHeight="1" x14ac:dyDescent="0.25">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2.75" customHeight="1" x14ac:dyDescent="0.25">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2.75" customHeight="1" x14ac:dyDescent="0.25">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2.75" customHeight="1" x14ac:dyDescent="0.25">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2.75" customHeight="1" x14ac:dyDescent="0.25">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2.75" customHeight="1" x14ac:dyDescent="0.25">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2.75" customHeight="1" x14ac:dyDescent="0.25">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2.75" customHeight="1" x14ac:dyDescent="0.25">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2.75" customHeight="1" x14ac:dyDescent="0.25">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2.75" customHeight="1" x14ac:dyDescent="0.25">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2.75" customHeight="1" x14ac:dyDescent="0.25">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2.75" customHeight="1" x14ac:dyDescent="0.25">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2.75" customHeight="1" x14ac:dyDescent="0.25">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2.75" customHeight="1" x14ac:dyDescent="0.25">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2.75" customHeight="1" x14ac:dyDescent="0.25">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2.75" customHeight="1" x14ac:dyDescent="0.25">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2.75" customHeight="1" x14ac:dyDescent="0.25">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2.75" customHeight="1" x14ac:dyDescent="0.25">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2.75" customHeight="1" x14ac:dyDescent="0.25">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2.75" customHeight="1" x14ac:dyDescent="0.25">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2.75" customHeight="1" x14ac:dyDescent="0.25">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2.75" customHeight="1" x14ac:dyDescent="0.25">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2.75" customHeight="1" x14ac:dyDescent="0.25">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2.75" customHeight="1" x14ac:dyDescent="0.25">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2.75" customHeight="1" x14ac:dyDescent="0.25">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2.75" customHeight="1" x14ac:dyDescent="0.25">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2.75" customHeight="1" x14ac:dyDescent="0.25">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2.75" customHeight="1" x14ac:dyDescent="0.25">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2.75" customHeight="1" x14ac:dyDescent="0.25">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2.75" customHeight="1" x14ac:dyDescent="0.25">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2.75" customHeight="1" x14ac:dyDescent="0.25">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2.75" customHeight="1" x14ac:dyDescent="0.25">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2.75" customHeight="1" x14ac:dyDescent="0.25">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2.75" customHeight="1" x14ac:dyDescent="0.25">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2.75" customHeight="1" x14ac:dyDescent="0.25">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2.75" customHeight="1" x14ac:dyDescent="0.25">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2.75" customHeight="1" x14ac:dyDescent="0.25">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2.75" customHeight="1" x14ac:dyDescent="0.25">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2.75" customHeight="1" x14ac:dyDescent="0.25">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2.75" customHeight="1" x14ac:dyDescent="0.25">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2.75" customHeight="1" x14ac:dyDescent="0.25">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2.75" customHeight="1" x14ac:dyDescent="0.25">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2.75" customHeight="1" x14ac:dyDescent="0.25">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2.75" customHeight="1" x14ac:dyDescent="0.25">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2.75" customHeight="1" x14ac:dyDescent="0.25">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2.75" customHeight="1" x14ac:dyDescent="0.25">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2.75" customHeight="1" x14ac:dyDescent="0.25">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2.75" customHeight="1" x14ac:dyDescent="0.25">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2.75" customHeight="1" x14ac:dyDescent="0.25">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2.75" customHeight="1" x14ac:dyDescent="0.25">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2.75" customHeight="1" x14ac:dyDescent="0.25">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2.75" customHeight="1" x14ac:dyDescent="0.25">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2.75" customHeight="1" x14ac:dyDescent="0.25">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2.75" customHeight="1" x14ac:dyDescent="0.25">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2.75" customHeight="1" x14ac:dyDescent="0.25">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2.75" customHeight="1" x14ac:dyDescent="0.25">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2.75" customHeight="1" x14ac:dyDescent="0.25">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2.75" customHeight="1" x14ac:dyDescent="0.25">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2.75" customHeight="1" x14ac:dyDescent="0.25">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2.75" customHeight="1" x14ac:dyDescent="0.25">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2.75" customHeight="1" x14ac:dyDescent="0.25">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2.75" customHeight="1" x14ac:dyDescent="0.25">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2.75" customHeight="1" x14ac:dyDescent="0.25">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2.75" customHeight="1" x14ac:dyDescent="0.25">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2.75" customHeight="1" x14ac:dyDescent="0.25">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2.75" customHeight="1" x14ac:dyDescent="0.25">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2.75" customHeight="1" x14ac:dyDescent="0.25">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2.75" customHeight="1" x14ac:dyDescent="0.25">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2.75" customHeight="1" x14ac:dyDescent="0.25">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2.75" customHeight="1" x14ac:dyDescent="0.25">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2.75" customHeight="1" x14ac:dyDescent="0.25">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2.75" customHeight="1" x14ac:dyDescent="0.25">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2.75" customHeight="1" x14ac:dyDescent="0.25">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2.75" customHeight="1" x14ac:dyDescent="0.25">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2.75" customHeight="1" x14ac:dyDescent="0.25">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2.75" customHeight="1" x14ac:dyDescent="0.25">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2.75" customHeight="1" x14ac:dyDescent="0.25">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2.75" customHeight="1" x14ac:dyDescent="0.25">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2.75" customHeight="1" x14ac:dyDescent="0.25">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2.75" customHeight="1" x14ac:dyDescent="0.25">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2.75" customHeight="1" x14ac:dyDescent="0.25">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2.75" customHeight="1" x14ac:dyDescent="0.25">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2.75" customHeight="1" x14ac:dyDescent="0.25">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2.75" customHeight="1" x14ac:dyDescent="0.25">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2.75" customHeight="1" x14ac:dyDescent="0.25">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2.75" customHeight="1" x14ac:dyDescent="0.25">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2.75" customHeight="1" x14ac:dyDescent="0.25">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2.75" customHeight="1" x14ac:dyDescent="0.25">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2.75" customHeight="1" x14ac:dyDescent="0.25">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2.75" customHeight="1" x14ac:dyDescent="0.25">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2.75" customHeight="1" x14ac:dyDescent="0.25">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2.75" customHeight="1" x14ac:dyDescent="0.25">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2.75" customHeight="1" x14ac:dyDescent="0.25">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2.75" customHeight="1" x14ac:dyDescent="0.25">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2.75" customHeight="1" x14ac:dyDescent="0.25">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2.75" customHeight="1" x14ac:dyDescent="0.25">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2.75" customHeight="1" x14ac:dyDescent="0.25">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2.75" customHeight="1" x14ac:dyDescent="0.25">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2.75" customHeight="1" x14ac:dyDescent="0.25">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2.75" customHeight="1" x14ac:dyDescent="0.25">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2.75" customHeight="1" x14ac:dyDescent="0.25">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2.75" customHeight="1" x14ac:dyDescent="0.25">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2.75" customHeight="1" x14ac:dyDescent="0.25">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2.75" customHeight="1" x14ac:dyDescent="0.25">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2.75" customHeight="1" x14ac:dyDescent="0.25">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2.75" customHeight="1" x14ac:dyDescent="0.25">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2.75" customHeight="1" x14ac:dyDescent="0.25">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2.75" customHeight="1" x14ac:dyDescent="0.25">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2.75" customHeight="1" x14ac:dyDescent="0.25">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2.75" customHeight="1" x14ac:dyDescent="0.25">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2.75" customHeight="1" x14ac:dyDescent="0.25">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2.75" customHeight="1" x14ac:dyDescent="0.25">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2.75" customHeight="1" x14ac:dyDescent="0.25">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2.75" customHeight="1" x14ac:dyDescent="0.25">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2.75" customHeight="1" x14ac:dyDescent="0.25">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2.75" customHeight="1" x14ac:dyDescent="0.25">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2.75" customHeight="1" x14ac:dyDescent="0.25">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2.75" customHeight="1" x14ac:dyDescent="0.25">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2.75" customHeight="1" x14ac:dyDescent="0.25">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2.75" customHeight="1" x14ac:dyDescent="0.25">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2.75" customHeight="1" x14ac:dyDescent="0.25">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2.75" customHeight="1" x14ac:dyDescent="0.25">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2.75" customHeight="1" x14ac:dyDescent="0.25">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2.75" customHeight="1" x14ac:dyDescent="0.25">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2.75" customHeight="1" x14ac:dyDescent="0.25">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2.75" customHeight="1" x14ac:dyDescent="0.25">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2.75" customHeight="1" x14ac:dyDescent="0.25">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2.75" customHeight="1" x14ac:dyDescent="0.25">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2.75" customHeight="1" x14ac:dyDescent="0.25">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2.75" customHeight="1" x14ac:dyDescent="0.25">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2.75" customHeight="1" x14ac:dyDescent="0.25">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2.75" customHeight="1" x14ac:dyDescent="0.25">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2.75" customHeight="1" x14ac:dyDescent="0.25">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2.75" customHeight="1" x14ac:dyDescent="0.25">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2.75" customHeight="1" x14ac:dyDescent="0.25">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2.75" customHeight="1" x14ac:dyDescent="0.25">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2.75" customHeight="1" x14ac:dyDescent="0.25">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2.75" customHeight="1" x14ac:dyDescent="0.25">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2.75" customHeight="1" x14ac:dyDescent="0.25">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2.75" customHeight="1" x14ac:dyDescent="0.25">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2.75" customHeight="1" x14ac:dyDescent="0.25">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2.75" customHeight="1" x14ac:dyDescent="0.25">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2.75" customHeight="1" x14ac:dyDescent="0.25">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2.75" customHeight="1" x14ac:dyDescent="0.25">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2.75" customHeight="1" x14ac:dyDescent="0.25">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2.75" customHeight="1" x14ac:dyDescent="0.25">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2.75" customHeight="1" x14ac:dyDescent="0.25">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2.75" customHeight="1" x14ac:dyDescent="0.25">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2.75" customHeight="1" x14ac:dyDescent="0.25">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2.75" customHeight="1" x14ac:dyDescent="0.25">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2.75" customHeight="1" x14ac:dyDescent="0.25">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2.75" customHeight="1" x14ac:dyDescent="0.25">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2.75" customHeight="1" x14ac:dyDescent="0.25">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2.75" customHeight="1" x14ac:dyDescent="0.25">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2.75" customHeight="1" x14ac:dyDescent="0.25">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2.75" customHeight="1" x14ac:dyDescent="0.25">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2.75" customHeight="1" x14ac:dyDescent="0.25">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2.75" customHeight="1" x14ac:dyDescent="0.25">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2.75" customHeight="1" x14ac:dyDescent="0.25">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2.75" customHeight="1" x14ac:dyDescent="0.25">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2.75" customHeight="1" x14ac:dyDescent="0.25">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2.75" customHeight="1" x14ac:dyDescent="0.25">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2.75" customHeight="1" x14ac:dyDescent="0.25">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2.75" customHeight="1" x14ac:dyDescent="0.25">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2.75" customHeight="1" x14ac:dyDescent="0.25">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2.75" customHeight="1" x14ac:dyDescent="0.25">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2.75" customHeight="1" x14ac:dyDescent="0.25">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2.75" customHeight="1" x14ac:dyDescent="0.25">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2.75" customHeight="1" x14ac:dyDescent="0.25">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2.75" customHeight="1" x14ac:dyDescent="0.25">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2.75" customHeight="1" x14ac:dyDescent="0.25">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2.75" customHeight="1" x14ac:dyDescent="0.25">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2.75" customHeight="1" x14ac:dyDescent="0.25">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2.75" customHeight="1" x14ac:dyDescent="0.25">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2.75" customHeight="1" x14ac:dyDescent="0.25">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2.75" customHeight="1" x14ac:dyDescent="0.25">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2.75" customHeight="1" x14ac:dyDescent="0.25">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2.75" customHeight="1" x14ac:dyDescent="0.25">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2.75" customHeight="1" x14ac:dyDescent="0.25">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2.75" customHeight="1" x14ac:dyDescent="0.25">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2.75" customHeight="1" x14ac:dyDescent="0.25">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2.75" customHeight="1" x14ac:dyDescent="0.25">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2.75" customHeight="1" x14ac:dyDescent="0.25">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2.75" customHeight="1" x14ac:dyDescent="0.25">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2.75" customHeight="1" x14ac:dyDescent="0.25">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2.75" customHeight="1" x14ac:dyDescent="0.25">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2.75" customHeight="1" x14ac:dyDescent="0.25">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2.75" customHeight="1" x14ac:dyDescent="0.25">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2.75" customHeight="1" x14ac:dyDescent="0.25">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2.75" customHeight="1" x14ac:dyDescent="0.25">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2.75" customHeight="1" x14ac:dyDescent="0.25">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2.75" customHeight="1" x14ac:dyDescent="0.25">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2.75" customHeight="1" x14ac:dyDescent="0.25">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2.75" customHeight="1" x14ac:dyDescent="0.25">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2.75" customHeight="1" x14ac:dyDescent="0.25">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2.75" customHeight="1" x14ac:dyDescent="0.25">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2.75" customHeight="1" x14ac:dyDescent="0.25">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2.75" customHeight="1" x14ac:dyDescent="0.25">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2.75" customHeight="1" x14ac:dyDescent="0.25">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2.75" customHeight="1" x14ac:dyDescent="0.25">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2.75" customHeight="1" x14ac:dyDescent="0.25">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2.75" customHeight="1" x14ac:dyDescent="0.25">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2.75" customHeight="1" x14ac:dyDescent="0.25">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2.75" customHeight="1" x14ac:dyDescent="0.25">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2.75" customHeight="1" x14ac:dyDescent="0.25">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2.75" customHeight="1" x14ac:dyDescent="0.25">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2.75" customHeight="1" x14ac:dyDescent="0.25">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2.75" customHeight="1" x14ac:dyDescent="0.25">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2.75" customHeight="1" x14ac:dyDescent="0.25">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2.75" customHeight="1" x14ac:dyDescent="0.25">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2.75" customHeight="1" x14ac:dyDescent="0.25">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2.75" customHeight="1" x14ac:dyDescent="0.25">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2.75" customHeight="1" x14ac:dyDescent="0.25">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2.75" customHeight="1" x14ac:dyDescent="0.25">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2.75" customHeight="1" x14ac:dyDescent="0.25">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2.75" customHeight="1" x14ac:dyDescent="0.25">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2.75" customHeight="1" x14ac:dyDescent="0.25">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2.75" customHeight="1" x14ac:dyDescent="0.25">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2.75" customHeight="1" x14ac:dyDescent="0.25">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2.75" customHeight="1" x14ac:dyDescent="0.25">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2.75" customHeight="1" x14ac:dyDescent="0.25">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2.75" customHeight="1" x14ac:dyDescent="0.25">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2.75" customHeight="1" x14ac:dyDescent="0.25">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2.75" customHeight="1" x14ac:dyDescent="0.25">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2.75" customHeight="1" x14ac:dyDescent="0.25">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2.75" customHeight="1" x14ac:dyDescent="0.25">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2.75" customHeight="1" x14ac:dyDescent="0.25">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2.75" customHeight="1" x14ac:dyDescent="0.25">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2.75" customHeight="1" x14ac:dyDescent="0.25">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2.75" customHeight="1" x14ac:dyDescent="0.25">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2.75" customHeight="1" x14ac:dyDescent="0.25">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2.75" customHeight="1" x14ac:dyDescent="0.25">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2.75" customHeight="1" x14ac:dyDescent="0.25">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2.75" customHeight="1" x14ac:dyDescent="0.25">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2.75" customHeight="1" x14ac:dyDescent="0.25">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2.75" customHeight="1" x14ac:dyDescent="0.25">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2.75" customHeight="1" x14ac:dyDescent="0.25">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2.75" customHeight="1" x14ac:dyDescent="0.25">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2.75" customHeight="1" x14ac:dyDescent="0.25">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2.75" customHeight="1" x14ac:dyDescent="0.25">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2.75" customHeight="1" x14ac:dyDescent="0.25">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2.75" customHeight="1" x14ac:dyDescent="0.25">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2.75" customHeight="1" x14ac:dyDescent="0.25">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2.75" customHeight="1" x14ac:dyDescent="0.25">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2.75" customHeight="1" x14ac:dyDescent="0.25">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2.75" customHeight="1" x14ac:dyDescent="0.25">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2.75" customHeight="1" x14ac:dyDescent="0.25">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2.75" customHeight="1" x14ac:dyDescent="0.25">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2.75" customHeight="1" x14ac:dyDescent="0.25">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2.75" customHeight="1" x14ac:dyDescent="0.25">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2.75" customHeight="1" x14ac:dyDescent="0.25">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2.75" customHeight="1" x14ac:dyDescent="0.25">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2.75" customHeight="1" x14ac:dyDescent="0.25">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2.75" customHeight="1" x14ac:dyDescent="0.25">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2.75" customHeight="1" x14ac:dyDescent="0.25">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2.75" customHeight="1" x14ac:dyDescent="0.25">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2.75" customHeight="1" x14ac:dyDescent="0.25">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2.75" customHeight="1" x14ac:dyDescent="0.25">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2.75" customHeight="1" x14ac:dyDescent="0.25">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2.75" customHeight="1" x14ac:dyDescent="0.25">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2.75" customHeight="1" x14ac:dyDescent="0.25">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2.75" customHeight="1" x14ac:dyDescent="0.25">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2.75" customHeight="1" x14ac:dyDescent="0.25">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2.75" customHeight="1" x14ac:dyDescent="0.25">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2.75" customHeight="1" x14ac:dyDescent="0.25">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2.75" customHeight="1" x14ac:dyDescent="0.25">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2.75" customHeight="1" x14ac:dyDescent="0.25">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2.75" customHeight="1" x14ac:dyDescent="0.25">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2.75" customHeight="1" x14ac:dyDescent="0.25">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2.75" customHeight="1" x14ac:dyDescent="0.25">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2.75" customHeight="1" x14ac:dyDescent="0.25">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2.75" customHeight="1" x14ac:dyDescent="0.25">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2.75" customHeight="1" x14ac:dyDescent="0.25">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2.75" customHeight="1" x14ac:dyDescent="0.25">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2.75" customHeight="1" x14ac:dyDescent="0.25">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2.75" customHeight="1" x14ac:dyDescent="0.25">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2.75" customHeight="1" x14ac:dyDescent="0.25">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2.75" customHeight="1" x14ac:dyDescent="0.25">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2.75" customHeight="1" x14ac:dyDescent="0.25">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2.75" customHeight="1" x14ac:dyDescent="0.25">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2.75" customHeight="1" x14ac:dyDescent="0.25">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2.75" customHeight="1" x14ac:dyDescent="0.25">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2.75" customHeight="1" x14ac:dyDescent="0.25">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2.75" customHeight="1" x14ac:dyDescent="0.25">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2.75" customHeight="1" x14ac:dyDescent="0.25">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2.75" customHeight="1" x14ac:dyDescent="0.25">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2.75" customHeight="1" x14ac:dyDescent="0.25">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2.75" customHeight="1" x14ac:dyDescent="0.25">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2.75" customHeight="1" x14ac:dyDescent="0.25">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2.75" customHeight="1" x14ac:dyDescent="0.25">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2.75" customHeight="1" x14ac:dyDescent="0.25">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2.75" customHeight="1" x14ac:dyDescent="0.25">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2.75" customHeight="1" x14ac:dyDescent="0.25">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2.75" customHeight="1" x14ac:dyDescent="0.25">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2.75" customHeight="1" x14ac:dyDescent="0.25">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2.75" customHeight="1" x14ac:dyDescent="0.25">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2.75" customHeight="1" x14ac:dyDescent="0.25">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2.75" customHeight="1" x14ac:dyDescent="0.25">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2.75" customHeight="1" x14ac:dyDescent="0.25">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2.75" customHeight="1" x14ac:dyDescent="0.25">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2.75" customHeight="1" x14ac:dyDescent="0.25">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2.75" customHeight="1" x14ac:dyDescent="0.25">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2.75" customHeight="1" x14ac:dyDescent="0.25">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2.75" customHeight="1" x14ac:dyDescent="0.25">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2.75" customHeight="1" x14ac:dyDescent="0.25">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2.75" customHeight="1" x14ac:dyDescent="0.25">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2.75" customHeight="1" x14ac:dyDescent="0.25">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2.75" customHeight="1" x14ac:dyDescent="0.25">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2.75" customHeight="1" x14ac:dyDescent="0.25">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2.75" customHeight="1" x14ac:dyDescent="0.25">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2.75" customHeight="1" x14ac:dyDescent="0.25">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2.75" customHeight="1" x14ac:dyDescent="0.25">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2.75" customHeight="1" x14ac:dyDescent="0.25">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2.75" customHeight="1" x14ac:dyDescent="0.25">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sheetData>
  <mergeCells count="3">
    <mergeCell ref="A1:B1"/>
    <mergeCell ref="A2:B2"/>
    <mergeCell ref="A3:B3"/>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topLeftCell="A7" workbookViewId="0">
      <selection activeCell="A20" sqref="A20"/>
    </sheetView>
  </sheetViews>
  <sheetFormatPr baseColWidth="10" defaultColWidth="14.42578125" defaultRowHeight="15" customHeight="1" x14ac:dyDescent="0.25"/>
  <cols>
    <col min="1" max="1" width="50.28515625" customWidth="1"/>
    <col min="2" max="2" width="68.42578125" customWidth="1"/>
    <col min="3" max="26" width="11.42578125" customWidth="1"/>
  </cols>
  <sheetData>
    <row r="1" spans="1:2" ht="80.25" customHeight="1" x14ac:dyDescent="0.25">
      <c r="A1" s="283"/>
      <c r="B1" s="277"/>
    </row>
    <row r="2" spans="1:2" x14ac:dyDescent="0.25">
      <c r="A2" s="284" t="s">
        <v>101</v>
      </c>
      <c r="B2" s="281"/>
    </row>
    <row r="3" spans="1:2" x14ac:dyDescent="0.25">
      <c r="A3" s="285" t="s">
        <v>102</v>
      </c>
      <c r="B3" s="277"/>
    </row>
    <row r="4" spans="1:2" x14ac:dyDescent="0.25">
      <c r="A4" s="27" t="s">
        <v>51</v>
      </c>
      <c r="B4" s="27" t="s">
        <v>52</v>
      </c>
    </row>
    <row r="5" spans="1:2" ht="25.5" x14ac:dyDescent="0.25">
      <c r="A5" s="28" t="s">
        <v>53</v>
      </c>
      <c r="B5" s="29" t="s">
        <v>54</v>
      </c>
    </row>
    <row r="6" spans="1:2" x14ac:dyDescent="0.25">
      <c r="A6" s="30" t="s">
        <v>55</v>
      </c>
      <c r="B6" s="29" t="s">
        <v>103</v>
      </c>
    </row>
    <row r="7" spans="1:2" ht="76.5" x14ac:dyDescent="0.25">
      <c r="A7" s="31" t="s">
        <v>104</v>
      </c>
      <c r="B7" s="29" t="s">
        <v>105</v>
      </c>
    </row>
    <row r="8" spans="1:2" ht="89.25" x14ac:dyDescent="0.25">
      <c r="A8" s="31" t="s">
        <v>106</v>
      </c>
      <c r="B8" s="29" t="s">
        <v>107</v>
      </c>
    </row>
    <row r="9" spans="1:2" ht="89.25" x14ac:dyDescent="0.25">
      <c r="A9" s="31" t="s">
        <v>108</v>
      </c>
      <c r="B9" s="29" t="s">
        <v>109</v>
      </c>
    </row>
    <row r="10" spans="1:2" x14ac:dyDescent="0.25">
      <c r="A10" s="31" t="s">
        <v>110</v>
      </c>
      <c r="B10" s="32"/>
    </row>
    <row r="11" spans="1:2" x14ac:dyDescent="0.25">
      <c r="A11" s="31" t="s">
        <v>111</v>
      </c>
      <c r="B11" s="32"/>
    </row>
    <row r="12" spans="1:2" ht="89.25" x14ac:dyDescent="0.25">
      <c r="A12" s="31" t="s">
        <v>112</v>
      </c>
      <c r="B12" s="29" t="s">
        <v>113</v>
      </c>
    </row>
    <row r="13" spans="1:2" ht="25.5" x14ac:dyDescent="0.25">
      <c r="A13" s="31" t="s">
        <v>114</v>
      </c>
      <c r="B13" s="32"/>
    </row>
    <row r="14" spans="1:2" x14ac:dyDescent="0.25">
      <c r="A14" s="31" t="s">
        <v>115</v>
      </c>
      <c r="B14" s="32"/>
    </row>
    <row r="15" spans="1:2" ht="25.5" x14ac:dyDescent="0.25">
      <c r="A15" s="31" t="s">
        <v>116</v>
      </c>
      <c r="B15" s="29" t="s">
        <v>117</v>
      </c>
    </row>
    <row r="16" spans="1:2" ht="25.5" x14ac:dyDescent="0.25">
      <c r="A16" s="31" t="s">
        <v>118</v>
      </c>
      <c r="B16" s="29" t="s">
        <v>119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A1:B1"/>
    <mergeCell ref="A2:B2"/>
    <mergeCell ref="A3:B3"/>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workbookViewId="0"/>
  </sheetViews>
  <sheetFormatPr baseColWidth="10" defaultColWidth="14.42578125" defaultRowHeight="15" customHeight="1" x14ac:dyDescent="0.25"/>
  <cols>
    <col min="1" max="1" width="50.28515625" customWidth="1"/>
    <col min="2" max="2" width="68.42578125" customWidth="1"/>
    <col min="3" max="26" width="11.42578125" customWidth="1"/>
  </cols>
  <sheetData>
    <row r="1" spans="1:2" ht="71.25" customHeight="1" x14ac:dyDescent="0.25">
      <c r="A1" s="283"/>
      <c r="B1" s="277"/>
    </row>
    <row r="2" spans="1:2" x14ac:dyDescent="0.25">
      <c r="A2" s="284" t="s">
        <v>120</v>
      </c>
      <c r="B2" s="281"/>
    </row>
    <row r="3" spans="1:2" x14ac:dyDescent="0.25">
      <c r="A3" s="285" t="s">
        <v>121</v>
      </c>
      <c r="B3" s="277"/>
    </row>
    <row r="4" spans="1:2" x14ac:dyDescent="0.25">
      <c r="A4" s="27" t="s">
        <v>51</v>
      </c>
      <c r="B4" s="27" t="s">
        <v>52</v>
      </c>
    </row>
    <row r="5" spans="1:2" x14ac:dyDescent="0.25">
      <c r="A5" s="28" t="s">
        <v>122</v>
      </c>
      <c r="B5" s="32"/>
    </row>
    <row r="6" spans="1:2" x14ac:dyDescent="0.25">
      <c r="A6" s="30" t="s">
        <v>123</v>
      </c>
      <c r="B6" s="32"/>
    </row>
    <row r="7" spans="1:2" x14ac:dyDescent="0.25">
      <c r="A7" s="31" t="s">
        <v>124</v>
      </c>
    </row>
    <row r="8" spans="1:2" x14ac:dyDescent="0.25">
      <c r="A8" s="33" t="s">
        <v>125</v>
      </c>
      <c r="B8" s="32"/>
    </row>
    <row r="9" spans="1:2" x14ac:dyDescent="0.25">
      <c r="A9" s="34" t="s">
        <v>126</v>
      </c>
      <c r="B9" s="32"/>
    </row>
    <row r="10" spans="1:2" x14ac:dyDescent="0.25">
      <c r="A10" s="34" t="s">
        <v>127</v>
      </c>
      <c r="B10" s="32"/>
    </row>
    <row r="11" spans="1:2" x14ac:dyDescent="0.25">
      <c r="A11" s="34" t="s">
        <v>128</v>
      </c>
      <c r="B11" s="32"/>
    </row>
    <row r="12" spans="1:2" x14ac:dyDescent="0.25">
      <c r="A12" s="31" t="s">
        <v>129</v>
      </c>
      <c r="B12" s="32"/>
    </row>
    <row r="13" spans="1:2" x14ac:dyDescent="0.25">
      <c r="A13" s="31" t="s">
        <v>130</v>
      </c>
      <c r="B13" s="32"/>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A1:B1"/>
    <mergeCell ref="A2:B2"/>
    <mergeCell ref="A3:B3"/>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1001"/>
  <sheetViews>
    <sheetView topLeftCell="A4" zoomScale="96" zoomScaleNormal="96" workbookViewId="0">
      <pane xSplit="8" ySplit="4" topLeftCell="J8" activePane="bottomRight" state="frozen"/>
      <selection activeCell="A4" sqref="A4"/>
      <selection pane="topRight" activeCell="I4" sqref="I4"/>
      <selection pane="bottomLeft" activeCell="A8" sqref="A8"/>
      <selection pane="bottomRight" activeCell="Q12" sqref="Q12"/>
    </sheetView>
  </sheetViews>
  <sheetFormatPr baseColWidth="10" defaultColWidth="14.42578125" defaultRowHeight="15" customHeight="1" x14ac:dyDescent="0.25"/>
  <cols>
    <col min="1" max="1" width="10" hidden="1" customWidth="1"/>
    <col min="2" max="2" width="14.7109375" hidden="1" customWidth="1"/>
    <col min="3" max="3" width="14.140625" hidden="1" customWidth="1"/>
    <col min="4" max="4" width="12.140625" hidden="1" customWidth="1"/>
    <col min="5" max="9" width="11.42578125" hidden="1" customWidth="1"/>
    <col min="10" max="10" width="4.7109375" customWidth="1"/>
    <col min="11" max="11" width="99.85546875" customWidth="1"/>
    <col min="12" max="12" width="22.5703125" customWidth="1"/>
    <col min="13" max="13" width="19.28515625" bestFit="1" customWidth="1"/>
    <col min="14" max="14" width="17.28515625" customWidth="1"/>
    <col min="15" max="15" width="22" bestFit="1" customWidth="1"/>
    <col min="16" max="16" width="25.7109375" customWidth="1"/>
    <col min="17" max="17" width="20.5703125" bestFit="1" customWidth="1"/>
    <col min="18" max="19" width="18.85546875" customWidth="1"/>
    <col min="20" max="20" width="19.28515625" customWidth="1"/>
    <col min="21" max="21" width="19.28515625" bestFit="1" customWidth="1"/>
    <col min="22" max="22" width="14" customWidth="1"/>
    <col min="23" max="23" width="26.85546875" customWidth="1"/>
    <col min="24" max="24" width="29.140625" customWidth="1"/>
    <col min="25" max="25" width="36.140625" customWidth="1"/>
    <col min="26" max="26" width="11.42578125" customWidth="1"/>
  </cols>
  <sheetData>
    <row r="1" spans="1:26" ht="109.5" customHeight="1" x14ac:dyDescent="0.25">
      <c r="A1" s="286"/>
      <c r="B1" s="276"/>
      <c r="C1" s="276"/>
      <c r="D1" s="276"/>
      <c r="E1" s="276"/>
      <c r="F1" s="276"/>
      <c r="G1" s="276"/>
      <c r="H1" s="276"/>
      <c r="I1" s="276"/>
      <c r="J1" s="276"/>
      <c r="K1" s="276"/>
      <c r="L1" s="276"/>
      <c r="M1" s="276"/>
      <c r="N1" s="276"/>
      <c r="O1" s="276"/>
      <c r="P1" s="276"/>
      <c r="Q1" s="276"/>
      <c r="R1" s="276"/>
      <c r="S1" s="276"/>
      <c r="T1" s="276"/>
      <c r="U1" s="276"/>
      <c r="V1" s="276"/>
      <c r="W1" s="277"/>
      <c r="X1" s="6"/>
      <c r="Y1" s="6"/>
      <c r="Z1" s="6"/>
    </row>
    <row r="2" spans="1:26" ht="26.25" customHeight="1" x14ac:dyDescent="0.25">
      <c r="A2" s="287" t="s">
        <v>131</v>
      </c>
      <c r="B2" s="288"/>
      <c r="C2" s="288"/>
      <c r="D2" s="288"/>
      <c r="E2" s="288"/>
      <c r="F2" s="288"/>
      <c r="G2" s="288"/>
      <c r="H2" s="288"/>
      <c r="I2" s="288"/>
      <c r="J2" s="288"/>
      <c r="K2" s="288"/>
      <c r="L2" s="288"/>
      <c r="M2" s="288"/>
      <c r="N2" s="288"/>
      <c r="O2" s="288"/>
      <c r="P2" s="288"/>
      <c r="Q2" s="288"/>
      <c r="R2" s="288"/>
      <c r="S2" s="288"/>
      <c r="T2" s="288"/>
      <c r="U2" s="288"/>
      <c r="V2" s="288"/>
      <c r="W2" s="289"/>
      <c r="X2" s="6"/>
      <c r="Y2" s="6"/>
      <c r="Z2" s="6"/>
    </row>
    <row r="3" spans="1:26" ht="26.25" customHeight="1" x14ac:dyDescent="0.25">
      <c r="A3" s="290" t="str">
        <f>+'Datos Generales'!C5</f>
        <v>Corporación Autónoma Regional del Cesar – CORPOCESAR</v>
      </c>
      <c r="B3" s="291"/>
      <c r="C3" s="291"/>
      <c r="D3" s="291"/>
      <c r="E3" s="291"/>
      <c r="F3" s="291"/>
      <c r="G3" s="291"/>
      <c r="H3" s="291"/>
      <c r="I3" s="291"/>
      <c r="J3" s="291"/>
      <c r="K3" s="291"/>
      <c r="L3" s="291"/>
      <c r="M3" s="291"/>
      <c r="N3" s="291"/>
      <c r="O3" s="291"/>
      <c r="P3" s="291"/>
      <c r="Q3" s="291"/>
      <c r="R3" s="291"/>
      <c r="S3" s="291"/>
      <c r="T3" s="291"/>
      <c r="U3" s="291"/>
      <c r="V3" s="291"/>
      <c r="W3" s="292"/>
      <c r="X3" s="6"/>
      <c r="Y3" s="6"/>
      <c r="Z3" s="6"/>
    </row>
    <row r="4" spans="1:26" ht="26.25" customHeight="1" x14ac:dyDescent="0.25">
      <c r="A4" s="293" t="s">
        <v>132</v>
      </c>
      <c r="B4" s="279"/>
      <c r="C4" s="279"/>
      <c r="D4" s="279"/>
      <c r="E4" s="279"/>
      <c r="F4" s="279"/>
      <c r="G4" s="279"/>
      <c r="H4" s="279"/>
      <c r="I4" s="279"/>
      <c r="J4" s="279"/>
      <c r="K4" s="279"/>
      <c r="L4" s="279"/>
      <c r="M4" s="279"/>
      <c r="N4" s="279"/>
      <c r="O4" s="279"/>
      <c r="P4" s="279"/>
      <c r="Q4" s="279"/>
      <c r="R4" s="279"/>
      <c r="S4" s="279"/>
      <c r="T4" s="279"/>
      <c r="U4" s="279"/>
      <c r="V4" s="279"/>
      <c r="W4" s="294"/>
      <c r="X4" s="6"/>
      <c r="Y4" s="6"/>
      <c r="Z4" s="6"/>
    </row>
    <row r="5" spans="1:26" ht="53.25" customHeight="1" x14ac:dyDescent="0.25">
      <c r="A5" s="295" t="s">
        <v>133</v>
      </c>
      <c r="B5" s="296"/>
      <c r="C5" s="296"/>
      <c r="D5" s="296"/>
      <c r="E5" s="296"/>
      <c r="F5" s="296"/>
      <c r="G5" s="296"/>
      <c r="H5" s="296"/>
      <c r="I5" s="297"/>
      <c r="J5" s="35"/>
      <c r="K5" s="36" t="s">
        <v>134</v>
      </c>
      <c r="L5" s="36" t="s">
        <v>135</v>
      </c>
      <c r="M5" s="298" t="s">
        <v>136</v>
      </c>
      <c r="N5" s="297"/>
      <c r="O5" s="36" t="s">
        <v>137</v>
      </c>
      <c r="P5" s="298" t="s">
        <v>138</v>
      </c>
      <c r="Q5" s="296"/>
      <c r="R5" s="296"/>
      <c r="S5" s="297"/>
      <c r="T5" s="37" t="s">
        <v>139</v>
      </c>
      <c r="U5" s="36" t="s">
        <v>140</v>
      </c>
      <c r="V5" s="38" t="s">
        <v>141</v>
      </c>
      <c r="W5" s="36" t="s">
        <v>142</v>
      </c>
      <c r="X5" s="39" t="s">
        <v>143</v>
      </c>
      <c r="Y5" s="40" t="s">
        <v>144</v>
      </c>
      <c r="Z5" s="6"/>
    </row>
    <row r="6" spans="1:26" ht="36" customHeight="1" x14ac:dyDescent="0.25">
      <c r="A6" s="41" t="s">
        <v>145</v>
      </c>
      <c r="B6" s="41" t="s">
        <v>146</v>
      </c>
      <c r="C6" s="42" t="s">
        <v>147</v>
      </c>
      <c r="D6" s="41" t="s">
        <v>148</v>
      </c>
      <c r="E6" s="41" t="s">
        <v>149</v>
      </c>
      <c r="F6" s="41" t="s">
        <v>150</v>
      </c>
      <c r="G6" s="41" t="s">
        <v>151</v>
      </c>
      <c r="H6" s="41" t="s">
        <v>152</v>
      </c>
      <c r="I6" s="40" t="s">
        <v>153</v>
      </c>
      <c r="J6" s="40"/>
      <c r="K6" s="43"/>
      <c r="L6" s="43"/>
      <c r="M6" s="43" t="s">
        <v>154</v>
      </c>
      <c r="N6" s="43" t="s">
        <v>155</v>
      </c>
      <c r="O6" s="43"/>
      <c r="P6" s="44" t="s">
        <v>156</v>
      </c>
      <c r="Q6" s="43" t="s">
        <v>157</v>
      </c>
      <c r="R6" s="44" t="s">
        <v>158</v>
      </c>
      <c r="S6" s="44" t="s">
        <v>159</v>
      </c>
      <c r="T6" s="45"/>
      <c r="U6" s="43"/>
      <c r="V6" s="36"/>
      <c r="W6" s="43"/>
      <c r="X6" s="46"/>
      <c r="Y6" s="47"/>
      <c r="Z6" s="48"/>
    </row>
    <row r="7" spans="1:26" ht="36" customHeight="1" x14ac:dyDescent="0.25">
      <c r="A7" s="49" t="s">
        <v>160</v>
      </c>
      <c r="B7" s="49"/>
      <c r="C7" s="49"/>
      <c r="D7" s="49"/>
      <c r="E7" s="49"/>
      <c r="F7" s="49"/>
      <c r="G7" s="49"/>
      <c r="H7" s="49"/>
      <c r="I7" s="50"/>
      <c r="J7" s="50"/>
      <c r="K7" s="50" t="s">
        <v>161</v>
      </c>
      <c r="L7" s="51">
        <f t="shared" ref="L7:U7" si="0">+L8+L440++L457</f>
        <v>82807625640.610001</v>
      </c>
      <c r="M7" s="51">
        <f t="shared" si="0"/>
        <v>38259540378.760002</v>
      </c>
      <c r="N7" s="51">
        <f t="shared" si="0"/>
        <v>0</v>
      </c>
      <c r="O7" s="51">
        <f t="shared" si="0"/>
        <v>121067166019.37</v>
      </c>
      <c r="P7" s="51">
        <f t="shared" si="0"/>
        <v>13440096652</v>
      </c>
      <c r="Q7" s="51">
        <f t="shared" si="0"/>
        <v>106835069366.61</v>
      </c>
      <c r="R7" s="51">
        <f t="shared" si="0"/>
        <v>632000000</v>
      </c>
      <c r="S7" s="51">
        <f t="shared" si="0"/>
        <v>160000000</v>
      </c>
      <c r="T7" s="51">
        <f t="shared" si="0"/>
        <v>15284043727.859999</v>
      </c>
      <c r="U7" s="51">
        <f t="shared" si="0"/>
        <v>15284043729.019999</v>
      </c>
      <c r="V7" s="52">
        <f t="shared" ref="V7:V261" si="1">+U7/T7</f>
        <v>1.0000000000758962</v>
      </c>
      <c r="W7" s="51"/>
      <c r="X7" s="51"/>
      <c r="Y7" s="51"/>
      <c r="Z7" s="53"/>
    </row>
    <row r="8" spans="1:26" ht="36" customHeight="1" x14ac:dyDescent="0.25">
      <c r="A8" s="54" t="s">
        <v>160</v>
      </c>
      <c r="B8" s="54" t="s">
        <v>160</v>
      </c>
      <c r="C8" s="54"/>
      <c r="D8" s="54"/>
      <c r="E8" s="54"/>
      <c r="F8" s="54"/>
      <c r="G8" s="54"/>
      <c r="H8" s="55"/>
      <c r="I8" s="56"/>
      <c r="J8" s="56"/>
      <c r="K8" s="56" t="s">
        <v>81</v>
      </c>
      <c r="L8" s="57">
        <f t="shared" ref="L8:N8" si="2">+L9+L180</f>
        <v>31820000000</v>
      </c>
      <c r="M8" s="57">
        <f t="shared" si="2"/>
        <v>5569047686.7599993</v>
      </c>
      <c r="N8" s="57">
        <f t="shared" si="2"/>
        <v>0</v>
      </c>
      <c r="O8" s="57">
        <f t="shared" ref="O8:O262" si="3">+L8+M8-N8</f>
        <v>37389047686.760002</v>
      </c>
      <c r="P8" s="57">
        <f t="shared" ref="P8:U8" si="4">+P9+P180</f>
        <v>9415000000</v>
      </c>
      <c r="Q8" s="57">
        <f t="shared" si="4"/>
        <v>27182047686</v>
      </c>
      <c r="R8" s="57">
        <f t="shared" si="4"/>
        <v>632000000</v>
      </c>
      <c r="S8" s="57">
        <f t="shared" si="4"/>
        <v>160000000</v>
      </c>
      <c r="T8" s="57">
        <f t="shared" si="4"/>
        <v>13339325067.059999</v>
      </c>
      <c r="U8" s="57">
        <f t="shared" si="4"/>
        <v>13339325068.219999</v>
      </c>
      <c r="V8" s="58">
        <f t="shared" si="1"/>
        <v>1.0000000000869609</v>
      </c>
      <c r="W8" s="57"/>
      <c r="X8" s="59"/>
      <c r="Y8" s="59"/>
      <c r="Z8" s="53"/>
    </row>
    <row r="9" spans="1:26" ht="36" customHeight="1" x14ac:dyDescent="0.25">
      <c r="A9" s="60">
        <v>1</v>
      </c>
      <c r="B9" s="61" t="s">
        <v>160</v>
      </c>
      <c r="C9" s="61" t="s">
        <v>160</v>
      </c>
      <c r="D9" s="61"/>
      <c r="E9" s="61"/>
      <c r="F9" s="61"/>
      <c r="G9" s="61"/>
      <c r="H9" s="62"/>
      <c r="I9" s="62"/>
      <c r="J9" s="62"/>
      <c r="K9" s="63" t="s">
        <v>82</v>
      </c>
      <c r="L9" s="64">
        <f t="shared" ref="L9:N9" si="5">+L10+L22</f>
        <v>29370000000</v>
      </c>
      <c r="M9" s="64">
        <f t="shared" si="5"/>
        <v>0</v>
      </c>
      <c r="N9" s="64">
        <f t="shared" si="5"/>
        <v>0</v>
      </c>
      <c r="O9" s="64">
        <f t="shared" si="3"/>
        <v>29370000000</v>
      </c>
      <c r="P9" s="64">
        <f t="shared" ref="P9:U9" si="6">+P10+P22</f>
        <v>9359000000</v>
      </c>
      <c r="Q9" s="64">
        <f t="shared" si="6"/>
        <v>19253000000</v>
      </c>
      <c r="R9" s="64">
        <f t="shared" si="6"/>
        <v>617000000</v>
      </c>
      <c r="S9" s="64">
        <f t="shared" si="6"/>
        <v>141000000</v>
      </c>
      <c r="T9" s="64">
        <f t="shared" si="6"/>
        <v>5353040972.3000002</v>
      </c>
      <c r="U9" s="64">
        <f t="shared" si="6"/>
        <v>5353040973.21</v>
      </c>
      <c r="V9" s="65">
        <f t="shared" si="1"/>
        <v>1.0000000001699969</v>
      </c>
      <c r="W9" s="64"/>
      <c r="X9" s="66"/>
      <c r="Y9" s="66"/>
      <c r="Z9" s="53"/>
    </row>
    <row r="10" spans="1:26" ht="36" customHeight="1" x14ac:dyDescent="0.25">
      <c r="A10" s="67">
        <v>1</v>
      </c>
      <c r="B10" s="68" t="s">
        <v>160</v>
      </c>
      <c r="C10" s="68" t="s">
        <v>160</v>
      </c>
      <c r="D10" s="68" t="s">
        <v>162</v>
      </c>
      <c r="E10" s="68"/>
      <c r="F10" s="68"/>
      <c r="G10" s="68"/>
      <c r="H10" s="69"/>
      <c r="I10" s="69"/>
      <c r="J10" s="69"/>
      <c r="K10" s="70" t="s">
        <v>163</v>
      </c>
      <c r="L10" s="71">
        <f t="shared" ref="L10:N10" si="7">+L11</f>
        <v>24000000000</v>
      </c>
      <c r="M10" s="71">
        <f t="shared" si="7"/>
        <v>0</v>
      </c>
      <c r="N10" s="71">
        <f t="shared" si="7"/>
        <v>0</v>
      </c>
      <c r="O10" s="71">
        <f t="shared" si="3"/>
        <v>24000000000</v>
      </c>
      <c r="P10" s="71">
        <f t="shared" ref="P10:U10" si="8">+P11</f>
        <v>8563501600</v>
      </c>
      <c r="Q10" s="71">
        <f t="shared" si="8"/>
        <v>15400000000</v>
      </c>
      <c r="R10" s="71">
        <f t="shared" si="8"/>
        <v>0</v>
      </c>
      <c r="S10" s="71">
        <f t="shared" si="8"/>
        <v>36498400</v>
      </c>
      <c r="T10" s="71">
        <f t="shared" si="8"/>
        <v>4655336258.3699999</v>
      </c>
      <c r="U10" s="71">
        <f t="shared" si="8"/>
        <v>4655336258.2799997</v>
      </c>
      <c r="V10" s="72">
        <f t="shared" si="1"/>
        <v>0.99999999998066735</v>
      </c>
      <c r="W10" s="71"/>
      <c r="X10" s="73"/>
      <c r="Y10" s="73"/>
      <c r="Z10" s="53"/>
    </row>
    <row r="11" spans="1:26" ht="22.5" customHeight="1" x14ac:dyDescent="0.25">
      <c r="A11" s="74">
        <v>1</v>
      </c>
      <c r="B11" s="75" t="s">
        <v>160</v>
      </c>
      <c r="C11" s="75" t="s">
        <v>160</v>
      </c>
      <c r="D11" s="75" t="s">
        <v>162</v>
      </c>
      <c r="E11" s="75" t="s">
        <v>162</v>
      </c>
      <c r="F11" s="75"/>
      <c r="G11" s="75"/>
      <c r="H11" s="76"/>
      <c r="I11" s="76"/>
      <c r="J11" s="76"/>
      <c r="K11" s="77" t="s">
        <v>164</v>
      </c>
      <c r="L11" s="78">
        <f t="shared" ref="L11:N11" si="9">+L12+L19</f>
        <v>24000000000</v>
      </c>
      <c r="M11" s="78">
        <f t="shared" si="9"/>
        <v>0</v>
      </c>
      <c r="N11" s="78">
        <f t="shared" si="9"/>
        <v>0</v>
      </c>
      <c r="O11" s="78">
        <f t="shared" si="3"/>
        <v>24000000000</v>
      </c>
      <c r="P11" s="78">
        <f t="shared" ref="P11:U11" si="10">+P12+P19</f>
        <v>8563501600</v>
      </c>
      <c r="Q11" s="78">
        <f t="shared" si="10"/>
        <v>15400000000</v>
      </c>
      <c r="R11" s="78">
        <f t="shared" si="10"/>
        <v>0</v>
      </c>
      <c r="S11" s="78">
        <f t="shared" si="10"/>
        <v>36498400</v>
      </c>
      <c r="T11" s="78">
        <f t="shared" si="10"/>
        <v>4655336258.3699999</v>
      </c>
      <c r="U11" s="78">
        <f t="shared" si="10"/>
        <v>4655336258.2799997</v>
      </c>
      <c r="V11" s="79">
        <f t="shared" si="1"/>
        <v>0.99999999998066735</v>
      </c>
      <c r="W11" s="78"/>
      <c r="X11" s="80"/>
      <c r="Y11" s="80"/>
      <c r="Z11" s="53"/>
    </row>
    <row r="12" spans="1:26" ht="22.5" customHeight="1" thickTop="1" thickBot="1" x14ac:dyDescent="0.3">
      <c r="A12" s="81">
        <v>1</v>
      </c>
      <c r="B12" s="81">
        <v>1</v>
      </c>
      <c r="C12" s="81">
        <v>1</v>
      </c>
      <c r="D12" s="82" t="s">
        <v>162</v>
      </c>
      <c r="E12" s="82" t="s">
        <v>162</v>
      </c>
      <c r="F12" s="82" t="s">
        <v>165</v>
      </c>
      <c r="G12" s="82"/>
      <c r="H12" s="82"/>
      <c r="I12" s="82"/>
      <c r="J12" s="82"/>
      <c r="K12" s="83" t="s">
        <v>166</v>
      </c>
      <c r="L12" s="84">
        <f t="shared" ref="L12:N12" si="11">+L13+L16</f>
        <v>24000000000</v>
      </c>
      <c r="M12" s="84">
        <f t="shared" si="11"/>
        <v>0</v>
      </c>
      <c r="N12" s="84">
        <f t="shared" si="11"/>
        <v>0</v>
      </c>
      <c r="O12" s="84">
        <f t="shared" si="3"/>
        <v>24000000000</v>
      </c>
      <c r="P12" s="84">
        <f t="shared" ref="P12:U12" si="12">+P13+P16</f>
        <v>8563501600</v>
      </c>
      <c r="Q12" s="84">
        <f t="shared" si="12"/>
        <v>15400000000</v>
      </c>
      <c r="R12" s="84">
        <f t="shared" si="12"/>
        <v>0</v>
      </c>
      <c r="S12" s="84">
        <f t="shared" si="12"/>
        <v>36498400</v>
      </c>
      <c r="T12" s="84">
        <f t="shared" si="12"/>
        <v>4655336258.3699999</v>
      </c>
      <c r="U12" s="84">
        <f t="shared" si="12"/>
        <v>4655336258.2799997</v>
      </c>
      <c r="V12" s="85">
        <f t="shared" si="1"/>
        <v>0.99999999998066735</v>
      </c>
      <c r="W12" s="84"/>
      <c r="X12" s="86"/>
      <c r="Y12" s="86"/>
      <c r="Z12" s="53"/>
    </row>
    <row r="13" spans="1:26" ht="22.5" hidden="1" customHeight="1" thickTop="1" thickBot="1" x14ac:dyDescent="0.3">
      <c r="A13" s="87">
        <v>1</v>
      </c>
      <c r="B13" s="87">
        <v>1</v>
      </c>
      <c r="C13" s="87">
        <v>1</v>
      </c>
      <c r="D13" s="88" t="s">
        <v>162</v>
      </c>
      <c r="E13" s="88" t="s">
        <v>162</v>
      </c>
      <c r="F13" s="88" t="s">
        <v>165</v>
      </c>
      <c r="G13" s="88" t="s">
        <v>162</v>
      </c>
      <c r="H13" s="88"/>
      <c r="I13" s="88"/>
      <c r="J13" s="88"/>
      <c r="K13" s="89" t="s">
        <v>167</v>
      </c>
      <c r="L13" s="90">
        <f t="shared" ref="L13:N13" si="13">SUBTOTAL(9,L14:L15)</f>
        <v>9500000000</v>
      </c>
      <c r="M13" s="90">
        <f t="shared" si="13"/>
        <v>0</v>
      </c>
      <c r="N13" s="90">
        <f t="shared" si="13"/>
        <v>0</v>
      </c>
      <c r="O13" s="90">
        <f t="shared" si="3"/>
        <v>9500000000</v>
      </c>
      <c r="P13" s="90">
        <f t="shared" ref="P13:S13" si="14">SUBTOTAL(9,P14:P15)</f>
        <v>0</v>
      </c>
      <c r="Q13" s="90">
        <f t="shared" si="14"/>
        <v>9500000000</v>
      </c>
      <c r="R13" s="90">
        <f t="shared" si="14"/>
        <v>0</v>
      </c>
      <c r="S13" s="90">
        <f t="shared" si="14"/>
        <v>0</v>
      </c>
      <c r="T13" s="90">
        <f>SUM(T14:T15)</f>
        <v>657080235.59000003</v>
      </c>
      <c r="U13" s="90">
        <f>SUM(U14:U15)</f>
        <v>657080235.5</v>
      </c>
      <c r="V13" s="91">
        <f t="shared" si="1"/>
        <v>0.99999999986303034</v>
      </c>
      <c r="W13" s="90"/>
      <c r="X13" s="92"/>
      <c r="Y13" s="92"/>
      <c r="Z13" s="53"/>
    </row>
    <row r="14" spans="1:26" ht="22.5" hidden="1" customHeight="1" x14ac:dyDescent="0.25">
      <c r="A14" s="93">
        <v>1</v>
      </c>
      <c r="B14" s="93">
        <v>1</v>
      </c>
      <c r="C14" s="93">
        <v>1</v>
      </c>
      <c r="D14" s="94" t="s">
        <v>162</v>
      </c>
      <c r="E14" s="94" t="s">
        <v>162</v>
      </c>
      <c r="F14" s="94" t="s">
        <v>165</v>
      </c>
      <c r="G14" s="94" t="s">
        <v>162</v>
      </c>
      <c r="H14" s="94" t="s">
        <v>160</v>
      </c>
      <c r="I14" s="94"/>
      <c r="J14" s="94"/>
      <c r="K14" s="95" t="s">
        <v>168</v>
      </c>
      <c r="L14" s="128">
        <v>7500000000</v>
      </c>
      <c r="M14" s="90"/>
      <c r="N14" s="90"/>
      <c r="O14" s="128">
        <v>9500000000</v>
      </c>
      <c r="P14" s="90"/>
      <c r="Q14" s="128">
        <v>9500000000</v>
      </c>
      <c r="R14" s="90"/>
      <c r="S14" s="90"/>
      <c r="T14" s="128">
        <v>657080235.59000003</v>
      </c>
      <c r="U14" s="128">
        <v>610721962.90999997</v>
      </c>
      <c r="V14" s="91">
        <f t="shared" si="1"/>
        <v>0.9294480792922124</v>
      </c>
      <c r="W14" s="90"/>
      <c r="X14" s="92"/>
      <c r="Y14" s="92"/>
      <c r="Z14" s="6"/>
    </row>
    <row r="15" spans="1:26" ht="22.5" hidden="1" customHeight="1" x14ac:dyDescent="0.25">
      <c r="A15" s="93">
        <v>1</v>
      </c>
      <c r="B15" s="93">
        <v>1</v>
      </c>
      <c r="C15" s="93">
        <v>1</v>
      </c>
      <c r="D15" s="94" t="s">
        <v>162</v>
      </c>
      <c r="E15" s="94" t="s">
        <v>162</v>
      </c>
      <c r="F15" s="94" t="s">
        <v>165</v>
      </c>
      <c r="G15" s="94" t="s">
        <v>162</v>
      </c>
      <c r="H15" s="94" t="s">
        <v>169</v>
      </c>
      <c r="I15" s="94"/>
      <c r="J15" s="94"/>
      <c r="K15" s="95" t="s">
        <v>170</v>
      </c>
      <c r="L15" s="128">
        <v>2000000000</v>
      </c>
      <c r="M15" s="90"/>
      <c r="N15" s="90"/>
      <c r="O15" s="128"/>
      <c r="P15" s="90"/>
      <c r="Q15" s="128"/>
      <c r="R15" s="90"/>
      <c r="S15" s="90"/>
      <c r="T15" s="128"/>
      <c r="U15" s="128">
        <v>46358272.590000004</v>
      </c>
      <c r="V15" s="91" t="e">
        <f t="shared" si="1"/>
        <v>#DIV/0!</v>
      </c>
      <c r="W15" s="90"/>
      <c r="X15" s="92"/>
      <c r="Y15" s="92"/>
      <c r="Z15" s="6"/>
    </row>
    <row r="16" spans="1:26" ht="22.5" hidden="1" customHeight="1" thickTop="1" thickBot="1" x14ac:dyDescent="0.3">
      <c r="A16" s="87">
        <v>1</v>
      </c>
      <c r="B16" s="87">
        <v>1</v>
      </c>
      <c r="C16" s="87">
        <v>1</v>
      </c>
      <c r="D16" s="88" t="s">
        <v>162</v>
      </c>
      <c r="E16" s="88" t="s">
        <v>162</v>
      </c>
      <c r="F16" s="88" t="s">
        <v>165</v>
      </c>
      <c r="G16" s="88" t="s">
        <v>171</v>
      </c>
      <c r="H16" s="88"/>
      <c r="I16" s="88"/>
      <c r="J16" s="88"/>
      <c r="K16" s="89" t="s">
        <v>172</v>
      </c>
      <c r="L16" s="90">
        <f t="shared" ref="L16:N16" si="15">SUBTOTAL(9,L17:L18)</f>
        <v>14500000000</v>
      </c>
      <c r="M16" s="90">
        <f t="shared" si="15"/>
        <v>0</v>
      </c>
      <c r="N16" s="90">
        <f t="shared" si="15"/>
        <v>0</v>
      </c>
      <c r="O16" s="90">
        <f t="shared" si="3"/>
        <v>14500000000</v>
      </c>
      <c r="P16" s="90">
        <f t="shared" ref="P16:U16" si="16">SUBTOTAL(9,P17:P18)</f>
        <v>8563501600</v>
      </c>
      <c r="Q16" s="90">
        <f t="shared" si="16"/>
        <v>5900000000</v>
      </c>
      <c r="R16" s="90">
        <f t="shared" si="16"/>
        <v>0</v>
      </c>
      <c r="S16" s="90">
        <f t="shared" si="16"/>
        <v>36498400</v>
      </c>
      <c r="T16" s="90">
        <f t="shared" si="16"/>
        <v>3998256022.7799997</v>
      </c>
      <c r="U16" s="90">
        <f t="shared" si="16"/>
        <v>3998256022.7799997</v>
      </c>
      <c r="V16" s="91">
        <f t="shared" si="1"/>
        <v>1</v>
      </c>
      <c r="W16" s="90"/>
      <c r="X16" s="92"/>
      <c r="Y16" s="92"/>
      <c r="Z16" s="53"/>
    </row>
    <row r="17" spans="1:26" ht="22.5" hidden="1" customHeight="1" x14ac:dyDescent="0.25">
      <c r="A17" s="93">
        <v>1</v>
      </c>
      <c r="B17" s="93">
        <v>1</v>
      </c>
      <c r="C17" s="93">
        <v>1</v>
      </c>
      <c r="D17" s="94" t="s">
        <v>162</v>
      </c>
      <c r="E17" s="94" t="s">
        <v>162</v>
      </c>
      <c r="F17" s="94" t="s">
        <v>165</v>
      </c>
      <c r="G17" s="94" t="s">
        <v>171</v>
      </c>
      <c r="H17" s="94" t="s">
        <v>160</v>
      </c>
      <c r="I17" s="94"/>
      <c r="J17" s="94"/>
      <c r="K17" s="95" t="s">
        <v>173</v>
      </c>
      <c r="L17" s="96">
        <v>10000000000</v>
      </c>
      <c r="M17" s="96"/>
      <c r="N17" s="96"/>
      <c r="O17" s="128">
        <f t="shared" si="3"/>
        <v>10000000000</v>
      </c>
      <c r="P17" s="96">
        <v>8563501600</v>
      </c>
      <c r="Q17" s="96">
        <v>1400000000</v>
      </c>
      <c r="R17" s="96"/>
      <c r="S17" s="96">
        <v>36498400</v>
      </c>
      <c r="T17" s="96">
        <v>1979532355.01</v>
      </c>
      <c r="U17" s="96">
        <v>1979532355.01</v>
      </c>
      <c r="V17" s="97">
        <f t="shared" si="1"/>
        <v>1</v>
      </c>
      <c r="W17" s="96"/>
      <c r="X17" s="92"/>
      <c r="Y17" s="92"/>
      <c r="Z17" s="6"/>
    </row>
    <row r="18" spans="1:26" ht="22.5" hidden="1" customHeight="1" x14ac:dyDescent="0.25">
      <c r="A18" s="93">
        <v>1</v>
      </c>
      <c r="B18" s="93">
        <v>1</v>
      </c>
      <c r="C18" s="93">
        <v>1</v>
      </c>
      <c r="D18" s="94" t="s">
        <v>162</v>
      </c>
      <c r="E18" s="94" t="s">
        <v>162</v>
      </c>
      <c r="F18" s="94" t="s">
        <v>165</v>
      </c>
      <c r="G18" s="94" t="s">
        <v>171</v>
      </c>
      <c r="H18" s="94" t="s">
        <v>169</v>
      </c>
      <c r="I18" s="94"/>
      <c r="J18" s="94"/>
      <c r="K18" s="95" t="s">
        <v>174</v>
      </c>
      <c r="L18" s="96">
        <v>4500000000</v>
      </c>
      <c r="M18" s="96"/>
      <c r="N18" s="96"/>
      <c r="O18" s="128">
        <f t="shared" si="3"/>
        <v>4500000000</v>
      </c>
      <c r="P18" s="96"/>
      <c r="Q18" s="96">
        <v>4500000000</v>
      </c>
      <c r="R18" s="96"/>
      <c r="S18" s="96"/>
      <c r="T18" s="96">
        <v>2018723667.77</v>
      </c>
      <c r="U18" s="96">
        <v>2018723667.77</v>
      </c>
      <c r="V18" s="97">
        <f t="shared" si="1"/>
        <v>1</v>
      </c>
      <c r="W18" s="96"/>
      <c r="X18" s="92"/>
      <c r="Y18" s="92"/>
      <c r="Z18" s="6"/>
    </row>
    <row r="19" spans="1:26" ht="20.25" hidden="1" customHeight="1" thickTop="1" thickBot="1" x14ac:dyDescent="0.3">
      <c r="A19" s="81">
        <v>1</v>
      </c>
      <c r="B19" s="81">
        <v>1</v>
      </c>
      <c r="C19" s="81">
        <v>1</v>
      </c>
      <c r="D19" s="82" t="s">
        <v>162</v>
      </c>
      <c r="E19" s="82" t="s">
        <v>162</v>
      </c>
      <c r="F19" s="82" t="s">
        <v>175</v>
      </c>
      <c r="G19" s="98"/>
      <c r="H19" s="82"/>
      <c r="I19" s="82"/>
      <c r="J19" s="82"/>
      <c r="K19" s="83" t="s">
        <v>176</v>
      </c>
      <c r="L19" s="84">
        <f t="shared" ref="L19:N19" si="17">SUBTOTAL(9,L20:L21)</f>
        <v>0</v>
      </c>
      <c r="M19" s="84">
        <f t="shared" si="17"/>
        <v>0</v>
      </c>
      <c r="N19" s="84">
        <f t="shared" si="17"/>
        <v>0</v>
      </c>
      <c r="O19" s="84">
        <f t="shared" si="3"/>
        <v>0</v>
      </c>
      <c r="P19" s="84">
        <f t="shared" ref="P19:U19" si="18">SUBTOTAL(9,P20:P21)</f>
        <v>0</v>
      </c>
      <c r="Q19" s="84">
        <f t="shared" si="18"/>
        <v>0</v>
      </c>
      <c r="R19" s="84">
        <f t="shared" si="18"/>
        <v>0</v>
      </c>
      <c r="S19" s="84">
        <f t="shared" si="18"/>
        <v>0</v>
      </c>
      <c r="T19" s="84">
        <f t="shared" si="18"/>
        <v>0</v>
      </c>
      <c r="U19" s="84">
        <f t="shared" si="18"/>
        <v>0</v>
      </c>
      <c r="V19" s="85" t="e">
        <f t="shared" si="1"/>
        <v>#DIV/0!</v>
      </c>
      <c r="W19" s="84"/>
      <c r="X19" s="86"/>
      <c r="Y19" s="86"/>
      <c r="Z19" s="53"/>
    </row>
    <row r="20" spans="1:26" ht="22.5" hidden="1" customHeight="1" x14ac:dyDescent="0.25">
      <c r="A20" s="93">
        <v>1</v>
      </c>
      <c r="B20" s="93">
        <v>1</v>
      </c>
      <c r="C20" s="93">
        <v>1</v>
      </c>
      <c r="D20" s="94" t="s">
        <v>162</v>
      </c>
      <c r="E20" s="94" t="s">
        <v>162</v>
      </c>
      <c r="F20" s="94" t="s">
        <v>175</v>
      </c>
      <c r="G20" s="99">
        <v>1</v>
      </c>
      <c r="H20" s="94"/>
      <c r="I20" s="94"/>
      <c r="J20" s="94"/>
      <c r="K20" s="95" t="s">
        <v>177</v>
      </c>
      <c r="L20" s="96"/>
      <c r="M20" s="96"/>
      <c r="N20" s="96"/>
      <c r="O20" s="90">
        <f t="shared" si="3"/>
        <v>0</v>
      </c>
      <c r="P20" s="96"/>
      <c r="Q20" s="96"/>
      <c r="R20" s="96"/>
      <c r="S20" s="96"/>
      <c r="T20" s="96"/>
      <c r="U20" s="96"/>
      <c r="V20" s="97" t="e">
        <f t="shared" si="1"/>
        <v>#DIV/0!</v>
      </c>
      <c r="W20" s="96"/>
      <c r="X20" s="92"/>
      <c r="Y20" s="92"/>
      <c r="Z20" s="6"/>
    </row>
    <row r="21" spans="1:26" ht="22.5" hidden="1" customHeight="1" x14ac:dyDescent="0.25">
      <c r="A21" s="93">
        <v>1</v>
      </c>
      <c r="B21" s="93">
        <v>1</v>
      </c>
      <c r="C21" s="93">
        <v>1</v>
      </c>
      <c r="D21" s="94" t="s">
        <v>162</v>
      </c>
      <c r="E21" s="94" t="s">
        <v>162</v>
      </c>
      <c r="F21" s="94" t="s">
        <v>175</v>
      </c>
      <c r="G21" s="99">
        <v>2</v>
      </c>
      <c r="H21" s="94"/>
      <c r="I21" s="94"/>
      <c r="J21" s="94"/>
      <c r="K21" s="95" t="s">
        <v>178</v>
      </c>
      <c r="L21" s="96"/>
      <c r="M21" s="96"/>
      <c r="N21" s="96"/>
      <c r="O21" s="90">
        <f t="shared" si="3"/>
        <v>0</v>
      </c>
      <c r="P21" s="96"/>
      <c r="Q21" s="96"/>
      <c r="R21" s="96"/>
      <c r="S21" s="96"/>
      <c r="T21" s="96"/>
      <c r="U21" s="96"/>
      <c r="V21" s="97" t="e">
        <f t="shared" si="1"/>
        <v>#DIV/0!</v>
      </c>
      <c r="W21" s="96"/>
      <c r="X21" s="92"/>
      <c r="Y21" s="92"/>
      <c r="Z21" s="6"/>
    </row>
    <row r="22" spans="1:26" ht="22.5" customHeight="1" thickTop="1" thickBot="1" x14ac:dyDescent="0.3">
      <c r="A22" s="67">
        <v>1</v>
      </c>
      <c r="B22" s="68" t="s">
        <v>160</v>
      </c>
      <c r="C22" s="68" t="s">
        <v>160</v>
      </c>
      <c r="D22" s="68" t="s">
        <v>171</v>
      </c>
      <c r="E22" s="68"/>
      <c r="F22" s="68"/>
      <c r="G22" s="68"/>
      <c r="H22" s="69"/>
      <c r="I22" s="69"/>
      <c r="J22" s="69"/>
      <c r="K22" s="70" t="s">
        <v>179</v>
      </c>
      <c r="L22" s="71">
        <f t="shared" ref="L22:N22" si="19">+L23+L32+L64+L82+L148</f>
        <v>5370000000</v>
      </c>
      <c r="M22" s="71">
        <f t="shared" si="19"/>
        <v>0</v>
      </c>
      <c r="N22" s="71">
        <f t="shared" si="19"/>
        <v>0</v>
      </c>
      <c r="O22" s="71">
        <f t="shared" si="3"/>
        <v>5370000000</v>
      </c>
      <c r="P22" s="71">
        <f t="shared" ref="P22:U22" si="20">+P23+P32+P64+P82+P148</f>
        <v>795498400</v>
      </c>
      <c r="Q22" s="71">
        <f t="shared" si="20"/>
        <v>3853000000</v>
      </c>
      <c r="R22" s="71">
        <f t="shared" si="20"/>
        <v>617000000</v>
      </c>
      <c r="S22" s="71">
        <f t="shared" si="20"/>
        <v>104501600</v>
      </c>
      <c r="T22" s="71">
        <f t="shared" si="20"/>
        <v>697704713.92999995</v>
      </c>
      <c r="U22" s="71">
        <f t="shared" si="20"/>
        <v>697704714.92999995</v>
      </c>
      <c r="V22" s="72">
        <f t="shared" si="1"/>
        <v>1.0000000014332711</v>
      </c>
      <c r="W22" s="71"/>
      <c r="X22" s="67"/>
      <c r="Y22" s="68"/>
      <c r="Z22" s="100"/>
    </row>
    <row r="23" spans="1:26" ht="22.5" customHeight="1" x14ac:dyDescent="0.25">
      <c r="A23" s="74">
        <v>1</v>
      </c>
      <c r="B23" s="75" t="s">
        <v>160</v>
      </c>
      <c r="C23" s="75" t="s">
        <v>160</v>
      </c>
      <c r="D23" s="75" t="s">
        <v>171</v>
      </c>
      <c r="E23" s="75" t="s">
        <v>162</v>
      </c>
      <c r="F23" s="75"/>
      <c r="G23" s="75"/>
      <c r="H23" s="76"/>
      <c r="I23" s="76"/>
      <c r="J23" s="76"/>
      <c r="K23" s="77" t="s">
        <v>180</v>
      </c>
      <c r="L23" s="78">
        <f t="shared" ref="L23:N23" si="21">+L24</f>
        <v>800000000</v>
      </c>
      <c r="M23" s="78">
        <f t="shared" si="21"/>
        <v>0</v>
      </c>
      <c r="N23" s="78">
        <f t="shared" si="21"/>
        <v>0</v>
      </c>
      <c r="O23" s="78">
        <f t="shared" si="3"/>
        <v>800000000</v>
      </c>
      <c r="P23" s="78">
        <f t="shared" ref="P23:U23" si="22">+P24</f>
        <v>80000000</v>
      </c>
      <c r="Q23" s="78">
        <f t="shared" si="22"/>
        <v>560000000</v>
      </c>
      <c r="R23" s="78">
        <f t="shared" si="22"/>
        <v>160000000</v>
      </c>
      <c r="S23" s="78">
        <f t="shared" si="22"/>
        <v>0</v>
      </c>
      <c r="T23" s="78">
        <f t="shared" si="22"/>
        <v>120886641</v>
      </c>
      <c r="U23" s="78">
        <f t="shared" si="22"/>
        <v>120886641</v>
      </c>
      <c r="V23" s="79">
        <f t="shared" si="1"/>
        <v>1</v>
      </c>
      <c r="W23" s="78"/>
      <c r="X23" s="74"/>
      <c r="Y23" s="75"/>
      <c r="Z23" s="100"/>
    </row>
    <row r="24" spans="1:26" ht="22.5" customHeight="1" x14ac:dyDescent="0.25">
      <c r="A24" s="81">
        <v>1</v>
      </c>
      <c r="B24" s="81" t="s">
        <v>160</v>
      </c>
      <c r="C24" s="81" t="s">
        <v>160</v>
      </c>
      <c r="D24" s="82" t="s">
        <v>171</v>
      </c>
      <c r="E24" s="82" t="s">
        <v>162</v>
      </c>
      <c r="F24" s="82" t="s">
        <v>181</v>
      </c>
      <c r="G24" s="98"/>
      <c r="H24" s="82"/>
      <c r="I24" s="82"/>
      <c r="J24" s="82"/>
      <c r="K24" s="83" t="s">
        <v>182</v>
      </c>
      <c r="L24" s="84">
        <f t="shared" ref="L24:N24" si="23">+L25</f>
        <v>800000000</v>
      </c>
      <c r="M24" s="84">
        <f t="shared" si="23"/>
        <v>0</v>
      </c>
      <c r="N24" s="84">
        <f t="shared" si="23"/>
        <v>0</v>
      </c>
      <c r="O24" s="84">
        <f t="shared" si="3"/>
        <v>800000000</v>
      </c>
      <c r="P24" s="84">
        <f t="shared" ref="P24:U24" si="24">+P25</f>
        <v>80000000</v>
      </c>
      <c r="Q24" s="84">
        <f t="shared" si="24"/>
        <v>560000000</v>
      </c>
      <c r="R24" s="84">
        <f t="shared" si="24"/>
        <v>160000000</v>
      </c>
      <c r="S24" s="84">
        <f t="shared" si="24"/>
        <v>0</v>
      </c>
      <c r="T24" s="84">
        <f t="shared" si="24"/>
        <v>120886641</v>
      </c>
      <c r="U24" s="84">
        <f t="shared" si="24"/>
        <v>120886641</v>
      </c>
      <c r="V24" s="85">
        <f t="shared" si="1"/>
        <v>1</v>
      </c>
      <c r="W24" s="84"/>
      <c r="X24" s="81"/>
      <c r="Y24" s="81"/>
      <c r="Z24" s="101"/>
    </row>
    <row r="25" spans="1:26" ht="22.5" customHeight="1" x14ac:dyDescent="0.25">
      <c r="A25" s="87">
        <v>1</v>
      </c>
      <c r="B25" s="87" t="s">
        <v>160</v>
      </c>
      <c r="C25" s="87" t="s">
        <v>160</v>
      </c>
      <c r="D25" s="88" t="s">
        <v>171</v>
      </c>
      <c r="E25" s="88" t="s">
        <v>162</v>
      </c>
      <c r="F25" s="88" t="s">
        <v>181</v>
      </c>
      <c r="G25" s="88">
        <v>64</v>
      </c>
      <c r="H25" s="88"/>
      <c r="I25" s="88"/>
      <c r="J25" s="88"/>
      <c r="K25" s="89" t="s">
        <v>183</v>
      </c>
      <c r="L25" s="90">
        <f t="shared" ref="L25:N25" si="25">+L26+L29</f>
        <v>800000000</v>
      </c>
      <c r="M25" s="90">
        <f t="shared" si="25"/>
        <v>0</v>
      </c>
      <c r="N25" s="90">
        <f t="shared" si="25"/>
        <v>0</v>
      </c>
      <c r="O25" s="90">
        <f t="shared" si="3"/>
        <v>800000000</v>
      </c>
      <c r="P25" s="90">
        <f t="shared" ref="P25:U25" si="26">+P26+P29</f>
        <v>80000000</v>
      </c>
      <c r="Q25" s="90">
        <f t="shared" si="26"/>
        <v>560000000</v>
      </c>
      <c r="R25" s="90">
        <f t="shared" si="26"/>
        <v>160000000</v>
      </c>
      <c r="S25" s="90">
        <f t="shared" si="26"/>
        <v>0</v>
      </c>
      <c r="T25" s="90">
        <f t="shared" si="26"/>
        <v>120886641</v>
      </c>
      <c r="U25" s="90">
        <f t="shared" si="26"/>
        <v>120886641</v>
      </c>
      <c r="V25" s="91">
        <f t="shared" si="1"/>
        <v>1</v>
      </c>
      <c r="W25" s="90"/>
      <c r="X25" s="92"/>
      <c r="Y25" s="92"/>
      <c r="Z25" s="53"/>
    </row>
    <row r="26" spans="1:26" ht="22.5" customHeight="1" x14ac:dyDescent="0.25">
      <c r="A26" s="102">
        <v>1</v>
      </c>
      <c r="B26" s="103" t="s">
        <v>160</v>
      </c>
      <c r="C26" s="103" t="s">
        <v>160</v>
      </c>
      <c r="D26" s="103" t="s">
        <v>171</v>
      </c>
      <c r="E26" s="103" t="s">
        <v>162</v>
      </c>
      <c r="F26" s="103" t="s">
        <v>181</v>
      </c>
      <c r="G26" s="104">
        <v>64</v>
      </c>
      <c r="H26" s="103" t="s">
        <v>162</v>
      </c>
      <c r="I26" s="103"/>
      <c r="J26" s="103"/>
      <c r="K26" s="105" t="s">
        <v>184</v>
      </c>
      <c r="L26" s="106">
        <f t="shared" ref="L26:N26" si="27">SUBTOTAL(9,L27:L28)</f>
        <v>800000000</v>
      </c>
      <c r="M26" s="106">
        <f t="shared" si="27"/>
        <v>0</v>
      </c>
      <c r="N26" s="106">
        <f t="shared" si="27"/>
        <v>0</v>
      </c>
      <c r="O26" s="106">
        <f t="shared" si="3"/>
        <v>800000000</v>
      </c>
      <c r="P26" s="106">
        <f t="shared" ref="P26:U26" si="28">SUBTOTAL(9,P27:P28)</f>
        <v>80000000</v>
      </c>
      <c r="Q26" s="106">
        <f t="shared" si="28"/>
        <v>560000000</v>
      </c>
      <c r="R26" s="106">
        <f t="shared" si="28"/>
        <v>160000000</v>
      </c>
      <c r="S26" s="106">
        <f t="shared" si="28"/>
        <v>0</v>
      </c>
      <c r="T26" s="106">
        <f t="shared" si="28"/>
        <v>120886641</v>
      </c>
      <c r="U26" s="106">
        <f t="shared" si="28"/>
        <v>120886641</v>
      </c>
      <c r="V26" s="107">
        <f t="shared" si="1"/>
        <v>1</v>
      </c>
      <c r="W26" s="106"/>
      <c r="X26" s="108"/>
      <c r="Y26" s="108"/>
      <c r="Z26" s="6"/>
    </row>
    <row r="27" spans="1:26" ht="22.5" customHeight="1" x14ac:dyDescent="0.25">
      <c r="A27" s="93">
        <v>1</v>
      </c>
      <c r="B27" s="94" t="s">
        <v>160</v>
      </c>
      <c r="C27" s="94" t="s">
        <v>160</v>
      </c>
      <c r="D27" s="94" t="s">
        <v>171</v>
      </c>
      <c r="E27" s="94" t="s">
        <v>162</v>
      </c>
      <c r="F27" s="94" t="s">
        <v>181</v>
      </c>
      <c r="G27" s="99">
        <v>64</v>
      </c>
      <c r="H27" s="94" t="s">
        <v>162</v>
      </c>
      <c r="I27" s="94" t="s">
        <v>160</v>
      </c>
      <c r="J27" s="94"/>
      <c r="K27" s="95" t="s">
        <v>185</v>
      </c>
      <c r="L27" s="96">
        <v>800000000</v>
      </c>
      <c r="M27" s="96"/>
      <c r="N27" s="96"/>
      <c r="O27" s="128">
        <f t="shared" si="3"/>
        <v>800000000</v>
      </c>
      <c r="P27" s="96">
        <v>80000000</v>
      </c>
      <c r="Q27" s="96">
        <v>560000000</v>
      </c>
      <c r="R27" s="96">
        <v>160000000</v>
      </c>
      <c r="S27" s="96"/>
      <c r="T27" s="96">
        <v>120886641</v>
      </c>
      <c r="U27" s="96">
        <v>120886641</v>
      </c>
      <c r="V27" s="97">
        <f t="shared" si="1"/>
        <v>1</v>
      </c>
      <c r="W27" s="96"/>
      <c r="X27" s="92"/>
      <c r="Y27" s="92"/>
      <c r="Z27" s="6"/>
    </row>
    <row r="28" spans="1:26" ht="22.5" customHeight="1" x14ac:dyDescent="0.25">
      <c r="A28" s="93">
        <v>1</v>
      </c>
      <c r="B28" s="94" t="s">
        <v>160</v>
      </c>
      <c r="C28" s="94" t="s">
        <v>160</v>
      </c>
      <c r="D28" s="94" t="s">
        <v>171</v>
      </c>
      <c r="E28" s="94" t="s">
        <v>162</v>
      </c>
      <c r="F28" s="94" t="s">
        <v>181</v>
      </c>
      <c r="G28" s="99">
        <v>64</v>
      </c>
      <c r="H28" s="94" t="s">
        <v>162</v>
      </c>
      <c r="I28" s="94" t="s">
        <v>169</v>
      </c>
      <c r="J28" s="94"/>
      <c r="K28" s="95" t="s">
        <v>186</v>
      </c>
      <c r="L28" s="96"/>
      <c r="M28" s="96"/>
      <c r="N28" s="96"/>
      <c r="O28" s="90">
        <f t="shared" si="3"/>
        <v>0</v>
      </c>
      <c r="P28" s="96"/>
      <c r="Q28" s="96"/>
      <c r="R28" s="96"/>
      <c r="S28" s="96"/>
      <c r="T28" s="96"/>
      <c r="U28" s="96"/>
      <c r="V28" s="97" t="e">
        <f t="shared" si="1"/>
        <v>#DIV/0!</v>
      </c>
      <c r="W28" s="96"/>
      <c r="X28" s="92"/>
      <c r="Y28" s="92"/>
      <c r="Z28" s="6"/>
    </row>
    <row r="29" spans="1:26" ht="22.5" customHeight="1" x14ac:dyDescent="0.25">
      <c r="A29" s="102">
        <v>1</v>
      </c>
      <c r="B29" s="103" t="s">
        <v>160</v>
      </c>
      <c r="C29" s="103" t="s">
        <v>160</v>
      </c>
      <c r="D29" s="103" t="s">
        <v>171</v>
      </c>
      <c r="E29" s="103" t="s">
        <v>162</v>
      </c>
      <c r="F29" s="103" t="s">
        <v>181</v>
      </c>
      <c r="G29" s="104">
        <v>64</v>
      </c>
      <c r="H29" s="103" t="s">
        <v>171</v>
      </c>
      <c r="I29" s="103"/>
      <c r="J29" s="103"/>
      <c r="K29" s="105" t="s">
        <v>187</v>
      </c>
      <c r="L29" s="106">
        <f t="shared" ref="L29:N29" si="29">SUBTOTAL(9,L30:L31)</f>
        <v>0</v>
      </c>
      <c r="M29" s="106">
        <f t="shared" si="29"/>
        <v>0</v>
      </c>
      <c r="N29" s="106">
        <f t="shared" si="29"/>
        <v>0</v>
      </c>
      <c r="O29" s="106">
        <f t="shared" si="3"/>
        <v>0</v>
      </c>
      <c r="P29" s="106">
        <f t="shared" ref="P29:U29" si="30">SUBTOTAL(9,P30:P31)</f>
        <v>0</v>
      </c>
      <c r="Q29" s="106">
        <f t="shared" si="30"/>
        <v>0</v>
      </c>
      <c r="R29" s="106">
        <f t="shared" si="30"/>
        <v>0</v>
      </c>
      <c r="S29" s="106">
        <f t="shared" si="30"/>
        <v>0</v>
      </c>
      <c r="T29" s="106">
        <f t="shared" si="30"/>
        <v>0</v>
      </c>
      <c r="U29" s="106">
        <f t="shared" si="30"/>
        <v>0</v>
      </c>
      <c r="V29" s="107" t="e">
        <f t="shared" si="1"/>
        <v>#DIV/0!</v>
      </c>
      <c r="W29" s="106"/>
      <c r="X29" s="108"/>
      <c r="Y29" s="108"/>
      <c r="Z29" s="101"/>
    </row>
    <row r="30" spans="1:26" ht="22.5" customHeight="1" x14ac:dyDescent="0.25">
      <c r="A30" s="93">
        <v>1</v>
      </c>
      <c r="B30" s="94" t="s">
        <v>160</v>
      </c>
      <c r="C30" s="94" t="s">
        <v>160</v>
      </c>
      <c r="D30" s="94" t="s">
        <v>171</v>
      </c>
      <c r="E30" s="94" t="s">
        <v>162</v>
      </c>
      <c r="F30" s="94" t="s">
        <v>181</v>
      </c>
      <c r="G30" s="99">
        <v>64</v>
      </c>
      <c r="H30" s="94" t="s">
        <v>171</v>
      </c>
      <c r="I30" s="94" t="s">
        <v>160</v>
      </c>
      <c r="J30" s="94"/>
      <c r="K30" s="95" t="s">
        <v>188</v>
      </c>
      <c r="L30" s="96"/>
      <c r="M30" s="96"/>
      <c r="N30" s="96"/>
      <c r="O30" s="90">
        <f t="shared" si="3"/>
        <v>0</v>
      </c>
      <c r="P30" s="96"/>
      <c r="Q30" s="96"/>
      <c r="R30" s="96"/>
      <c r="S30" s="96"/>
      <c r="T30" s="96"/>
      <c r="U30" s="96"/>
      <c r="V30" s="97" t="e">
        <f t="shared" si="1"/>
        <v>#DIV/0!</v>
      </c>
      <c r="W30" s="96"/>
      <c r="X30" s="92"/>
      <c r="Y30" s="92"/>
      <c r="Z30" s="6"/>
    </row>
    <row r="31" spans="1:26" ht="22.5" customHeight="1" x14ac:dyDescent="0.25">
      <c r="A31" s="93">
        <v>1</v>
      </c>
      <c r="B31" s="94" t="s">
        <v>160</v>
      </c>
      <c r="C31" s="94" t="s">
        <v>160</v>
      </c>
      <c r="D31" s="94" t="s">
        <v>171</v>
      </c>
      <c r="E31" s="94" t="s">
        <v>162</v>
      </c>
      <c r="F31" s="94" t="s">
        <v>181</v>
      </c>
      <c r="G31" s="99">
        <v>64</v>
      </c>
      <c r="H31" s="94" t="s">
        <v>171</v>
      </c>
      <c r="I31" s="94" t="s">
        <v>169</v>
      </c>
      <c r="J31" s="94"/>
      <c r="K31" s="95" t="s">
        <v>189</v>
      </c>
      <c r="L31" s="96"/>
      <c r="M31" s="96"/>
      <c r="N31" s="96"/>
      <c r="O31" s="90">
        <f t="shared" si="3"/>
        <v>0</v>
      </c>
      <c r="P31" s="96"/>
      <c r="Q31" s="96"/>
      <c r="R31" s="96"/>
      <c r="S31" s="96"/>
      <c r="T31" s="96"/>
      <c r="U31" s="96"/>
      <c r="V31" s="97" t="e">
        <f t="shared" si="1"/>
        <v>#DIV/0!</v>
      </c>
      <c r="W31" s="96"/>
      <c r="X31" s="92"/>
      <c r="Y31" s="92"/>
      <c r="Z31" s="6"/>
    </row>
    <row r="32" spans="1:26" ht="22.5" customHeight="1" x14ac:dyDescent="0.25">
      <c r="A32" s="74">
        <v>1</v>
      </c>
      <c r="B32" s="75" t="s">
        <v>160</v>
      </c>
      <c r="C32" s="75" t="s">
        <v>160</v>
      </c>
      <c r="D32" s="75" t="s">
        <v>171</v>
      </c>
      <c r="E32" s="75" t="s">
        <v>171</v>
      </c>
      <c r="F32" s="75"/>
      <c r="G32" s="75"/>
      <c r="H32" s="76"/>
      <c r="I32" s="76"/>
      <c r="J32" s="76"/>
      <c r="K32" s="77" t="s">
        <v>190</v>
      </c>
      <c r="L32" s="78">
        <f t="shared" ref="L32:N32" si="31">+L33+L36+L39+L43+L46+L49+L52+L55+L58+L61</f>
        <v>3960000000</v>
      </c>
      <c r="M32" s="78">
        <f t="shared" si="31"/>
        <v>0</v>
      </c>
      <c r="N32" s="78">
        <f t="shared" si="31"/>
        <v>0</v>
      </c>
      <c r="O32" s="78">
        <f t="shared" si="3"/>
        <v>3960000000</v>
      </c>
      <c r="P32" s="78">
        <f t="shared" ref="P32:U32" si="32">+P33+P36+P39+P43+P46+P49+P52+P55+P58+P61</f>
        <v>651498400</v>
      </c>
      <c r="Q32" s="78">
        <f t="shared" si="32"/>
        <v>2908000000</v>
      </c>
      <c r="R32" s="78">
        <f t="shared" si="32"/>
        <v>396000000</v>
      </c>
      <c r="S32" s="78">
        <f t="shared" si="32"/>
        <v>4501600</v>
      </c>
      <c r="T32" s="78">
        <f t="shared" si="32"/>
        <v>569232717.92999995</v>
      </c>
      <c r="U32" s="78">
        <f t="shared" si="32"/>
        <v>569232717.92999995</v>
      </c>
      <c r="V32" s="79">
        <f t="shared" si="1"/>
        <v>1</v>
      </c>
      <c r="W32" s="78"/>
      <c r="X32" s="74"/>
      <c r="Y32" s="75"/>
      <c r="Z32" s="100"/>
    </row>
    <row r="33" spans="1:26" ht="22.5" customHeight="1" x14ac:dyDescent="0.25">
      <c r="A33" s="81">
        <v>1</v>
      </c>
      <c r="B33" s="81" t="s">
        <v>160</v>
      </c>
      <c r="C33" s="81" t="s">
        <v>160</v>
      </c>
      <c r="D33" s="82" t="s">
        <v>171</v>
      </c>
      <c r="E33" s="82" t="s">
        <v>171</v>
      </c>
      <c r="F33" s="82" t="s">
        <v>191</v>
      </c>
      <c r="G33" s="98"/>
      <c r="H33" s="82"/>
      <c r="I33" s="82"/>
      <c r="J33" s="82"/>
      <c r="K33" s="83" t="s">
        <v>192</v>
      </c>
      <c r="L33" s="84">
        <f t="shared" ref="L33:N33" si="33">SUBTOTAL(9,L34:L35)</f>
        <v>0</v>
      </c>
      <c r="M33" s="84">
        <f t="shared" si="33"/>
        <v>0</v>
      </c>
      <c r="N33" s="84">
        <f t="shared" si="33"/>
        <v>0</v>
      </c>
      <c r="O33" s="84">
        <f t="shared" si="3"/>
        <v>0</v>
      </c>
      <c r="P33" s="84">
        <f t="shared" ref="P33:U33" si="34">SUBTOTAL(9,P34:P35)</f>
        <v>0</v>
      </c>
      <c r="Q33" s="84">
        <f t="shared" si="34"/>
        <v>0</v>
      </c>
      <c r="R33" s="84">
        <f t="shared" si="34"/>
        <v>0</v>
      </c>
      <c r="S33" s="84">
        <f t="shared" si="34"/>
        <v>0</v>
      </c>
      <c r="T33" s="84">
        <f t="shared" si="34"/>
        <v>0</v>
      </c>
      <c r="U33" s="84">
        <f t="shared" si="34"/>
        <v>0</v>
      </c>
      <c r="V33" s="85" t="e">
        <f t="shared" si="1"/>
        <v>#DIV/0!</v>
      </c>
      <c r="W33" s="84"/>
      <c r="X33" s="81"/>
      <c r="Y33" s="81"/>
      <c r="Z33" s="101"/>
    </row>
    <row r="34" spans="1:26" ht="22.5" customHeight="1" x14ac:dyDescent="0.25">
      <c r="A34" s="93">
        <v>1</v>
      </c>
      <c r="B34" s="94" t="s">
        <v>160</v>
      </c>
      <c r="C34" s="94" t="s">
        <v>160</v>
      </c>
      <c r="D34" s="94" t="s">
        <v>171</v>
      </c>
      <c r="E34" s="94" t="s">
        <v>171</v>
      </c>
      <c r="F34" s="94" t="s">
        <v>191</v>
      </c>
      <c r="G34" s="99">
        <v>1</v>
      </c>
      <c r="H34" s="94"/>
      <c r="I34" s="94"/>
      <c r="J34" s="94"/>
      <c r="K34" s="95" t="s">
        <v>193</v>
      </c>
      <c r="L34" s="96"/>
      <c r="M34" s="96"/>
      <c r="N34" s="96"/>
      <c r="O34" s="90">
        <f t="shared" si="3"/>
        <v>0</v>
      </c>
      <c r="P34" s="96"/>
      <c r="Q34" s="96"/>
      <c r="R34" s="96"/>
      <c r="S34" s="96"/>
      <c r="T34" s="96"/>
      <c r="U34" s="96"/>
      <c r="V34" s="97" t="e">
        <f t="shared" si="1"/>
        <v>#DIV/0!</v>
      </c>
      <c r="W34" s="96"/>
      <c r="X34" s="92"/>
      <c r="Y34" s="92"/>
      <c r="Z34" s="6"/>
    </row>
    <row r="35" spans="1:26" ht="22.5" customHeight="1" x14ac:dyDescent="0.25">
      <c r="A35" s="93">
        <v>1</v>
      </c>
      <c r="B35" s="94" t="s">
        <v>160</v>
      </c>
      <c r="C35" s="94" t="s">
        <v>160</v>
      </c>
      <c r="D35" s="94" t="s">
        <v>171</v>
      </c>
      <c r="E35" s="94" t="s">
        <v>171</v>
      </c>
      <c r="F35" s="94" t="s">
        <v>191</v>
      </c>
      <c r="G35" s="99">
        <v>2</v>
      </c>
      <c r="H35" s="94"/>
      <c r="I35" s="94"/>
      <c r="J35" s="94"/>
      <c r="K35" s="95" t="s">
        <v>194</v>
      </c>
      <c r="L35" s="96"/>
      <c r="M35" s="96"/>
      <c r="N35" s="96"/>
      <c r="O35" s="90">
        <f t="shared" si="3"/>
        <v>0</v>
      </c>
      <c r="P35" s="96"/>
      <c r="Q35" s="96"/>
      <c r="R35" s="96"/>
      <c r="S35" s="96"/>
      <c r="T35" s="96"/>
      <c r="U35" s="96"/>
      <c r="V35" s="97" t="e">
        <f t="shared" si="1"/>
        <v>#DIV/0!</v>
      </c>
      <c r="W35" s="96"/>
      <c r="X35" s="92"/>
      <c r="Y35" s="92"/>
      <c r="Z35" s="6"/>
    </row>
    <row r="36" spans="1:26" ht="22.5" customHeight="1" x14ac:dyDescent="0.25">
      <c r="A36" s="81">
        <v>1</v>
      </c>
      <c r="B36" s="81" t="s">
        <v>160</v>
      </c>
      <c r="C36" s="81" t="s">
        <v>160</v>
      </c>
      <c r="D36" s="82" t="s">
        <v>171</v>
      </c>
      <c r="E36" s="82" t="s">
        <v>171</v>
      </c>
      <c r="F36" s="82" t="s">
        <v>195</v>
      </c>
      <c r="G36" s="98"/>
      <c r="H36" s="82"/>
      <c r="I36" s="82"/>
      <c r="J36" s="82"/>
      <c r="K36" s="83" t="s">
        <v>196</v>
      </c>
      <c r="L36" s="84">
        <f t="shared" ref="L36:N36" si="35">SUBTOTAL(9,L37:L38)</f>
        <v>700000000</v>
      </c>
      <c r="M36" s="84">
        <f t="shared" si="35"/>
        <v>0</v>
      </c>
      <c r="N36" s="84">
        <f t="shared" si="35"/>
        <v>0</v>
      </c>
      <c r="O36" s="84">
        <f t="shared" si="3"/>
        <v>700000000</v>
      </c>
      <c r="P36" s="84">
        <f t="shared" ref="P36:U36" si="36">SUBTOTAL(9,P37:P38)</f>
        <v>325498400</v>
      </c>
      <c r="Q36" s="84">
        <f t="shared" si="36"/>
        <v>300000000</v>
      </c>
      <c r="R36" s="84">
        <f t="shared" si="36"/>
        <v>70000000</v>
      </c>
      <c r="S36" s="84">
        <f t="shared" si="36"/>
        <v>4501600</v>
      </c>
      <c r="T36" s="84">
        <f t="shared" si="36"/>
        <v>272734993</v>
      </c>
      <c r="U36" s="84">
        <f t="shared" si="36"/>
        <v>272734993</v>
      </c>
      <c r="V36" s="85">
        <f t="shared" si="1"/>
        <v>1</v>
      </c>
      <c r="W36" s="84"/>
      <c r="X36" s="81"/>
      <c r="Y36" s="81"/>
      <c r="Z36" s="101"/>
    </row>
    <row r="37" spans="1:26" ht="22.5" customHeight="1" x14ac:dyDescent="0.25">
      <c r="A37" s="93">
        <v>1</v>
      </c>
      <c r="B37" s="94" t="s">
        <v>160</v>
      </c>
      <c r="C37" s="94" t="s">
        <v>160</v>
      </c>
      <c r="D37" s="94" t="s">
        <v>171</v>
      </c>
      <c r="E37" s="94" t="s">
        <v>171</v>
      </c>
      <c r="F37" s="94" t="s">
        <v>195</v>
      </c>
      <c r="G37" s="99">
        <v>1</v>
      </c>
      <c r="H37" s="94"/>
      <c r="I37" s="94"/>
      <c r="J37" s="94"/>
      <c r="K37" s="95" t="s">
        <v>197</v>
      </c>
      <c r="L37" s="96">
        <v>700000000</v>
      </c>
      <c r="M37" s="96"/>
      <c r="N37" s="96"/>
      <c r="O37" s="128">
        <f t="shared" si="3"/>
        <v>700000000</v>
      </c>
      <c r="P37" s="96">
        <v>325498400</v>
      </c>
      <c r="Q37" s="96">
        <v>300000000</v>
      </c>
      <c r="R37" s="96">
        <v>70000000</v>
      </c>
      <c r="S37" s="96">
        <v>4501600</v>
      </c>
      <c r="T37" s="96">
        <v>272734993</v>
      </c>
      <c r="U37" s="96">
        <v>272734993</v>
      </c>
      <c r="V37" s="97">
        <f t="shared" si="1"/>
        <v>1</v>
      </c>
      <c r="W37" s="96"/>
      <c r="X37" s="92"/>
      <c r="Y37" s="92"/>
      <c r="Z37" s="6"/>
    </row>
    <row r="38" spans="1:26" ht="22.5" customHeight="1" x14ac:dyDescent="0.25">
      <c r="A38" s="93">
        <v>1</v>
      </c>
      <c r="B38" s="94" t="s">
        <v>160</v>
      </c>
      <c r="C38" s="94" t="s">
        <v>160</v>
      </c>
      <c r="D38" s="94" t="s">
        <v>171</v>
      </c>
      <c r="E38" s="94" t="s">
        <v>171</v>
      </c>
      <c r="F38" s="94" t="s">
        <v>195</v>
      </c>
      <c r="G38" s="99">
        <v>2</v>
      </c>
      <c r="H38" s="94"/>
      <c r="I38" s="94"/>
      <c r="J38" s="94"/>
      <c r="K38" s="95" t="s">
        <v>198</v>
      </c>
      <c r="L38" s="96"/>
      <c r="M38" s="96"/>
      <c r="N38" s="96"/>
      <c r="O38" s="90">
        <f t="shared" si="3"/>
        <v>0</v>
      </c>
      <c r="P38" s="96"/>
      <c r="Q38" s="96"/>
      <c r="R38" s="96"/>
      <c r="S38" s="96"/>
      <c r="T38" s="96"/>
      <c r="U38" s="96"/>
      <c r="V38" s="97" t="e">
        <f t="shared" si="1"/>
        <v>#DIV/0!</v>
      </c>
      <c r="W38" s="96"/>
      <c r="X38" s="92"/>
      <c r="Y38" s="92"/>
      <c r="Z38" s="6"/>
    </row>
    <row r="39" spans="1:26" ht="22.5" customHeight="1" x14ac:dyDescent="0.25">
      <c r="A39" s="81">
        <v>1</v>
      </c>
      <c r="B39" s="81" t="s">
        <v>160</v>
      </c>
      <c r="C39" s="81" t="s">
        <v>160</v>
      </c>
      <c r="D39" s="82" t="s">
        <v>171</v>
      </c>
      <c r="E39" s="82" t="s">
        <v>171</v>
      </c>
      <c r="F39" s="82" t="s">
        <v>199</v>
      </c>
      <c r="G39" s="98"/>
      <c r="H39" s="82"/>
      <c r="I39" s="82"/>
      <c r="J39" s="82"/>
      <c r="K39" s="83" t="s">
        <v>200</v>
      </c>
      <c r="L39" s="84">
        <f t="shared" ref="L39:N39" si="37">SUBTOTAL(9,L40:L42)</f>
        <v>700000000</v>
      </c>
      <c r="M39" s="84">
        <f t="shared" si="37"/>
        <v>0</v>
      </c>
      <c r="N39" s="84">
        <f t="shared" si="37"/>
        <v>0</v>
      </c>
      <c r="O39" s="84">
        <f t="shared" si="3"/>
        <v>700000000</v>
      </c>
      <c r="P39" s="84">
        <f t="shared" ref="P39:U39" si="38">SUBTOTAL(9,P40:P42)</f>
        <v>70000000</v>
      </c>
      <c r="Q39" s="84">
        <f t="shared" si="38"/>
        <v>560000000</v>
      </c>
      <c r="R39" s="84">
        <f t="shared" si="38"/>
        <v>70000000</v>
      </c>
      <c r="S39" s="84">
        <f t="shared" si="38"/>
        <v>0</v>
      </c>
      <c r="T39" s="84">
        <f t="shared" si="38"/>
        <v>238526511</v>
      </c>
      <c r="U39" s="84">
        <f t="shared" si="38"/>
        <v>238526511</v>
      </c>
      <c r="V39" s="85">
        <f t="shared" si="1"/>
        <v>1</v>
      </c>
      <c r="W39" s="84"/>
      <c r="X39" s="81"/>
      <c r="Y39" s="81"/>
      <c r="Z39" s="101"/>
    </row>
    <row r="40" spans="1:26" ht="22.5" customHeight="1" x14ac:dyDescent="0.25">
      <c r="A40" s="93">
        <v>1</v>
      </c>
      <c r="B40" s="94" t="s">
        <v>160</v>
      </c>
      <c r="C40" s="94" t="s">
        <v>160</v>
      </c>
      <c r="D40" s="94" t="s">
        <v>171</v>
      </c>
      <c r="E40" s="94" t="s">
        <v>171</v>
      </c>
      <c r="F40" s="94" t="s">
        <v>199</v>
      </c>
      <c r="G40" s="99">
        <v>1</v>
      </c>
      <c r="H40" s="94"/>
      <c r="I40" s="94"/>
      <c r="J40" s="94"/>
      <c r="K40" s="95" t="s">
        <v>201</v>
      </c>
      <c r="L40" s="128">
        <v>600000000</v>
      </c>
      <c r="M40" s="90"/>
      <c r="N40" s="90"/>
      <c r="O40" s="128">
        <f t="shared" si="3"/>
        <v>600000000</v>
      </c>
      <c r="P40" s="128">
        <v>70000000</v>
      </c>
      <c r="Q40" s="128">
        <v>470000000</v>
      </c>
      <c r="R40" s="128">
        <v>60000000</v>
      </c>
      <c r="S40" s="90"/>
      <c r="T40" s="128">
        <v>130330837</v>
      </c>
      <c r="U40" s="128">
        <v>130330837</v>
      </c>
      <c r="V40" s="91">
        <f t="shared" si="1"/>
        <v>1</v>
      </c>
      <c r="W40" s="90"/>
      <c r="X40" s="92"/>
      <c r="Y40" s="92"/>
      <c r="Z40" s="6"/>
    </row>
    <row r="41" spans="1:26" ht="22.5" customHeight="1" x14ac:dyDescent="0.25">
      <c r="A41" s="93">
        <v>1</v>
      </c>
      <c r="B41" s="94" t="s">
        <v>160</v>
      </c>
      <c r="C41" s="94" t="s">
        <v>160</v>
      </c>
      <c r="D41" s="94" t="s">
        <v>171</v>
      </c>
      <c r="E41" s="94" t="s">
        <v>171</v>
      </c>
      <c r="F41" s="94" t="s">
        <v>199</v>
      </c>
      <c r="G41" s="99">
        <v>2</v>
      </c>
      <c r="H41" s="94"/>
      <c r="I41" s="94"/>
      <c r="J41" s="94"/>
      <c r="K41" s="95" t="s">
        <v>202</v>
      </c>
      <c r="L41" s="128">
        <v>100000000</v>
      </c>
      <c r="M41" s="90"/>
      <c r="N41" s="90"/>
      <c r="O41" s="128">
        <f t="shared" si="3"/>
        <v>100000000</v>
      </c>
      <c r="P41" s="90"/>
      <c r="Q41" s="128">
        <v>90000000</v>
      </c>
      <c r="R41" s="128">
        <v>10000000</v>
      </c>
      <c r="S41" s="90"/>
      <c r="T41" s="128">
        <v>108195674</v>
      </c>
      <c r="U41" s="128">
        <v>108195674</v>
      </c>
      <c r="V41" s="91">
        <f t="shared" si="1"/>
        <v>1</v>
      </c>
      <c r="W41" s="90"/>
      <c r="X41" s="92"/>
      <c r="Y41" s="92"/>
      <c r="Z41" s="6"/>
    </row>
    <row r="42" spans="1:26" ht="22.5" customHeight="1" x14ac:dyDescent="0.25">
      <c r="A42" s="93">
        <v>1</v>
      </c>
      <c r="B42" s="94" t="s">
        <v>160</v>
      </c>
      <c r="C42" s="94" t="s">
        <v>160</v>
      </c>
      <c r="D42" s="94" t="s">
        <v>171</v>
      </c>
      <c r="E42" s="94" t="s">
        <v>171</v>
      </c>
      <c r="F42" s="94" t="s">
        <v>199</v>
      </c>
      <c r="G42" s="99">
        <v>3</v>
      </c>
      <c r="H42" s="94"/>
      <c r="I42" s="94"/>
      <c r="J42" s="94"/>
      <c r="K42" s="95" t="s">
        <v>203</v>
      </c>
      <c r="L42" s="90"/>
      <c r="M42" s="90"/>
      <c r="N42" s="90"/>
      <c r="O42" s="90">
        <f t="shared" si="3"/>
        <v>0</v>
      </c>
      <c r="P42" s="90"/>
      <c r="Q42" s="90"/>
      <c r="R42" s="90"/>
      <c r="S42" s="90"/>
      <c r="T42" s="90"/>
      <c r="U42" s="90"/>
      <c r="V42" s="91" t="e">
        <f t="shared" si="1"/>
        <v>#DIV/0!</v>
      </c>
      <c r="W42" s="90"/>
      <c r="X42" s="92"/>
      <c r="Y42" s="92"/>
      <c r="Z42" s="6"/>
    </row>
    <row r="43" spans="1:26" ht="22.5" customHeight="1" x14ac:dyDescent="0.25">
      <c r="A43" s="81">
        <v>1</v>
      </c>
      <c r="B43" s="81" t="s">
        <v>160</v>
      </c>
      <c r="C43" s="81" t="s">
        <v>160</v>
      </c>
      <c r="D43" s="82" t="s">
        <v>171</v>
      </c>
      <c r="E43" s="82" t="s">
        <v>171</v>
      </c>
      <c r="F43" s="82" t="s">
        <v>204</v>
      </c>
      <c r="G43" s="98"/>
      <c r="H43" s="82"/>
      <c r="I43" s="82"/>
      <c r="J43" s="82"/>
      <c r="K43" s="83" t="s">
        <v>205</v>
      </c>
      <c r="L43" s="84">
        <f t="shared" ref="L43:N43" si="39">SUBTOTAL(9,L44:L45)</f>
        <v>800000000</v>
      </c>
      <c r="M43" s="84">
        <f t="shared" si="39"/>
        <v>0</v>
      </c>
      <c r="N43" s="84">
        <f t="shared" si="39"/>
        <v>0</v>
      </c>
      <c r="O43" s="84">
        <f t="shared" si="3"/>
        <v>800000000</v>
      </c>
      <c r="P43" s="84">
        <f t="shared" ref="P43:U43" si="40">SUBTOTAL(9,P44:P45)</f>
        <v>80000000</v>
      </c>
      <c r="Q43" s="84">
        <f t="shared" si="40"/>
        <v>640000000</v>
      </c>
      <c r="R43" s="84">
        <f t="shared" si="40"/>
        <v>80000000</v>
      </c>
      <c r="S43" s="84">
        <f t="shared" si="40"/>
        <v>0</v>
      </c>
      <c r="T43" s="84">
        <f t="shared" si="40"/>
        <v>40712344</v>
      </c>
      <c r="U43" s="84">
        <f t="shared" si="40"/>
        <v>40712344</v>
      </c>
      <c r="V43" s="85">
        <f t="shared" si="1"/>
        <v>1</v>
      </c>
      <c r="W43" s="84"/>
      <c r="X43" s="81"/>
      <c r="Y43" s="81"/>
      <c r="Z43" s="101"/>
    </row>
    <row r="44" spans="1:26" ht="22.5" customHeight="1" x14ac:dyDescent="0.25">
      <c r="A44" s="93">
        <v>1</v>
      </c>
      <c r="B44" s="94" t="s">
        <v>160</v>
      </c>
      <c r="C44" s="94" t="s">
        <v>160</v>
      </c>
      <c r="D44" s="94" t="s">
        <v>171</v>
      </c>
      <c r="E44" s="94" t="s">
        <v>171</v>
      </c>
      <c r="F44" s="94" t="s">
        <v>204</v>
      </c>
      <c r="G44" s="99">
        <v>1</v>
      </c>
      <c r="H44" s="94"/>
      <c r="I44" s="94"/>
      <c r="J44" s="94"/>
      <c r="K44" s="95" t="s">
        <v>206</v>
      </c>
      <c r="L44" s="96">
        <v>550000000</v>
      </c>
      <c r="M44" s="96"/>
      <c r="N44" s="96"/>
      <c r="O44" s="128">
        <f t="shared" si="3"/>
        <v>550000000</v>
      </c>
      <c r="P44" s="96">
        <v>80000000</v>
      </c>
      <c r="Q44" s="96">
        <v>415000000</v>
      </c>
      <c r="R44" s="96">
        <v>55000000</v>
      </c>
      <c r="S44" s="96"/>
      <c r="T44" s="96"/>
      <c r="U44" s="96"/>
      <c r="V44" s="97" t="e">
        <f t="shared" si="1"/>
        <v>#DIV/0!</v>
      </c>
      <c r="W44" s="96"/>
      <c r="X44" s="92"/>
      <c r="Y44" s="92"/>
      <c r="Z44" s="6"/>
    </row>
    <row r="45" spans="1:26" ht="22.5" customHeight="1" x14ac:dyDescent="0.25">
      <c r="A45" s="93">
        <v>1</v>
      </c>
      <c r="B45" s="94" t="s">
        <v>160</v>
      </c>
      <c r="C45" s="94" t="s">
        <v>160</v>
      </c>
      <c r="D45" s="94" t="s">
        <v>171</v>
      </c>
      <c r="E45" s="94" t="s">
        <v>171</v>
      </c>
      <c r="F45" s="94" t="s">
        <v>204</v>
      </c>
      <c r="G45" s="99">
        <v>2</v>
      </c>
      <c r="H45" s="94"/>
      <c r="I45" s="94"/>
      <c r="J45" s="94"/>
      <c r="K45" s="95" t="s">
        <v>207</v>
      </c>
      <c r="L45" s="96">
        <v>250000000</v>
      </c>
      <c r="M45" s="96"/>
      <c r="N45" s="96"/>
      <c r="O45" s="128">
        <f t="shared" si="3"/>
        <v>250000000</v>
      </c>
      <c r="P45" s="96"/>
      <c r="Q45" s="96">
        <v>225000000</v>
      </c>
      <c r="R45" s="96">
        <v>25000000</v>
      </c>
      <c r="S45" s="96"/>
      <c r="T45" s="96">
        <v>40712344</v>
      </c>
      <c r="U45" s="96">
        <v>40712344</v>
      </c>
      <c r="V45" s="97">
        <f t="shared" si="1"/>
        <v>1</v>
      </c>
      <c r="W45" s="96"/>
      <c r="X45" s="92"/>
      <c r="Y45" s="92"/>
      <c r="Z45" s="6"/>
    </row>
    <row r="46" spans="1:26" ht="22.5" customHeight="1" x14ac:dyDescent="0.25">
      <c r="A46" s="81">
        <v>1</v>
      </c>
      <c r="B46" s="81" t="s">
        <v>160</v>
      </c>
      <c r="C46" s="81" t="s">
        <v>160</v>
      </c>
      <c r="D46" s="82" t="s">
        <v>171</v>
      </c>
      <c r="E46" s="82" t="s">
        <v>171</v>
      </c>
      <c r="F46" s="82" t="s">
        <v>208</v>
      </c>
      <c r="G46" s="98"/>
      <c r="H46" s="82"/>
      <c r="I46" s="82"/>
      <c r="J46" s="82"/>
      <c r="K46" s="83" t="s">
        <v>209</v>
      </c>
      <c r="L46" s="84">
        <f t="shared" ref="L46:N46" si="41">SUBTOTAL(9,L47:L48)</f>
        <v>1050000000</v>
      </c>
      <c r="M46" s="84">
        <f t="shared" si="41"/>
        <v>0</v>
      </c>
      <c r="N46" s="84">
        <f t="shared" si="41"/>
        <v>0</v>
      </c>
      <c r="O46" s="84">
        <f t="shared" si="3"/>
        <v>1050000000</v>
      </c>
      <c r="P46" s="84">
        <f t="shared" ref="P46:U46" si="42">SUBTOTAL(9,P47:P48)</f>
        <v>105000000</v>
      </c>
      <c r="Q46" s="84">
        <f t="shared" si="42"/>
        <v>840000000</v>
      </c>
      <c r="R46" s="84">
        <f t="shared" si="42"/>
        <v>105000000</v>
      </c>
      <c r="S46" s="84">
        <f t="shared" si="42"/>
        <v>0</v>
      </c>
      <c r="T46" s="84">
        <f t="shared" si="42"/>
        <v>527877</v>
      </c>
      <c r="U46" s="84">
        <f t="shared" si="42"/>
        <v>527877</v>
      </c>
      <c r="V46" s="85">
        <f t="shared" si="1"/>
        <v>1</v>
      </c>
      <c r="W46" s="84"/>
      <c r="X46" s="81"/>
      <c r="Y46" s="81"/>
      <c r="Z46" s="101"/>
    </row>
    <row r="47" spans="1:26" ht="22.5" customHeight="1" x14ac:dyDescent="0.25">
      <c r="A47" s="93">
        <v>1</v>
      </c>
      <c r="B47" s="94" t="s">
        <v>160</v>
      </c>
      <c r="C47" s="94" t="s">
        <v>160</v>
      </c>
      <c r="D47" s="94" t="s">
        <v>171</v>
      </c>
      <c r="E47" s="94" t="s">
        <v>171</v>
      </c>
      <c r="F47" s="94" t="s">
        <v>208</v>
      </c>
      <c r="G47" s="99">
        <v>1</v>
      </c>
      <c r="H47" s="94"/>
      <c r="I47" s="94"/>
      <c r="J47" s="94"/>
      <c r="K47" s="95" t="s">
        <v>210</v>
      </c>
      <c r="L47" s="96">
        <v>250000000</v>
      </c>
      <c r="M47" s="96"/>
      <c r="N47" s="96"/>
      <c r="O47" s="128">
        <f t="shared" si="3"/>
        <v>250000000</v>
      </c>
      <c r="P47" s="96">
        <v>105000000</v>
      </c>
      <c r="Q47" s="96">
        <v>120000000</v>
      </c>
      <c r="R47" s="96">
        <v>25000000</v>
      </c>
      <c r="S47" s="96"/>
      <c r="T47" s="96"/>
      <c r="U47" s="96"/>
      <c r="V47" s="97" t="e">
        <f t="shared" si="1"/>
        <v>#DIV/0!</v>
      </c>
      <c r="W47" s="96"/>
      <c r="X47" s="92"/>
      <c r="Y47" s="92"/>
      <c r="Z47" s="6"/>
    </row>
    <row r="48" spans="1:26" ht="22.5" customHeight="1" x14ac:dyDescent="0.25">
      <c r="A48" s="93">
        <v>1</v>
      </c>
      <c r="B48" s="94" t="s">
        <v>160</v>
      </c>
      <c r="C48" s="94" t="s">
        <v>160</v>
      </c>
      <c r="D48" s="94" t="s">
        <v>171</v>
      </c>
      <c r="E48" s="94" t="s">
        <v>171</v>
      </c>
      <c r="F48" s="94" t="s">
        <v>208</v>
      </c>
      <c r="G48" s="99">
        <v>2</v>
      </c>
      <c r="H48" s="94"/>
      <c r="I48" s="94"/>
      <c r="J48" s="94"/>
      <c r="K48" s="95" t="s">
        <v>211</v>
      </c>
      <c r="L48" s="96">
        <v>800000000</v>
      </c>
      <c r="M48" s="96"/>
      <c r="N48" s="96"/>
      <c r="O48" s="128">
        <f t="shared" si="3"/>
        <v>800000000</v>
      </c>
      <c r="P48" s="96"/>
      <c r="Q48" s="96">
        <v>720000000</v>
      </c>
      <c r="R48" s="96">
        <v>80000000</v>
      </c>
      <c r="S48" s="96"/>
      <c r="T48" s="96">
        <v>527877</v>
      </c>
      <c r="U48" s="96">
        <v>527877</v>
      </c>
      <c r="V48" s="97">
        <f t="shared" si="1"/>
        <v>1</v>
      </c>
      <c r="W48" s="96"/>
      <c r="X48" s="92"/>
      <c r="Y48" s="92"/>
      <c r="Z48" s="6"/>
    </row>
    <row r="49" spans="1:26" ht="22.5" customHeight="1" x14ac:dyDescent="0.25">
      <c r="A49" s="81">
        <v>1</v>
      </c>
      <c r="B49" s="81" t="s">
        <v>160</v>
      </c>
      <c r="C49" s="81" t="s">
        <v>160</v>
      </c>
      <c r="D49" s="82" t="s">
        <v>171</v>
      </c>
      <c r="E49" s="82" t="s">
        <v>171</v>
      </c>
      <c r="F49" s="82" t="s">
        <v>212</v>
      </c>
      <c r="G49" s="98"/>
      <c r="H49" s="82"/>
      <c r="I49" s="82"/>
      <c r="J49" s="82"/>
      <c r="K49" s="83" t="s">
        <v>213</v>
      </c>
      <c r="L49" s="84">
        <f t="shared" ref="L49:N49" si="43">SUBTOTAL(9,L50:L51)</f>
        <v>700000000</v>
      </c>
      <c r="M49" s="84">
        <f t="shared" si="43"/>
        <v>0</v>
      </c>
      <c r="N49" s="84">
        <f t="shared" si="43"/>
        <v>0</v>
      </c>
      <c r="O49" s="84">
        <f t="shared" si="3"/>
        <v>700000000</v>
      </c>
      <c r="P49" s="84">
        <f t="shared" ref="P49:U49" si="44">SUBTOTAL(9,P50:P51)</f>
        <v>70000000</v>
      </c>
      <c r="Q49" s="84">
        <f t="shared" si="44"/>
        <v>560000000</v>
      </c>
      <c r="R49" s="84">
        <f t="shared" si="44"/>
        <v>70000000</v>
      </c>
      <c r="S49" s="84">
        <f t="shared" si="44"/>
        <v>0</v>
      </c>
      <c r="T49" s="84">
        <f t="shared" si="44"/>
        <v>12455751</v>
      </c>
      <c r="U49" s="84">
        <f t="shared" si="44"/>
        <v>12455751</v>
      </c>
      <c r="V49" s="85">
        <f t="shared" si="1"/>
        <v>1</v>
      </c>
      <c r="W49" s="84"/>
      <c r="X49" s="81"/>
      <c r="Y49" s="81"/>
      <c r="Z49" s="101"/>
    </row>
    <row r="50" spans="1:26" ht="22.5" customHeight="1" x14ac:dyDescent="0.25">
      <c r="A50" s="93">
        <v>1</v>
      </c>
      <c r="B50" s="94" t="s">
        <v>160</v>
      </c>
      <c r="C50" s="94" t="s">
        <v>160</v>
      </c>
      <c r="D50" s="94" t="s">
        <v>171</v>
      </c>
      <c r="E50" s="94" t="s">
        <v>171</v>
      </c>
      <c r="F50" s="94" t="s">
        <v>212</v>
      </c>
      <c r="G50" s="99">
        <v>1</v>
      </c>
      <c r="H50" s="94"/>
      <c r="I50" s="94"/>
      <c r="J50" s="94"/>
      <c r="K50" s="95" t="s">
        <v>214</v>
      </c>
      <c r="L50" s="96">
        <v>500000000</v>
      </c>
      <c r="M50" s="96"/>
      <c r="N50" s="96"/>
      <c r="O50" s="128">
        <f t="shared" si="3"/>
        <v>500000000</v>
      </c>
      <c r="P50" s="96">
        <v>70000000</v>
      </c>
      <c r="Q50" s="96">
        <v>380000000</v>
      </c>
      <c r="R50" s="96">
        <v>50000000</v>
      </c>
      <c r="S50" s="96"/>
      <c r="T50" s="96">
        <v>2490062</v>
      </c>
      <c r="U50" s="96">
        <v>2490062</v>
      </c>
      <c r="V50" s="97">
        <f t="shared" si="1"/>
        <v>1</v>
      </c>
      <c r="W50" s="96"/>
      <c r="X50" s="92"/>
      <c r="Y50" s="92"/>
      <c r="Z50" s="6"/>
    </row>
    <row r="51" spans="1:26" ht="22.5" customHeight="1" x14ac:dyDescent="0.25">
      <c r="A51" s="93">
        <v>1</v>
      </c>
      <c r="B51" s="94" t="s">
        <v>160</v>
      </c>
      <c r="C51" s="94" t="s">
        <v>160</v>
      </c>
      <c r="D51" s="94" t="s">
        <v>171</v>
      </c>
      <c r="E51" s="94" t="s">
        <v>171</v>
      </c>
      <c r="F51" s="94" t="s">
        <v>212</v>
      </c>
      <c r="G51" s="99">
        <v>2</v>
      </c>
      <c r="H51" s="94"/>
      <c r="I51" s="94"/>
      <c r="J51" s="94"/>
      <c r="K51" s="95" t="s">
        <v>215</v>
      </c>
      <c r="L51" s="96">
        <v>200000000</v>
      </c>
      <c r="M51" s="96"/>
      <c r="N51" s="96"/>
      <c r="O51" s="128">
        <f t="shared" si="3"/>
        <v>200000000</v>
      </c>
      <c r="P51" s="96"/>
      <c r="Q51" s="96">
        <v>180000000</v>
      </c>
      <c r="R51" s="96">
        <v>20000000</v>
      </c>
      <c r="S51" s="96"/>
      <c r="T51" s="96">
        <v>9965689</v>
      </c>
      <c r="U51" s="96">
        <v>9965689</v>
      </c>
      <c r="V51" s="97">
        <f t="shared" si="1"/>
        <v>1</v>
      </c>
      <c r="W51" s="96"/>
      <c r="X51" s="92"/>
      <c r="Y51" s="92"/>
      <c r="Z51" s="6"/>
    </row>
    <row r="52" spans="1:26" ht="22.5" customHeight="1" x14ac:dyDescent="0.25">
      <c r="A52" s="81">
        <v>1</v>
      </c>
      <c r="B52" s="81" t="s">
        <v>160</v>
      </c>
      <c r="C52" s="81" t="s">
        <v>160</v>
      </c>
      <c r="D52" s="82" t="s">
        <v>171</v>
      </c>
      <c r="E52" s="82" t="s">
        <v>171</v>
      </c>
      <c r="F52" s="82" t="s">
        <v>216</v>
      </c>
      <c r="G52" s="98"/>
      <c r="H52" s="82"/>
      <c r="I52" s="82"/>
      <c r="J52" s="82"/>
      <c r="K52" s="83" t="s">
        <v>217</v>
      </c>
      <c r="L52" s="84">
        <f t="shared" ref="L52:N52" si="45">SUBTOTAL(9,L53:L54)</f>
        <v>0</v>
      </c>
      <c r="M52" s="84">
        <f t="shared" si="45"/>
        <v>0</v>
      </c>
      <c r="N52" s="84">
        <f t="shared" si="45"/>
        <v>0</v>
      </c>
      <c r="O52" s="129">
        <f t="shared" si="3"/>
        <v>0</v>
      </c>
      <c r="P52" s="84">
        <f t="shared" ref="P52:U52" si="46">SUBTOTAL(9,P53:P54)</f>
        <v>0</v>
      </c>
      <c r="Q52" s="84">
        <f t="shared" si="46"/>
        <v>0</v>
      </c>
      <c r="R52" s="84">
        <f t="shared" si="46"/>
        <v>0</v>
      </c>
      <c r="S52" s="84">
        <f t="shared" si="46"/>
        <v>0</v>
      </c>
      <c r="T52" s="84">
        <f t="shared" si="46"/>
        <v>0</v>
      </c>
      <c r="U52" s="84">
        <f t="shared" si="46"/>
        <v>0</v>
      </c>
      <c r="V52" s="85" t="e">
        <f t="shared" si="1"/>
        <v>#DIV/0!</v>
      </c>
      <c r="W52" s="84"/>
      <c r="X52" s="81"/>
      <c r="Y52" s="81"/>
      <c r="Z52" s="101"/>
    </row>
    <row r="53" spans="1:26" ht="22.5" customHeight="1" x14ac:dyDescent="0.25">
      <c r="A53" s="93">
        <v>1</v>
      </c>
      <c r="B53" s="94" t="s">
        <v>160</v>
      </c>
      <c r="C53" s="94" t="s">
        <v>160</v>
      </c>
      <c r="D53" s="94" t="s">
        <v>171</v>
      </c>
      <c r="E53" s="94" t="s">
        <v>171</v>
      </c>
      <c r="F53" s="94" t="s">
        <v>216</v>
      </c>
      <c r="G53" s="99">
        <v>1</v>
      </c>
      <c r="H53" s="94"/>
      <c r="I53" s="94"/>
      <c r="J53" s="94"/>
      <c r="K53" s="95" t="s">
        <v>218</v>
      </c>
      <c r="L53" s="96"/>
      <c r="M53" s="96"/>
      <c r="N53" s="96"/>
      <c r="O53" s="90">
        <f t="shared" si="3"/>
        <v>0</v>
      </c>
      <c r="P53" s="96"/>
      <c r="Q53" s="96"/>
      <c r="R53" s="96"/>
      <c r="S53" s="96"/>
      <c r="T53" s="96"/>
      <c r="U53" s="96"/>
      <c r="V53" s="97" t="e">
        <f t="shared" si="1"/>
        <v>#DIV/0!</v>
      </c>
      <c r="W53" s="96"/>
      <c r="X53" s="92"/>
      <c r="Y53" s="92"/>
      <c r="Z53" s="6"/>
    </row>
    <row r="54" spans="1:26" ht="22.5" customHeight="1" x14ac:dyDescent="0.25">
      <c r="A54" s="93">
        <v>1</v>
      </c>
      <c r="B54" s="94" t="s">
        <v>160</v>
      </c>
      <c r="C54" s="94" t="s">
        <v>160</v>
      </c>
      <c r="D54" s="94" t="s">
        <v>171</v>
      </c>
      <c r="E54" s="94" t="s">
        <v>171</v>
      </c>
      <c r="F54" s="94" t="s">
        <v>216</v>
      </c>
      <c r="G54" s="99">
        <v>2</v>
      </c>
      <c r="H54" s="94"/>
      <c r="I54" s="94"/>
      <c r="J54" s="94"/>
      <c r="K54" s="95" t="s">
        <v>219</v>
      </c>
      <c r="L54" s="96"/>
      <c r="M54" s="96"/>
      <c r="N54" s="96"/>
      <c r="O54" s="90">
        <f t="shared" si="3"/>
        <v>0</v>
      </c>
      <c r="P54" s="96"/>
      <c r="Q54" s="96"/>
      <c r="R54" s="96"/>
      <c r="S54" s="96"/>
      <c r="T54" s="96"/>
      <c r="U54" s="96"/>
      <c r="V54" s="97" t="e">
        <f t="shared" si="1"/>
        <v>#DIV/0!</v>
      </c>
      <c r="W54" s="96"/>
      <c r="X54" s="92"/>
      <c r="Y54" s="92"/>
      <c r="Z54" s="6"/>
    </row>
    <row r="55" spans="1:26" ht="22.5" customHeight="1" x14ac:dyDescent="0.25">
      <c r="A55" s="81">
        <v>1</v>
      </c>
      <c r="B55" s="81" t="s">
        <v>160</v>
      </c>
      <c r="C55" s="81" t="s">
        <v>160</v>
      </c>
      <c r="D55" s="82" t="s">
        <v>171</v>
      </c>
      <c r="E55" s="82" t="s">
        <v>171</v>
      </c>
      <c r="F55" s="82" t="s">
        <v>220</v>
      </c>
      <c r="G55" s="98"/>
      <c r="H55" s="82"/>
      <c r="I55" s="82"/>
      <c r="J55" s="82"/>
      <c r="K55" s="83" t="s">
        <v>221</v>
      </c>
      <c r="L55" s="84">
        <f t="shared" ref="L55:N55" si="47">SUBTOTAL(9,L56:L57)</f>
        <v>0</v>
      </c>
      <c r="M55" s="84">
        <f t="shared" si="47"/>
        <v>0</v>
      </c>
      <c r="N55" s="84">
        <f t="shared" si="47"/>
        <v>0</v>
      </c>
      <c r="O55" s="84">
        <f t="shared" si="3"/>
        <v>0</v>
      </c>
      <c r="P55" s="84">
        <f t="shared" ref="P55:U55" si="48">SUBTOTAL(9,P56:P57)</f>
        <v>0</v>
      </c>
      <c r="Q55" s="84">
        <f t="shared" si="48"/>
        <v>0</v>
      </c>
      <c r="R55" s="84">
        <f t="shared" si="48"/>
        <v>0</v>
      </c>
      <c r="S55" s="84">
        <f t="shared" si="48"/>
        <v>0</v>
      </c>
      <c r="T55" s="84">
        <f t="shared" si="48"/>
        <v>0</v>
      </c>
      <c r="U55" s="84">
        <f t="shared" si="48"/>
        <v>0</v>
      </c>
      <c r="V55" s="85" t="e">
        <f t="shared" si="1"/>
        <v>#DIV/0!</v>
      </c>
      <c r="W55" s="84"/>
      <c r="X55" s="81"/>
      <c r="Y55" s="81"/>
      <c r="Z55" s="101"/>
    </row>
    <row r="56" spans="1:26" ht="22.5" customHeight="1" x14ac:dyDescent="0.25">
      <c r="A56" s="93">
        <v>1</v>
      </c>
      <c r="B56" s="94" t="s">
        <v>160</v>
      </c>
      <c r="C56" s="94" t="s">
        <v>160</v>
      </c>
      <c r="D56" s="94" t="s">
        <v>171</v>
      </c>
      <c r="E56" s="94" t="s">
        <v>171</v>
      </c>
      <c r="F56" s="94" t="s">
        <v>220</v>
      </c>
      <c r="G56" s="99">
        <v>1</v>
      </c>
      <c r="H56" s="94"/>
      <c r="I56" s="94"/>
      <c r="J56" s="94"/>
      <c r="K56" s="95" t="s">
        <v>222</v>
      </c>
      <c r="L56" s="96"/>
      <c r="M56" s="96"/>
      <c r="N56" s="96"/>
      <c r="O56" s="90">
        <f t="shared" si="3"/>
        <v>0</v>
      </c>
      <c r="P56" s="96"/>
      <c r="Q56" s="96"/>
      <c r="R56" s="96"/>
      <c r="S56" s="96"/>
      <c r="T56" s="96"/>
      <c r="U56" s="96"/>
      <c r="V56" s="97" t="e">
        <f t="shared" si="1"/>
        <v>#DIV/0!</v>
      </c>
      <c r="W56" s="96"/>
      <c r="X56" s="92"/>
      <c r="Y56" s="92"/>
      <c r="Z56" s="6"/>
    </row>
    <row r="57" spans="1:26" ht="22.5" customHeight="1" x14ac:dyDescent="0.25">
      <c r="A57" s="93">
        <v>1</v>
      </c>
      <c r="B57" s="94" t="s">
        <v>160</v>
      </c>
      <c r="C57" s="94" t="s">
        <v>160</v>
      </c>
      <c r="D57" s="94" t="s">
        <v>171</v>
      </c>
      <c r="E57" s="94" t="s">
        <v>171</v>
      </c>
      <c r="F57" s="94" t="s">
        <v>220</v>
      </c>
      <c r="G57" s="99">
        <v>2</v>
      </c>
      <c r="H57" s="94"/>
      <c r="I57" s="94"/>
      <c r="J57" s="94"/>
      <c r="K57" s="95" t="s">
        <v>223</v>
      </c>
      <c r="L57" s="96"/>
      <c r="M57" s="96"/>
      <c r="N57" s="96"/>
      <c r="O57" s="90">
        <f t="shared" si="3"/>
        <v>0</v>
      </c>
      <c r="P57" s="96"/>
      <c r="Q57" s="96"/>
      <c r="R57" s="96"/>
      <c r="S57" s="96"/>
      <c r="T57" s="96"/>
      <c r="U57" s="96"/>
      <c r="V57" s="97" t="e">
        <f t="shared" si="1"/>
        <v>#DIV/0!</v>
      </c>
      <c r="W57" s="96"/>
      <c r="X57" s="92"/>
      <c r="Y57" s="92"/>
      <c r="Z57" s="6"/>
    </row>
    <row r="58" spans="1:26" ht="22.5" customHeight="1" x14ac:dyDescent="0.25">
      <c r="A58" s="81">
        <v>1</v>
      </c>
      <c r="B58" s="81" t="s">
        <v>160</v>
      </c>
      <c r="C58" s="81" t="s">
        <v>160</v>
      </c>
      <c r="D58" s="82" t="s">
        <v>171</v>
      </c>
      <c r="E58" s="82" t="s">
        <v>171</v>
      </c>
      <c r="F58" s="82" t="s">
        <v>224</v>
      </c>
      <c r="G58" s="98"/>
      <c r="H58" s="82"/>
      <c r="I58" s="82"/>
      <c r="J58" s="82"/>
      <c r="K58" s="83" t="s">
        <v>225</v>
      </c>
      <c r="L58" s="84">
        <f t="shared" ref="L58:N58" si="49">SUBTOTAL(9,L59:L60)</f>
        <v>0</v>
      </c>
      <c r="M58" s="84">
        <f t="shared" si="49"/>
        <v>0</v>
      </c>
      <c r="N58" s="84">
        <f t="shared" si="49"/>
        <v>0</v>
      </c>
      <c r="O58" s="84">
        <f t="shared" si="3"/>
        <v>0</v>
      </c>
      <c r="P58" s="84">
        <f t="shared" ref="P58:U58" si="50">SUBTOTAL(9,P59:P60)</f>
        <v>0</v>
      </c>
      <c r="Q58" s="84">
        <f t="shared" si="50"/>
        <v>0</v>
      </c>
      <c r="R58" s="84">
        <f t="shared" si="50"/>
        <v>0</v>
      </c>
      <c r="S58" s="84">
        <f t="shared" si="50"/>
        <v>0</v>
      </c>
      <c r="T58" s="84">
        <f t="shared" si="50"/>
        <v>0</v>
      </c>
      <c r="U58" s="84">
        <f t="shared" si="50"/>
        <v>0</v>
      </c>
      <c r="V58" s="85" t="e">
        <f t="shared" si="1"/>
        <v>#DIV/0!</v>
      </c>
      <c r="W58" s="84"/>
      <c r="X58" s="81"/>
      <c r="Y58" s="81"/>
      <c r="Z58" s="101"/>
    </row>
    <row r="59" spans="1:26" ht="22.5" customHeight="1" x14ac:dyDescent="0.25">
      <c r="A59" s="93">
        <v>1</v>
      </c>
      <c r="B59" s="94" t="s">
        <v>160</v>
      </c>
      <c r="C59" s="94" t="s">
        <v>160</v>
      </c>
      <c r="D59" s="94" t="s">
        <v>171</v>
      </c>
      <c r="E59" s="94" t="s">
        <v>171</v>
      </c>
      <c r="F59" s="94" t="s">
        <v>224</v>
      </c>
      <c r="G59" s="99">
        <v>1</v>
      </c>
      <c r="H59" s="94"/>
      <c r="I59" s="94"/>
      <c r="J59" s="94"/>
      <c r="K59" s="95" t="s">
        <v>226</v>
      </c>
      <c r="L59" s="96"/>
      <c r="M59" s="96"/>
      <c r="N59" s="96"/>
      <c r="O59" s="90">
        <f t="shared" si="3"/>
        <v>0</v>
      </c>
      <c r="P59" s="96"/>
      <c r="Q59" s="96"/>
      <c r="R59" s="96"/>
      <c r="S59" s="96"/>
      <c r="T59" s="96"/>
      <c r="U59" s="96"/>
      <c r="V59" s="97" t="e">
        <f t="shared" si="1"/>
        <v>#DIV/0!</v>
      </c>
      <c r="W59" s="96"/>
      <c r="X59" s="92"/>
      <c r="Y59" s="92"/>
      <c r="Z59" s="6"/>
    </row>
    <row r="60" spans="1:26" ht="22.5" customHeight="1" x14ac:dyDescent="0.25">
      <c r="A60" s="93">
        <v>1</v>
      </c>
      <c r="B60" s="94" t="s">
        <v>160</v>
      </c>
      <c r="C60" s="94" t="s">
        <v>160</v>
      </c>
      <c r="D60" s="94" t="s">
        <v>171</v>
      </c>
      <c r="E60" s="94" t="s">
        <v>171</v>
      </c>
      <c r="F60" s="94" t="s">
        <v>224</v>
      </c>
      <c r="G60" s="99">
        <v>2</v>
      </c>
      <c r="H60" s="94"/>
      <c r="I60" s="94"/>
      <c r="J60" s="94"/>
      <c r="K60" s="95" t="s">
        <v>227</v>
      </c>
      <c r="L60" s="96"/>
      <c r="M60" s="96"/>
      <c r="N60" s="96"/>
      <c r="O60" s="90">
        <f t="shared" si="3"/>
        <v>0</v>
      </c>
      <c r="P60" s="96"/>
      <c r="Q60" s="96"/>
      <c r="R60" s="96"/>
      <c r="S60" s="96"/>
      <c r="T60" s="96"/>
      <c r="U60" s="96"/>
      <c r="V60" s="97" t="e">
        <f t="shared" si="1"/>
        <v>#DIV/0!</v>
      </c>
      <c r="W60" s="96"/>
      <c r="X60" s="92"/>
      <c r="Y60" s="92"/>
      <c r="Z60" s="6"/>
    </row>
    <row r="61" spans="1:26" ht="22.5" customHeight="1" x14ac:dyDescent="0.25">
      <c r="A61" s="81">
        <v>1</v>
      </c>
      <c r="B61" s="81" t="s">
        <v>160</v>
      </c>
      <c r="C61" s="81" t="s">
        <v>160</v>
      </c>
      <c r="D61" s="82" t="s">
        <v>171</v>
      </c>
      <c r="E61" s="82" t="s">
        <v>171</v>
      </c>
      <c r="F61" s="82" t="s">
        <v>228</v>
      </c>
      <c r="G61" s="98"/>
      <c r="H61" s="82"/>
      <c r="I61" s="82"/>
      <c r="J61" s="82"/>
      <c r="K61" s="83" t="s">
        <v>229</v>
      </c>
      <c r="L61" s="84">
        <f t="shared" ref="L61:N61" si="51">SUM(L62:L63)</f>
        <v>10000000</v>
      </c>
      <c r="M61" s="84">
        <f t="shared" si="51"/>
        <v>0</v>
      </c>
      <c r="N61" s="84">
        <f t="shared" si="51"/>
        <v>0</v>
      </c>
      <c r="O61" s="84">
        <f t="shared" si="3"/>
        <v>10000000</v>
      </c>
      <c r="P61" s="84">
        <f t="shared" ref="P61:U61" si="52">SUM(P62:P63)</f>
        <v>1000000</v>
      </c>
      <c r="Q61" s="84">
        <f t="shared" si="52"/>
        <v>8000000</v>
      </c>
      <c r="R61" s="84">
        <f t="shared" si="52"/>
        <v>1000000</v>
      </c>
      <c r="S61" s="84">
        <f t="shared" si="52"/>
        <v>0</v>
      </c>
      <c r="T61" s="84">
        <f t="shared" si="52"/>
        <v>4275241.93</v>
      </c>
      <c r="U61" s="84">
        <f t="shared" si="52"/>
        <v>4275241.93</v>
      </c>
      <c r="V61" s="85">
        <f t="shared" si="1"/>
        <v>1</v>
      </c>
      <c r="W61" s="84"/>
      <c r="X61" s="81"/>
      <c r="Y61" s="81"/>
      <c r="Z61" s="101"/>
    </row>
    <row r="62" spans="1:26" ht="22.5" customHeight="1" x14ac:dyDescent="0.25">
      <c r="A62" s="93">
        <v>1</v>
      </c>
      <c r="B62" s="94" t="s">
        <v>160</v>
      </c>
      <c r="C62" s="94" t="s">
        <v>160</v>
      </c>
      <c r="D62" s="94" t="s">
        <v>171</v>
      </c>
      <c r="E62" s="94" t="s">
        <v>171</v>
      </c>
      <c r="F62" s="94" t="s">
        <v>228</v>
      </c>
      <c r="G62" s="99">
        <v>1</v>
      </c>
      <c r="H62" s="94"/>
      <c r="I62" s="94"/>
      <c r="J62" s="94"/>
      <c r="K62" s="95" t="s">
        <v>230</v>
      </c>
      <c r="L62" s="96">
        <v>10000000</v>
      </c>
      <c r="M62" s="96"/>
      <c r="N62" s="96"/>
      <c r="O62" s="128">
        <f t="shared" si="3"/>
        <v>10000000</v>
      </c>
      <c r="P62" s="96">
        <v>1000000</v>
      </c>
      <c r="Q62" s="96">
        <v>8000000</v>
      </c>
      <c r="R62" s="96">
        <v>1000000</v>
      </c>
      <c r="S62" s="96"/>
      <c r="T62" s="96">
        <v>4275241.93</v>
      </c>
      <c r="U62" s="96">
        <v>4275241.93</v>
      </c>
      <c r="V62" s="97">
        <f t="shared" si="1"/>
        <v>1</v>
      </c>
      <c r="W62" s="96"/>
      <c r="X62" s="92"/>
      <c r="Y62" s="92"/>
      <c r="Z62" s="6"/>
    </row>
    <row r="63" spans="1:26" ht="22.5" customHeight="1" x14ac:dyDescent="0.25">
      <c r="A63" s="93">
        <v>1</v>
      </c>
      <c r="B63" s="94" t="s">
        <v>160</v>
      </c>
      <c r="C63" s="94" t="s">
        <v>160</v>
      </c>
      <c r="D63" s="94" t="s">
        <v>171</v>
      </c>
      <c r="E63" s="94" t="s">
        <v>171</v>
      </c>
      <c r="F63" s="94" t="s">
        <v>228</v>
      </c>
      <c r="G63" s="99">
        <v>2</v>
      </c>
      <c r="H63" s="94"/>
      <c r="I63" s="94"/>
      <c r="J63" s="94"/>
      <c r="K63" s="95" t="s">
        <v>231</v>
      </c>
      <c r="L63" s="96"/>
      <c r="M63" s="96"/>
      <c r="N63" s="96"/>
      <c r="O63" s="90">
        <f t="shared" si="3"/>
        <v>0</v>
      </c>
      <c r="P63" s="96"/>
      <c r="Q63" s="96"/>
      <c r="R63" s="96"/>
      <c r="S63" s="96"/>
      <c r="T63" s="96"/>
      <c r="U63" s="96"/>
      <c r="V63" s="97" t="e">
        <f t="shared" si="1"/>
        <v>#DIV/0!</v>
      </c>
      <c r="W63" s="96"/>
      <c r="X63" s="92"/>
      <c r="Y63" s="92"/>
      <c r="Z63" s="6"/>
    </row>
    <row r="64" spans="1:26" ht="22.5" customHeight="1" x14ac:dyDescent="0.25">
      <c r="A64" s="74">
        <v>1</v>
      </c>
      <c r="B64" s="75" t="s">
        <v>160</v>
      </c>
      <c r="C64" s="75" t="s">
        <v>160</v>
      </c>
      <c r="D64" s="75" t="s">
        <v>171</v>
      </c>
      <c r="E64" s="75" t="s">
        <v>232</v>
      </c>
      <c r="F64" s="75"/>
      <c r="G64" s="75"/>
      <c r="H64" s="76"/>
      <c r="I64" s="76"/>
      <c r="J64" s="76"/>
      <c r="K64" s="77" t="s">
        <v>233</v>
      </c>
      <c r="L64" s="78">
        <f t="shared" ref="L64:N64" si="53">+L65+L81</f>
        <v>110000000</v>
      </c>
      <c r="M64" s="78">
        <f t="shared" si="53"/>
        <v>0</v>
      </c>
      <c r="N64" s="78">
        <f t="shared" si="53"/>
        <v>0</v>
      </c>
      <c r="O64" s="78">
        <f t="shared" si="3"/>
        <v>110000000</v>
      </c>
      <c r="P64" s="78">
        <f t="shared" ref="P64:U64" si="54">+P65+P81</f>
        <v>64000000</v>
      </c>
      <c r="Q64" s="78">
        <f t="shared" si="54"/>
        <v>35000000</v>
      </c>
      <c r="R64" s="78">
        <f t="shared" si="54"/>
        <v>11000000</v>
      </c>
      <c r="S64" s="78">
        <f t="shared" si="54"/>
        <v>0</v>
      </c>
      <c r="T64" s="78">
        <f t="shared" si="54"/>
        <v>7585355</v>
      </c>
      <c r="U64" s="78">
        <f t="shared" si="54"/>
        <v>7585356</v>
      </c>
      <c r="V64" s="79">
        <f t="shared" si="1"/>
        <v>1.0000001318329861</v>
      </c>
      <c r="W64" s="78"/>
      <c r="X64" s="74"/>
      <c r="Y64" s="75"/>
      <c r="Z64" s="100"/>
    </row>
    <row r="65" spans="1:26" ht="22.5" customHeight="1" x14ac:dyDescent="0.25">
      <c r="A65" s="81">
        <v>1</v>
      </c>
      <c r="B65" s="81" t="s">
        <v>160</v>
      </c>
      <c r="C65" s="81" t="s">
        <v>160</v>
      </c>
      <c r="D65" s="82" t="s">
        <v>171</v>
      </c>
      <c r="E65" s="82" t="s">
        <v>232</v>
      </c>
      <c r="F65" s="82" t="s">
        <v>234</v>
      </c>
      <c r="G65" s="98"/>
      <c r="H65" s="82"/>
      <c r="I65" s="82"/>
      <c r="J65" s="82"/>
      <c r="K65" s="83" t="s">
        <v>235</v>
      </c>
      <c r="L65" s="84">
        <f t="shared" ref="L65:N65" si="55">+L66+L69+L72+L75+L78</f>
        <v>80000000</v>
      </c>
      <c r="M65" s="84">
        <f t="shared" si="55"/>
        <v>0</v>
      </c>
      <c r="N65" s="84">
        <f t="shared" si="55"/>
        <v>0</v>
      </c>
      <c r="O65" s="84">
        <f t="shared" si="3"/>
        <v>80000000</v>
      </c>
      <c r="P65" s="84">
        <f t="shared" ref="P65:U65" si="56">+P66+P69+P72+P75+P78</f>
        <v>60000000</v>
      </c>
      <c r="Q65" s="84">
        <f t="shared" si="56"/>
        <v>12000000</v>
      </c>
      <c r="R65" s="84">
        <f t="shared" si="56"/>
        <v>8000000</v>
      </c>
      <c r="S65" s="84">
        <f t="shared" si="56"/>
        <v>0</v>
      </c>
      <c r="T65" s="84">
        <f t="shared" si="56"/>
        <v>2621161</v>
      </c>
      <c r="U65" s="84">
        <f t="shared" si="56"/>
        <v>2621161</v>
      </c>
      <c r="V65" s="85">
        <f t="shared" si="1"/>
        <v>1</v>
      </c>
      <c r="W65" s="84"/>
      <c r="X65" s="81"/>
      <c r="Y65" s="81"/>
      <c r="Z65" s="101"/>
    </row>
    <row r="66" spans="1:26" ht="22.5" customHeight="1" x14ac:dyDescent="0.25">
      <c r="A66" s="87">
        <v>1</v>
      </c>
      <c r="B66" s="88" t="s">
        <v>160</v>
      </c>
      <c r="C66" s="88" t="s">
        <v>160</v>
      </c>
      <c r="D66" s="88" t="s">
        <v>171</v>
      </c>
      <c r="E66" s="88" t="s">
        <v>232</v>
      </c>
      <c r="F66" s="88" t="s">
        <v>234</v>
      </c>
      <c r="G66" s="88" t="s">
        <v>232</v>
      </c>
      <c r="H66" s="88"/>
      <c r="I66" s="88"/>
      <c r="J66" s="88"/>
      <c r="K66" s="89" t="s">
        <v>236</v>
      </c>
      <c r="L66" s="90">
        <f t="shared" ref="L66:N66" si="57">SUM(L67:L68)</f>
        <v>0</v>
      </c>
      <c r="M66" s="90">
        <f t="shared" si="57"/>
        <v>0</v>
      </c>
      <c r="N66" s="90">
        <f t="shared" si="57"/>
        <v>0</v>
      </c>
      <c r="O66" s="90">
        <f t="shared" si="3"/>
        <v>0</v>
      </c>
      <c r="P66" s="90">
        <f t="shared" ref="P66:U66" si="58">SUM(P67:P68)</f>
        <v>0</v>
      </c>
      <c r="Q66" s="90">
        <f t="shared" si="58"/>
        <v>0</v>
      </c>
      <c r="R66" s="90">
        <f t="shared" si="58"/>
        <v>0</v>
      </c>
      <c r="S66" s="90">
        <f t="shared" si="58"/>
        <v>0</v>
      </c>
      <c r="T66" s="90">
        <f t="shared" si="58"/>
        <v>0</v>
      </c>
      <c r="U66" s="90">
        <f t="shared" si="58"/>
        <v>0</v>
      </c>
      <c r="V66" s="91" t="e">
        <f t="shared" si="1"/>
        <v>#DIV/0!</v>
      </c>
      <c r="W66" s="90"/>
      <c r="X66" s="92"/>
      <c r="Y66" s="92"/>
      <c r="Z66" s="6"/>
    </row>
    <row r="67" spans="1:26" ht="22.5" customHeight="1" x14ac:dyDescent="0.25">
      <c r="A67" s="93">
        <v>1</v>
      </c>
      <c r="B67" s="94" t="s">
        <v>160</v>
      </c>
      <c r="C67" s="94" t="s">
        <v>160</v>
      </c>
      <c r="D67" s="94" t="s">
        <v>171</v>
      </c>
      <c r="E67" s="94" t="s">
        <v>232</v>
      </c>
      <c r="F67" s="94" t="s">
        <v>234</v>
      </c>
      <c r="G67" s="94" t="s">
        <v>232</v>
      </c>
      <c r="H67" s="94" t="s">
        <v>160</v>
      </c>
      <c r="I67" s="94"/>
      <c r="J67" s="94"/>
      <c r="K67" s="95" t="s">
        <v>237</v>
      </c>
      <c r="L67" s="96"/>
      <c r="M67" s="96"/>
      <c r="N67" s="96"/>
      <c r="O67" s="90">
        <f t="shared" si="3"/>
        <v>0</v>
      </c>
      <c r="P67" s="96"/>
      <c r="Q67" s="96"/>
      <c r="R67" s="96"/>
      <c r="S67" s="96"/>
      <c r="T67" s="96"/>
      <c r="U67" s="96"/>
      <c r="V67" s="97" t="e">
        <f t="shared" si="1"/>
        <v>#DIV/0!</v>
      </c>
      <c r="W67" s="96"/>
      <c r="X67" s="92"/>
      <c r="Y67" s="92"/>
      <c r="Z67" s="6"/>
    </row>
    <row r="68" spans="1:26" ht="22.5" customHeight="1" x14ac:dyDescent="0.25">
      <c r="A68" s="93">
        <v>1</v>
      </c>
      <c r="B68" s="94" t="s">
        <v>160</v>
      </c>
      <c r="C68" s="94" t="s">
        <v>160</v>
      </c>
      <c r="D68" s="94" t="s">
        <v>171</v>
      </c>
      <c r="E68" s="94" t="s">
        <v>232</v>
      </c>
      <c r="F68" s="94" t="s">
        <v>234</v>
      </c>
      <c r="G68" s="94" t="s">
        <v>232</v>
      </c>
      <c r="H68" s="94" t="s">
        <v>169</v>
      </c>
      <c r="I68" s="94"/>
      <c r="J68" s="94"/>
      <c r="K68" s="95" t="s">
        <v>238</v>
      </c>
      <c r="L68" s="96"/>
      <c r="M68" s="96"/>
      <c r="N68" s="96"/>
      <c r="O68" s="90">
        <f t="shared" si="3"/>
        <v>0</v>
      </c>
      <c r="P68" s="96"/>
      <c r="Q68" s="96"/>
      <c r="R68" s="96"/>
      <c r="S68" s="96"/>
      <c r="T68" s="96"/>
      <c r="U68" s="96"/>
      <c r="V68" s="97" t="e">
        <f t="shared" si="1"/>
        <v>#DIV/0!</v>
      </c>
      <c r="W68" s="96"/>
      <c r="X68" s="92"/>
      <c r="Y68" s="92"/>
      <c r="Z68" s="6"/>
    </row>
    <row r="69" spans="1:26" ht="22.5" customHeight="1" x14ac:dyDescent="0.25">
      <c r="A69" s="87">
        <v>1</v>
      </c>
      <c r="B69" s="88" t="s">
        <v>160</v>
      </c>
      <c r="C69" s="88" t="s">
        <v>160</v>
      </c>
      <c r="D69" s="88" t="s">
        <v>171</v>
      </c>
      <c r="E69" s="88" t="s">
        <v>232</v>
      </c>
      <c r="F69" s="88" t="s">
        <v>234</v>
      </c>
      <c r="G69" s="88" t="s">
        <v>239</v>
      </c>
      <c r="H69" s="88"/>
      <c r="I69" s="88"/>
      <c r="J69" s="88"/>
      <c r="K69" s="89" t="s">
        <v>240</v>
      </c>
      <c r="L69" s="90">
        <f t="shared" ref="L69:N69" si="59">SUM(L70:L71)</f>
        <v>0</v>
      </c>
      <c r="M69" s="90">
        <f t="shared" si="59"/>
        <v>0</v>
      </c>
      <c r="N69" s="90">
        <f t="shared" si="59"/>
        <v>0</v>
      </c>
      <c r="O69" s="90">
        <f t="shared" si="3"/>
        <v>0</v>
      </c>
      <c r="P69" s="90">
        <f t="shared" ref="P69:U69" si="60">SUM(P70:P71)</f>
        <v>0</v>
      </c>
      <c r="Q69" s="90">
        <f t="shared" si="60"/>
        <v>0</v>
      </c>
      <c r="R69" s="90">
        <f t="shared" si="60"/>
        <v>0</v>
      </c>
      <c r="S69" s="90">
        <f t="shared" si="60"/>
        <v>0</v>
      </c>
      <c r="T69" s="90">
        <f t="shared" si="60"/>
        <v>0</v>
      </c>
      <c r="U69" s="90">
        <f t="shared" si="60"/>
        <v>0</v>
      </c>
      <c r="V69" s="91" t="e">
        <f t="shared" si="1"/>
        <v>#DIV/0!</v>
      </c>
      <c r="W69" s="90"/>
      <c r="X69" s="92"/>
      <c r="Y69" s="92"/>
      <c r="Z69" s="101"/>
    </row>
    <row r="70" spans="1:26" ht="22.5" customHeight="1" x14ac:dyDescent="0.25">
      <c r="A70" s="93">
        <v>1</v>
      </c>
      <c r="B70" s="94" t="s">
        <v>160</v>
      </c>
      <c r="C70" s="94" t="s">
        <v>160</v>
      </c>
      <c r="D70" s="94" t="s">
        <v>171</v>
      </c>
      <c r="E70" s="94" t="s">
        <v>232</v>
      </c>
      <c r="F70" s="94" t="s">
        <v>234</v>
      </c>
      <c r="G70" s="94" t="s">
        <v>239</v>
      </c>
      <c r="H70" s="94" t="s">
        <v>160</v>
      </c>
      <c r="I70" s="94"/>
      <c r="J70" s="94"/>
      <c r="K70" s="95" t="s">
        <v>241</v>
      </c>
      <c r="L70" s="96"/>
      <c r="M70" s="96"/>
      <c r="N70" s="96"/>
      <c r="O70" s="90">
        <f t="shared" si="3"/>
        <v>0</v>
      </c>
      <c r="P70" s="96"/>
      <c r="Q70" s="96"/>
      <c r="R70" s="96"/>
      <c r="S70" s="96"/>
      <c r="T70" s="96"/>
      <c r="U70" s="96"/>
      <c r="V70" s="97" t="e">
        <f t="shared" si="1"/>
        <v>#DIV/0!</v>
      </c>
      <c r="W70" s="96"/>
      <c r="X70" s="92"/>
      <c r="Y70" s="92"/>
      <c r="Z70" s="6"/>
    </row>
    <row r="71" spans="1:26" ht="22.5" customHeight="1" x14ac:dyDescent="0.25">
      <c r="A71" s="93">
        <v>1</v>
      </c>
      <c r="B71" s="94" t="s">
        <v>160</v>
      </c>
      <c r="C71" s="94" t="s">
        <v>160</v>
      </c>
      <c r="D71" s="94" t="s">
        <v>171</v>
      </c>
      <c r="E71" s="94" t="s">
        <v>232</v>
      </c>
      <c r="F71" s="94" t="s">
        <v>234</v>
      </c>
      <c r="G71" s="94" t="s">
        <v>239</v>
      </c>
      <c r="H71" s="94" t="s">
        <v>169</v>
      </c>
      <c r="I71" s="94"/>
      <c r="J71" s="94"/>
      <c r="K71" s="95" t="s">
        <v>242</v>
      </c>
      <c r="L71" s="96"/>
      <c r="M71" s="96"/>
      <c r="N71" s="96"/>
      <c r="O71" s="90">
        <f t="shared" si="3"/>
        <v>0</v>
      </c>
      <c r="P71" s="96"/>
      <c r="Q71" s="96"/>
      <c r="R71" s="96"/>
      <c r="S71" s="96"/>
      <c r="T71" s="96"/>
      <c r="U71" s="96"/>
      <c r="V71" s="97" t="e">
        <f t="shared" si="1"/>
        <v>#DIV/0!</v>
      </c>
      <c r="W71" s="96"/>
      <c r="X71" s="92"/>
      <c r="Y71" s="92"/>
      <c r="Z71" s="6"/>
    </row>
    <row r="72" spans="1:26" ht="22.5" customHeight="1" x14ac:dyDescent="0.25">
      <c r="A72" s="87">
        <v>1</v>
      </c>
      <c r="B72" s="88" t="s">
        <v>160</v>
      </c>
      <c r="C72" s="88" t="s">
        <v>160</v>
      </c>
      <c r="D72" s="88" t="s">
        <v>171</v>
      </c>
      <c r="E72" s="88" t="s">
        <v>232</v>
      </c>
      <c r="F72" s="88" t="s">
        <v>234</v>
      </c>
      <c r="G72" s="88" t="s">
        <v>181</v>
      </c>
      <c r="H72" s="88"/>
      <c r="I72" s="88"/>
      <c r="J72" s="88"/>
      <c r="K72" s="89" t="s">
        <v>243</v>
      </c>
      <c r="L72" s="90">
        <f t="shared" ref="L72:N72" si="61">SUM(L73:L74)</f>
        <v>0</v>
      </c>
      <c r="M72" s="90">
        <f t="shared" si="61"/>
        <v>0</v>
      </c>
      <c r="N72" s="90">
        <f t="shared" si="61"/>
        <v>0</v>
      </c>
      <c r="O72" s="90">
        <f t="shared" si="3"/>
        <v>0</v>
      </c>
      <c r="P72" s="90">
        <f t="shared" ref="P72:U72" si="62">SUM(P73:P74)</f>
        <v>0</v>
      </c>
      <c r="Q72" s="90">
        <f t="shared" si="62"/>
        <v>0</v>
      </c>
      <c r="R72" s="90">
        <f t="shared" si="62"/>
        <v>0</v>
      </c>
      <c r="S72" s="90">
        <f t="shared" si="62"/>
        <v>0</v>
      </c>
      <c r="T72" s="90">
        <f t="shared" si="62"/>
        <v>0</v>
      </c>
      <c r="U72" s="90">
        <f t="shared" si="62"/>
        <v>0</v>
      </c>
      <c r="V72" s="91" t="e">
        <f t="shared" si="1"/>
        <v>#DIV/0!</v>
      </c>
      <c r="W72" s="90"/>
      <c r="X72" s="92"/>
      <c r="Y72" s="92"/>
      <c r="Z72" s="101"/>
    </row>
    <row r="73" spans="1:26" ht="22.5" customHeight="1" x14ac:dyDescent="0.25">
      <c r="A73" s="93">
        <v>1</v>
      </c>
      <c r="B73" s="94" t="s">
        <v>160</v>
      </c>
      <c r="C73" s="94" t="s">
        <v>160</v>
      </c>
      <c r="D73" s="94" t="s">
        <v>171</v>
      </c>
      <c r="E73" s="94" t="s">
        <v>232</v>
      </c>
      <c r="F73" s="94" t="s">
        <v>234</v>
      </c>
      <c r="G73" s="94" t="s">
        <v>181</v>
      </c>
      <c r="H73" s="94" t="s">
        <v>160</v>
      </c>
      <c r="I73" s="88"/>
      <c r="J73" s="88"/>
      <c r="K73" s="95" t="s">
        <v>244</v>
      </c>
      <c r="L73" s="90"/>
      <c r="M73" s="90"/>
      <c r="N73" s="90"/>
      <c r="O73" s="90">
        <f t="shared" si="3"/>
        <v>0</v>
      </c>
      <c r="P73" s="90"/>
      <c r="Q73" s="90"/>
      <c r="R73" s="90"/>
      <c r="S73" s="90"/>
      <c r="T73" s="90"/>
      <c r="U73" s="90"/>
      <c r="V73" s="91" t="e">
        <f t="shared" si="1"/>
        <v>#DIV/0!</v>
      </c>
      <c r="W73" s="90"/>
      <c r="X73" s="92"/>
      <c r="Y73" s="92"/>
      <c r="Z73" s="53"/>
    </row>
    <row r="74" spans="1:26" ht="22.5" customHeight="1" x14ac:dyDescent="0.25">
      <c r="A74" s="93">
        <v>1</v>
      </c>
      <c r="B74" s="94" t="s">
        <v>160</v>
      </c>
      <c r="C74" s="94" t="s">
        <v>160</v>
      </c>
      <c r="D74" s="94" t="s">
        <v>171</v>
      </c>
      <c r="E74" s="94" t="s">
        <v>232</v>
      </c>
      <c r="F74" s="94" t="s">
        <v>234</v>
      </c>
      <c r="G74" s="94" t="s">
        <v>181</v>
      </c>
      <c r="H74" s="94" t="s">
        <v>169</v>
      </c>
      <c r="I74" s="88"/>
      <c r="J74" s="88"/>
      <c r="K74" s="95" t="s">
        <v>245</v>
      </c>
      <c r="L74" s="90"/>
      <c r="M74" s="90"/>
      <c r="N74" s="90"/>
      <c r="O74" s="90">
        <f t="shared" si="3"/>
        <v>0</v>
      </c>
      <c r="P74" s="90"/>
      <c r="Q74" s="90"/>
      <c r="R74" s="90"/>
      <c r="S74" s="90"/>
      <c r="T74" s="90"/>
      <c r="U74" s="90"/>
      <c r="V74" s="91" t="e">
        <f t="shared" si="1"/>
        <v>#DIV/0!</v>
      </c>
      <c r="W74" s="90"/>
      <c r="X74" s="92"/>
      <c r="Y74" s="92"/>
      <c r="Z74" s="53"/>
    </row>
    <row r="75" spans="1:26" ht="22.5" customHeight="1" x14ac:dyDescent="0.25">
      <c r="A75" s="87">
        <v>1</v>
      </c>
      <c r="B75" s="88" t="s">
        <v>160</v>
      </c>
      <c r="C75" s="88" t="s">
        <v>160</v>
      </c>
      <c r="D75" s="88" t="s">
        <v>171</v>
      </c>
      <c r="E75" s="88" t="s">
        <v>232</v>
      </c>
      <c r="F75" s="88" t="s">
        <v>234</v>
      </c>
      <c r="G75" s="88" t="s">
        <v>246</v>
      </c>
      <c r="H75" s="88"/>
      <c r="I75" s="88"/>
      <c r="J75" s="88"/>
      <c r="K75" s="89" t="s">
        <v>247</v>
      </c>
      <c r="L75" s="90">
        <f t="shared" ref="L75:N75" si="63">SUM(L76:L77)</f>
        <v>0</v>
      </c>
      <c r="M75" s="90">
        <f t="shared" si="63"/>
        <v>0</v>
      </c>
      <c r="N75" s="90">
        <f t="shared" si="63"/>
        <v>0</v>
      </c>
      <c r="O75" s="90">
        <f t="shared" si="3"/>
        <v>0</v>
      </c>
      <c r="P75" s="90">
        <f t="shared" ref="P75:U75" si="64">SUM(P76:P77)</f>
        <v>0</v>
      </c>
      <c r="Q75" s="90">
        <f t="shared" si="64"/>
        <v>0</v>
      </c>
      <c r="R75" s="90">
        <f t="shared" si="64"/>
        <v>0</v>
      </c>
      <c r="S75" s="90">
        <f t="shared" si="64"/>
        <v>0</v>
      </c>
      <c r="T75" s="90">
        <f t="shared" si="64"/>
        <v>0</v>
      </c>
      <c r="U75" s="90">
        <f t="shared" si="64"/>
        <v>0</v>
      </c>
      <c r="V75" s="91" t="e">
        <f t="shared" si="1"/>
        <v>#DIV/0!</v>
      </c>
      <c r="W75" s="90"/>
      <c r="X75" s="92"/>
      <c r="Y75" s="92"/>
      <c r="Z75" s="101"/>
    </row>
    <row r="76" spans="1:26" ht="22.5" customHeight="1" x14ac:dyDescent="0.25">
      <c r="A76" s="93">
        <v>1</v>
      </c>
      <c r="B76" s="94" t="s">
        <v>160</v>
      </c>
      <c r="C76" s="94" t="s">
        <v>160</v>
      </c>
      <c r="D76" s="94" t="s">
        <v>171</v>
      </c>
      <c r="E76" s="94" t="s">
        <v>232</v>
      </c>
      <c r="F76" s="94" t="s">
        <v>234</v>
      </c>
      <c r="G76" s="94" t="s">
        <v>246</v>
      </c>
      <c r="H76" s="94" t="s">
        <v>160</v>
      </c>
      <c r="I76" s="88"/>
      <c r="J76" s="88"/>
      <c r="K76" s="95" t="s">
        <v>248</v>
      </c>
      <c r="L76" s="90"/>
      <c r="M76" s="90"/>
      <c r="N76" s="90"/>
      <c r="O76" s="90">
        <f t="shared" si="3"/>
        <v>0</v>
      </c>
      <c r="P76" s="90"/>
      <c r="Q76" s="90"/>
      <c r="R76" s="90"/>
      <c r="S76" s="90"/>
      <c r="T76" s="90"/>
      <c r="U76" s="90"/>
      <c r="V76" s="91" t="e">
        <f t="shared" si="1"/>
        <v>#DIV/0!</v>
      </c>
      <c r="W76" s="90"/>
      <c r="X76" s="92"/>
      <c r="Y76" s="92"/>
      <c r="Z76" s="53"/>
    </row>
    <row r="77" spans="1:26" ht="22.5" customHeight="1" x14ac:dyDescent="0.25">
      <c r="A77" s="93">
        <v>1</v>
      </c>
      <c r="B77" s="94" t="s">
        <v>160</v>
      </c>
      <c r="C77" s="94" t="s">
        <v>160</v>
      </c>
      <c r="D77" s="94" t="s">
        <v>171</v>
      </c>
      <c r="E77" s="94" t="s">
        <v>232</v>
      </c>
      <c r="F77" s="94" t="s">
        <v>234</v>
      </c>
      <c r="G77" s="94" t="s">
        <v>246</v>
      </c>
      <c r="H77" s="94" t="s">
        <v>169</v>
      </c>
      <c r="I77" s="88"/>
      <c r="J77" s="88"/>
      <c r="K77" s="95" t="s">
        <v>249</v>
      </c>
      <c r="L77" s="90"/>
      <c r="M77" s="90"/>
      <c r="N77" s="90"/>
      <c r="O77" s="90">
        <f t="shared" si="3"/>
        <v>0</v>
      </c>
      <c r="P77" s="90"/>
      <c r="Q77" s="90"/>
      <c r="R77" s="90"/>
      <c r="S77" s="90"/>
      <c r="T77" s="90"/>
      <c r="U77" s="90"/>
      <c r="V77" s="91" t="e">
        <f t="shared" si="1"/>
        <v>#DIV/0!</v>
      </c>
      <c r="W77" s="90"/>
      <c r="X77" s="92"/>
      <c r="Y77" s="92"/>
      <c r="Z77" s="53"/>
    </row>
    <row r="78" spans="1:26" ht="22.5" customHeight="1" x14ac:dyDescent="0.25">
      <c r="A78" s="87">
        <v>1</v>
      </c>
      <c r="B78" s="88" t="s">
        <v>160</v>
      </c>
      <c r="C78" s="88" t="s">
        <v>160</v>
      </c>
      <c r="D78" s="88" t="s">
        <v>171</v>
      </c>
      <c r="E78" s="88" t="s">
        <v>232</v>
      </c>
      <c r="F78" s="88" t="s">
        <v>234</v>
      </c>
      <c r="G78" s="88" t="s">
        <v>250</v>
      </c>
      <c r="H78" s="88"/>
      <c r="I78" s="88"/>
      <c r="J78" s="88"/>
      <c r="K78" s="89" t="s">
        <v>251</v>
      </c>
      <c r="L78" s="90">
        <f t="shared" ref="L78:N78" si="65">SUM(L79:L80)</f>
        <v>80000000</v>
      </c>
      <c r="M78" s="90">
        <f t="shared" si="65"/>
        <v>0</v>
      </c>
      <c r="N78" s="90">
        <f t="shared" si="65"/>
        <v>0</v>
      </c>
      <c r="O78" s="90">
        <f t="shared" si="3"/>
        <v>80000000</v>
      </c>
      <c r="P78" s="90">
        <f t="shared" ref="P78:U78" si="66">SUM(P79:P80)</f>
        <v>60000000</v>
      </c>
      <c r="Q78" s="90">
        <f t="shared" si="66"/>
        <v>12000000</v>
      </c>
      <c r="R78" s="90">
        <f t="shared" si="66"/>
        <v>8000000</v>
      </c>
      <c r="S78" s="90">
        <f t="shared" si="66"/>
        <v>0</v>
      </c>
      <c r="T78" s="90">
        <f t="shared" si="66"/>
        <v>2621161</v>
      </c>
      <c r="U78" s="90">
        <f t="shared" si="66"/>
        <v>2621161</v>
      </c>
      <c r="V78" s="91">
        <f t="shared" si="1"/>
        <v>1</v>
      </c>
      <c r="W78" s="90"/>
      <c r="X78" s="92"/>
      <c r="Y78" s="92"/>
      <c r="Z78" s="101"/>
    </row>
    <row r="79" spans="1:26" ht="22.5" customHeight="1" x14ac:dyDescent="0.25">
      <c r="A79" s="93">
        <v>1</v>
      </c>
      <c r="B79" s="94" t="s">
        <v>160</v>
      </c>
      <c r="C79" s="94" t="s">
        <v>160</v>
      </c>
      <c r="D79" s="94" t="s">
        <v>171</v>
      </c>
      <c r="E79" s="94" t="s">
        <v>232</v>
      </c>
      <c r="F79" s="94" t="s">
        <v>234</v>
      </c>
      <c r="G79" s="94" t="s">
        <v>250</v>
      </c>
      <c r="H79" s="94" t="s">
        <v>160</v>
      </c>
      <c r="I79" s="88"/>
      <c r="J79" s="88"/>
      <c r="K79" s="95" t="s">
        <v>252</v>
      </c>
      <c r="L79" s="128">
        <v>10000000</v>
      </c>
      <c r="M79" s="90"/>
      <c r="N79" s="90"/>
      <c r="O79" s="128">
        <f t="shared" si="3"/>
        <v>10000000</v>
      </c>
      <c r="P79" s="128">
        <v>9000000</v>
      </c>
      <c r="Q79" s="128"/>
      <c r="R79" s="128">
        <v>1000000</v>
      </c>
      <c r="S79" s="90"/>
      <c r="T79" s="90"/>
      <c r="U79" s="90"/>
      <c r="V79" s="91" t="e">
        <f t="shared" si="1"/>
        <v>#DIV/0!</v>
      </c>
      <c r="W79" s="90"/>
      <c r="X79" s="92"/>
      <c r="Y79" s="92"/>
      <c r="Z79" s="53"/>
    </row>
    <row r="80" spans="1:26" ht="22.5" customHeight="1" x14ac:dyDescent="0.25">
      <c r="A80" s="93">
        <v>1</v>
      </c>
      <c r="B80" s="94" t="s">
        <v>160</v>
      </c>
      <c r="C80" s="94" t="s">
        <v>160</v>
      </c>
      <c r="D80" s="94" t="s">
        <v>171</v>
      </c>
      <c r="E80" s="94" t="s">
        <v>232</v>
      </c>
      <c r="F80" s="94" t="s">
        <v>234</v>
      </c>
      <c r="G80" s="94" t="s">
        <v>250</v>
      </c>
      <c r="H80" s="94" t="s">
        <v>169</v>
      </c>
      <c r="I80" s="88"/>
      <c r="J80" s="88"/>
      <c r="K80" s="95" t="s">
        <v>253</v>
      </c>
      <c r="L80" s="128">
        <v>70000000</v>
      </c>
      <c r="M80" s="90"/>
      <c r="N80" s="90"/>
      <c r="O80" s="128">
        <f t="shared" si="3"/>
        <v>70000000</v>
      </c>
      <c r="P80" s="128">
        <v>51000000</v>
      </c>
      <c r="Q80" s="128">
        <v>12000000</v>
      </c>
      <c r="R80" s="128">
        <v>7000000</v>
      </c>
      <c r="S80" s="128"/>
      <c r="T80" s="128">
        <v>2621161</v>
      </c>
      <c r="U80" s="128">
        <v>2621161</v>
      </c>
      <c r="V80" s="91">
        <f t="shared" si="1"/>
        <v>1</v>
      </c>
      <c r="W80" s="90"/>
      <c r="X80" s="92"/>
      <c r="Y80" s="92"/>
      <c r="Z80" s="53"/>
    </row>
    <row r="81" spans="1:26" ht="22.5" customHeight="1" x14ac:dyDescent="0.25">
      <c r="A81" s="81">
        <v>1</v>
      </c>
      <c r="B81" s="81" t="s">
        <v>160</v>
      </c>
      <c r="C81" s="81" t="s">
        <v>160</v>
      </c>
      <c r="D81" s="82" t="s">
        <v>171</v>
      </c>
      <c r="E81" s="82" t="s">
        <v>232</v>
      </c>
      <c r="F81" s="82" t="s">
        <v>254</v>
      </c>
      <c r="G81" s="98"/>
      <c r="H81" s="82"/>
      <c r="I81" s="82"/>
      <c r="J81" s="82"/>
      <c r="K81" s="83" t="s">
        <v>255</v>
      </c>
      <c r="L81" s="129">
        <v>30000000</v>
      </c>
      <c r="M81" s="84"/>
      <c r="N81" s="84"/>
      <c r="O81" s="129">
        <f t="shared" si="3"/>
        <v>30000000</v>
      </c>
      <c r="P81" s="133">
        <v>4000000</v>
      </c>
      <c r="Q81" s="133">
        <v>23000000</v>
      </c>
      <c r="R81" s="133">
        <v>3000000</v>
      </c>
      <c r="S81" s="84"/>
      <c r="T81" s="84">
        <v>4964194</v>
      </c>
      <c r="U81" s="84">
        <v>4964195</v>
      </c>
      <c r="V81" s="85">
        <f t="shared" si="1"/>
        <v>1.0000002014425706</v>
      </c>
      <c r="W81" s="84"/>
      <c r="X81" s="81"/>
      <c r="Y81" s="81"/>
      <c r="Z81" s="101"/>
    </row>
    <row r="82" spans="1:26" ht="22.5" customHeight="1" x14ac:dyDescent="0.25">
      <c r="A82" s="74">
        <v>1</v>
      </c>
      <c r="B82" s="75" t="s">
        <v>160</v>
      </c>
      <c r="C82" s="75" t="s">
        <v>160</v>
      </c>
      <c r="D82" s="75" t="s">
        <v>171</v>
      </c>
      <c r="E82" s="75" t="s">
        <v>181</v>
      </c>
      <c r="F82" s="75"/>
      <c r="G82" s="75"/>
      <c r="H82" s="76"/>
      <c r="I82" s="76"/>
      <c r="J82" s="76"/>
      <c r="K82" s="77" t="s">
        <v>256</v>
      </c>
      <c r="L82" s="78">
        <f t="shared" ref="L82:N82" si="67">+L83+L117</f>
        <v>500000000</v>
      </c>
      <c r="M82" s="78">
        <f t="shared" si="67"/>
        <v>0</v>
      </c>
      <c r="N82" s="78">
        <f t="shared" si="67"/>
        <v>0</v>
      </c>
      <c r="O82" s="78">
        <f t="shared" si="3"/>
        <v>500000000</v>
      </c>
      <c r="P82" s="78">
        <f t="shared" ref="P82:U82" si="68">+P83+P117</f>
        <v>0</v>
      </c>
      <c r="Q82" s="78">
        <f t="shared" si="68"/>
        <v>350000000</v>
      </c>
      <c r="R82" s="78">
        <f t="shared" si="68"/>
        <v>50000000</v>
      </c>
      <c r="S82" s="78">
        <f t="shared" si="68"/>
        <v>100000000</v>
      </c>
      <c r="T82" s="78">
        <f t="shared" si="68"/>
        <v>0</v>
      </c>
      <c r="U82" s="78">
        <f t="shared" si="68"/>
        <v>0</v>
      </c>
      <c r="V82" s="79" t="e">
        <f t="shared" si="1"/>
        <v>#DIV/0!</v>
      </c>
      <c r="W82" s="78"/>
      <c r="X82" s="74"/>
      <c r="Y82" s="75"/>
      <c r="Z82" s="100"/>
    </row>
    <row r="83" spans="1:26" ht="22.5" customHeight="1" x14ac:dyDescent="0.25">
      <c r="A83" s="81">
        <v>1</v>
      </c>
      <c r="B83" s="81" t="s">
        <v>160</v>
      </c>
      <c r="C83" s="81" t="s">
        <v>160</v>
      </c>
      <c r="D83" s="82" t="s">
        <v>171</v>
      </c>
      <c r="E83" s="82" t="s">
        <v>181</v>
      </c>
      <c r="F83" s="82" t="s">
        <v>234</v>
      </c>
      <c r="G83" s="98"/>
      <c r="H83" s="82"/>
      <c r="I83" s="82"/>
      <c r="J83" s="82"/>
      <c r="K83" s="83" t="s">
        <v>257</v>
      </c>
      <c r="L83" s="84">
        <f t="shared" ref="L83:N83" si="69">+L84+L87+L90+L93+L96+L99+L102+L105+L108+L111+L114</f>
        <v>0</v>
      </c>
      <c r="M83" s="84">
        <f t="shared" si="69"/>
        <v>0</v>
      </c>
      <c r="N83" s="84">
        <f t="shared" si="69"/>
        <v>0</v>
      </c>
      <c r="O83" s="84">
        <f t="shared" si="3"/>
        <v>0</v>
      </c>
      <c r="P83" s="84">
        <f t="shared" ref="P83:U83" si="70">+P84+P87+P90+P93+P96+P99+P102+P105+P108+P111+P114</f>
        <v>0</v>
      </c>
      <c r="Q83" s="84">
        <f t="shared" si="70"/>
        <v>0</v>
      </c>
      <c r="R83" s="84">
        <f t="shared" si="70"/>
        <v>0</v>
      </c>
      <c r="S83" s="84">
        <f t="shared" si="70"/>
        <v>0</v>
      </c>
      <c r="T83" s="84">
        <f t="shared" si="70"/>
        <v>0</v>
      </c>
      <c r="U83" s="84">
        <f t="shared" si="70"/>
        <v>0</v>
      </c>
      <c r="V83" s="85" t="e">
        <f t="shared" si="1"/>
        <v>#DIV/0!</v>
      </c>
      <c r="W83" s="84"/>
      <c r="X83" s="81"/>
      <c r="Y83" s="81"/>
      <c r="Z83" s="101"/>
    </row>
    <row r="84" spans="1:26" ht="22.5" customHeight="1" x14ac:dyDescent="0.25">
      <c r="A84" s="87">
        <v>1</v>
      </c>
      <c r="B84" s="88" t="s">
        <v>160</v>
      </c>
      <c r="C84" s="88" t="s">
        <v>160</v>
      </c>
      <c r="D84" s="88" t="s">
        <v>171</v>
      </c>
      <c r="E84" s="88" t="s">
        <v>181</v>
      </c>
      <c r="F84" s="88" t="s">
        <v>234</v>
      </c>
      <c r="G84" s="88" t="s">
        <v>258</v>
      </c>
      <c r="H84" s="88"/>
      <c r="I84" s="88"/>
      <c r="J84" s="88"/>
      <c r="K84" s="89" t="s">
        <v>259</v>
      </c>
      <c r="L84" s="90">
        <f t="shared" ref="L84:N84" si="71">SUM(L85:L86)</f>
        <v>0</v>
      </c>
      <c r="M84" s="90">
        <f t="shared" si="71"/>
        <v>0</v>
      </c>
      <c r="N84" s="90">
        <f t="shared" si="71"/>
        <v>0</v>
      </c>
      <c r="O84" s="90">
        <f t="shared" si="3"/>
        <v>0</v>
      </c>
      <c r="P84" s="90">
        <f t="shared" ref="P84:U84" si="72">SUM(P85:P86)</f>
        <v>0</v>
      </c>
      <c r="Q84" s="90">
        <f t="shared" si="72"/>
        <v>0</v>
      </c>
      <c r="R84" s="90">
        <f t="shared" si="72"/>
        <v>0</v>
      </c>
      <c r="S84" s="90">
        <f t="shared" si="72"/>
        <v>0</v>
      </c>
      <c r="T84" s="90">
        <f t="shared" si="72"/>
        <v>0</v>
      </c>
      <c r="U84" s="90">
        <f t="shared" si="72"/>
        <v>0</v>
      </c>
      <c r="V84" s="91" t="e">
        <f t="shared" si="1"/>
        <v>#DIV/0!</v>
      </c>
      <c r="W84" s="90"/>
      <c r="X84" s="92"/>
      <c r="Y84" s="92"/>
      <c r="Z84" s="101"/>
    </row>
    <row r="85" spans="1:26" ht="22.5" customHeight="1" x14ac:dyDescent="0.25">
      <c r="A85" s="93">
        <v>1</v>
      </c>
      <c r="B85" s="94" t="s">
        <v>160</v>
      </c>
      <c r="C85" s="94" t="s">
        <v>160</v>
      </c>
      <c r="D85" s="94" t="s">
        <v>171</v>
      </c>
      <c r="E85" s="94" t="s">
        <v>181</v>
      </c>
      <c r="F85" s="94" t="s">
        <v>234</v>
      </c>
      <c r="G85" s="94" t="s">
        <v>258</v>
      </c>
      <c r="H85" s="94" t="s">
        <v>160</v>
      </c>
      <c r="I85" s="94"/>
      <c r="J85" s="94"/>
      <c r="K85" s="95" t="s">
        <v>260</v>
      </c>
      <c r="L85" s="96"/>
      <c r="M85" s="96"/>
      <c r="N85" s="96"/>
      <c r="O85" s="90">
        <f t="shared" si="3"/>
        <v>0</v>
      </c>
      <c r="P85" s="96"/>
      <c r="Q85" s="96"/>
      <c r="R85" s="96"/>
      <c r="S85" s="96"/>
      <c r="T85" s="96"/>
      <c r="U85" s="96"/>
      <c r="V85" s="97" t="e">
        <f t="shared" si="1"/>
        <v>#DIV/0!</v>
      </c>
      <c r="W85" s="96"/>
      <c r="X85" s="92"/>
      <c r="Y85" s="92"/>
      <c r="Z85" s="6"/>
    </row>
    <row r="86" spans="1:26" ht="22.5" customHeight="1" x14ac:dyDescent="0.25">
      <c r="A86" s="93">
        <v>1</v>
      </c>
      <c r="B86" s="94" t="s">
        <v>160</v>
      </c>
      <c r="C86" s="94" t="s">
        <v>160</v>
      </c>
      <c r="D86" s="94" t="s">
        <v>171</v>
      </c>
      <c r="E86" s="94" t="s">
        <v>181</v>
      </c>
      <c r="F86" s="94" t="s">
        <v>234</v>
      </c>
      <c r="G86" s="94" t="s">
        <v>258</v>
      </c>
      <c r="H86" s="94" t="s">
        <v>169</v>
      </c>
      <c r="I86" s="94"/>
      <c r="J86" s="94"/>
      <c r="K86" s="95" t="s">
        <v>261</v>
      </c>
      <c r="L86" s="96"/>
      <c r="M86" s="96"/>
      <c r="N86" s="96"/>
      <c r="O86" s="90">
        <f t="shared" si="3"/>
        <v>0</v>
      </c>
      <c r="P86" s="96"/>
      <c r="Q86" s="96"/>
      <c r="R86" s="96"/>
      <c r="S86" s="96"/>
      <c r="T86" s="96"/>
      <c r="U86" s="96"/>
      <c r="V86" s="97" t="e">
        <f t="shared" si="1"/>
        <v>#DIV/0!</v>
      </c>
      <c r="W86" s="96"/>
      <c r="X86" s="92"/>
      <c r="Y86" s="92"/>
      <c r="Z86" s="6"/>
    </row>
    <row r="87" spans="1:26" ht="22.5" customHeight="1" x14ac:dyDescent="0.25">
      <c r="A87" s="87">
        <v>1</v>
      </c>
      <c r="B87" s="88" t="s">
        <v>160</v>
      </c>
      <c r="C87" s="88" t="s">
        <v>160</v>
      </c>
      <c r="D87" s="88" t="s">
        <v>171</v>
      </c>
      <c r="E87" s="88" t="s">
        <v>181</v>
      </c>
      <c r="F87" s="88" t="s">
        <v>234</v>
      </c>
      <c r="G87" s="88" t="s">
        <v>162</v>
      </c>
      <c r="H87" s="88"/>
      <c r="I87" s="88"/>
      <c r="J87" s="88"/>
      <c r="K87" s="89" t="s">
        <v>262</v>
      </c>
      <c r="L87" s="90">
        <f t="shared" ref="L87:N87" si="73">SUM(L88:L89)</f>
        <v>0</v>
      </c>
      <c r="M87" s="90">
        <f t="shared" si="73"/>
        <v>0</v>
      </c>
      <c r="N87" s="90">
        <f t="shared" si="73"/>
        <v>0</v>
      </c>
      <c r="O87" s="90">
        <f t="shared" si="3"/>
        <v>0</v>
      </c>
      <c r="P87" s="90">
        <f t="shared" ref="P87:U87" si="74">SUM(P88:P89)</f>
        <v>0</v>
      </c>
      <c r="Q87" s="90">
        <f t="shared" si="74"/>
        <v>0</v>
      </c>
      <c r="R87" s="90">
        <f t="shared" si="74"/>
        <v>0</v>
      </c>
      <c r="S87" s="90">
        <f t="shared" si="74"/>
        <v>0</v>
      </c>
      <c r="T87" s="90">
        <f t="shared" si="74"/>
        <v>0</v>
      </c>
      <c r="U87" s="90">
        <f t="shared" si="74"/>
        <v>0</v>
      </c>
      <c r="V87" s="91" t="e">
        <f t="shared" si="1"/>
        <v>#DIV/0!</v>
      </c>
      <c r="W87" s="90"/>
      <c r="X87" s="92"/>
      <c r="Y87" s="92"/>
      <c r="Z87" s="101"/>
    </row>
    <row r="88" spans="1:26" ht="22.5" customHeight="1" x14ac:dyDescent="0.25">
      <c r="A88" s="93">
        <v>1</v>
      </c>
      <c r="B88" s="94" t="s">
        <v>160</v>
      </c>
      <c r="C88" s="94" t="s">
        <v>160</v>
      </c>
      <c r="D88" s="94" t="s">
        <v>171</v>
      </c>
      <c r="E88" s="94" t="s">
        <v>181</v>
      </c>
      <c r="F88" s="94" t="s">
        <v>234</v>
      </c>
      <c r="G88" s="94" t="s">
        <v>162</v>
      </c>
      <c r="H88" s="94" t="s">
        <v>160</v>
      </c>
      <c r="I88" s="94"/>
      <c r="J88" s="94"/>
      <c r="K88" s="95" t="s">
        <v>263</v>
      </c>
      <c r="L88" s="96"/>
      <c r="M88" s="96"/>
      <c r="N88" s="96"/>
      <c r="O88" s="90">
        <f t="shared" si="3"/>
        <v>0</v>
      </c>
      <c r="P88" s="96"/>
      <c r="Q88" s="96"/>
      <c r="R88" s="96"/>
      <c r="S88" s="96"/>
      <c r="T88" s="96"/>
      <c r="U88" s="96"/>
      <c r="V88" s="97" t="e">
        <f t="shared" si="1"/>
        <v>#DIV/0!</v>
      </c>
      <c r="W88" s="96"/>
      <c r="X88" s="92"/>
      <c r="Y88" s="92"/>
      <c r="Z88" s="6"/>
    </row>
    <row r="89" spans="1:26" ht="22.5" customHeight="1" x14ac:dyDescent="0.25">
      <c r="A89" s="93">
        <v>1</v>
      </c>
      <c r="B89" s="94" t="s">
        <v>160</v>
      </c>
      <c r="C89" s="94" t="s">
        <v>160</v>
      </c>
      <c r="D89" s="94" t="s">
        <v>171</v>
      </c>
      <c r="E89" s="94" t="s">
        <v>181</v>
      </c>
      <c r="F89" s="94" t="s">
        <v>234</v>
      </c>
      <c r="G89" s="94" t="s">
        <v>162</v>
      </c>
      <c r="H89" s="94" t="s">
        <v>169</v>
      </c>
      <c r="I89" s="94"/>
      <c r="J89" s="94"/>
      <c r="K89" s="95" t="s">
        <v>264</v>
      </c>
      <c r="L89" s="96"/>
      <c r="M89" s="96"/>
      <c r="N89" s="96"/>
      <c r="O89" s="90">
        <f t="shared" si="3"/>
        <v>0</v>
      </c>
      <c r="P89" s="96"/>
      <c r="Q89" s="96"/>
      <c r="R89" s="96"/>
      <c r="S89" s="96"/>
      <c r="T89" s="96"/>
      <c r="U89" s="96"/>
      <c r="V89" s="97" t="e">
        <f t="shared" si="1"/>
        <v>#DIV/0!</v>
      </c>
      <c r="W89" s="96"/>
      <c r="X89" s="92"/>
      <c r="Y89" s="92"/>
      <c r="Z89" s="6"/>
    </row>
    <row r="90" spans="1:26" ht="22.5" customHeight="1" x14ac:dyDescent="0.25">
      <c r="A90" s="87">
        <v>1</v>
      </c>
      <c r="B90" s="88" t="s">
        <v>160</v>
      </c>
      <c r="C90" s="88" t="s">
        <v>160</v>
      </c>
      <c r="D90" s="88" t="s">
        <v>171</v>
      </c>
      <c r="E90" s="88" t="s">
        <v>181</v>
      </c>
      <c r="F90" s="88" t="s">
        <v>234</v>
      </c>
      <c r="G90" s="88" t="s">
        <v>171</v>
      </c>
      <c r="H90" s="88"/>
      <c r="I90" s="88"/>
      <c r="J90" s="88"/>
      <c r="K90" s="89" t="s">
        <v>265</v>
      </c>
      <c r="L90" s="90">
        <f t="shared" ref="L90:N90" si="75">SUM(L91:L92)</f>
        <v>0</v>
      </c>
      <c r="M90" s="90">
        <f t="shared" si="75"/>
        <v>0</v>
      </c>
      <c r="N90" s="90">
        <f t="shared" si="75"/>
        <v>0</v>
      </c>
      <c r="O90" s="90">
        <f t="shared" si="3"/>
        <v>0</v>
      </c>
      <c r="P90" s="90">
        <f t="shared" ref="P90:U90" si="76">SUM(P91:P92)</f>
        <v>0</v>
      </c>
      <c r="Q90" s="90">
        <f t="shared" si="76"/>
        <v>0</v>
      </c>
      <c r="R90" s="90">
        <f t="shared" si="76"/>
        <v>0</v>
      </c>
      <c r="S90" s="90">
        <f t="shared" si="76"/>
        <v>0</v>
      </c>
      <c r="T90" s="90">
        <f t="shared" si="76"/>
        <v>0</v>
      </c>
      <c r="U90" s="90">
        <f t="shared" si="76"/>
        <v>0</v>
      </c>
      <c r="V90" s="91" t="e">
        <f t="shared" si="1"/>
        <v>#DIV/0!</v>
      </c>
      <c r="W90" s="90"/>
      <c r="X90" s="92"/>
      <c r="Y90" s="92"/>
      <c r="Z90" s="101"/>
    </row>
    <row r="91" spans="1:26" ht="22.5" customHeight="1" x14ac:dyDescent="0.25">
      <c r="A91" s="93">
        <v>1</v>
      </c>
      <c r="B91" s="94" t="s">
        <v>160</v>
      </c>
      <c r="C91" s="94" t="s">
        <v>160</v>
      </c>
      <c r="D91" s="94" t="s">
        <v>171</v>
      </c>
      <c r="E91" s="94" t="s">
        <v>181</v>
      </c>
      <c r="F91" s="94" t="s">
        <v>234</v>
      </c>
      <c r="G91" s="94" t="s">
        <v>171</v>
      </c>
      <c r="H91" s="94" t="s">
        <v>160</v>
      </c>
      <c r="I91" s="94"/>
      <c r="J91" s="94"/>
      <c r="K91" s="95" t="s">
        <v>266</v>
      </c>
      <c r="L91" s="96"/>
      <c r="M91" s="96"/>
      <c r="N91" s="96"/>
      <c r="O91" s="90">
        <f t="shared" si="3"/>
        <v>0</v>
      </c>
      <c r="P91" s="96"/>
      <c r="Q91" s="96"/>
      <c r="R91" s="96"/>
      <c r="S91" s="96"/>
      <c r="T91" s="96"/>
      <c r="U91" s="96"/>
      <c r="V91" s="97" t="e">
        <f t="shared" si="1"/>
        <v>#DIV/0!</v>
      </c>
      <c r="W91" s="96"/>
      <c r="X91" s="92"/>
      <c r="Y91" s="92"/>
      <c r="Z91" s="6"/>
    </row>
    <row r="92" spans="1:26" ht="22.5" customHeight="1" x14ac:dyDescent="0.25">
      <c r="A92" s="93">
        <v>1</v>
      </c>
      <c r="B92" s="94" t="s">
        <v>160</v>
      </c>
      <c r="C92" s="94" t="s">
        <v>160</v>
      </c>
      <c r="D92" s="94" t="s">
        <v>171</v>
      </c>
      <c r="E92" s="94" t="s">
        <v>181</v>
      </c>
      <c r="F92" s="94" t="s">
        <v>234</v>
      </c>
      <c r="G92" s="94" t="s">
        <v>171</v>
      </c>
      <c r="H92" s="94" t="s">
        <v>169</v>
      </c>
      <c r="I92" s="94"/>
      <c r="J92" s="94"/>
      <c r="K92" s="95" t="s">
        <v>267</v>
      </c>
      <c r="L92" s="96"/>
      <c r="M92" s="96"/>
      <c r="N92" s="96"/>
      <c r="O92" s="90">
        <f t="shared" si="3"/>
        <v>0</v>
      </c>
      <c r="P92" s="96"/>
      <c r="Q92" s="96"/>
      <c r="R92" s="96"/>
      <c r="S92" s="96"/>
      <c r="T92" s="96"/>
      <c r="U92" s="96"/>
      <c r="V92" s="97" t="e">
        <f t="shared" si="1"/>
        <v>#DIV/0!</v>
      </c>
      <c r="W92" s="96"/>
      <c r="X92" s="92"/>
      <c r="Y92" s="92"/>
      <c r="Z92" s="6"/>
    </row>
    <row r="93" spans="1:26" ht="22.5" customHeight="1" x14ac:dyDescent="0.25">
      <c r="A93" s="87">
        <v>1</v>
      </c>
      <c r="B93" s="88" t="s">
        <v>160</v>
      </c>
      <c r="C93" s="88" t="s">
        <v>160</v>
      </c>
      <c r="D93" s="88" t="s">
        <v>171</v>
      </c>
      <c r="E93" s="88" t="s">
        <v>181</v>
      </c>
      <c r="F93" s="88" t="s">
        <v>234</v>
      </c>
      <c r="G93" s="88" t="s">
        <v>232</v>
      </c>
      <c r="H93" s="88"/>
      <c r="I93" s="88"/>
      <c r="J93" s="88"/>
      <c r="K93" s="89" t="s">
        <v>268</v>
      </c>
      <c r="L93" s="90">
        <f t="shared" ref="L93:N93" si="77">SUM(L94:L95)</f>
        <v>0</v>
      </c>
      <c r="M93" s="90">
        <f t="shared" si="77"/>
        <v>0</v>
      </c>
      <c r="N93" s="90">
        <f t="shared" si="77"/>
        <v>0</v>
      </c>
      <c r="O93" s="90">
        <f t="shared" si="3"/>
        <v>0</v>
      </c>
      <c r="P93" s="90">
        <f t="shared" ref="P93:U93" si="78">SUM(P94:P95)</f>
        <v>0</v>
      </c>
      <c r="Q93" s="90">
        <f t="shared" si="78"/>
        <v>0</v>
      </c>
      <c r="R93" s="90">
        <f t="shared" si="78"/>
        <v>0</v>
      </c>
      <c r="S93" s="90">
        <f t="shared" si="78"/>
        <v>0</v>
      </c>
      <c r="T93" s="90">
        <f t="shared" si="78"/>
        <v>0</v>
      </c>
      <c r="U93" s="90">
        <f t="shared" si="78"/>
        <v>0</v>
      </c>
      <c r="V93" s="91" t="e">
        <f t="shared" si="1"/>
        <v>#DIV/0!</v>
      </c>
      <c r="W93" s="90"/>
      <c r="X93" s="92"/>
      <c r="Y93" s="92"/>
      <c r="Z93" s="101"/>
    </row>
    <row r="94" spans="1:26" ht="22.5" customHeight="1" x14ac:dyDescent="0.25">
      <c r="A94" s="93">
        <v>1</v>
      </c>
      <c r="B94" s="94" t="s">
        <v>160</v>
      </c>
      <c r="C94" s="94" t="s">
        <v>160</v>
      </c>
      <c r="D94" s="94" t="s">
        <v>171</v>
      </c>
      <c r="E94" s="94" t="s">
        <v>181</v>
      </c>
      <c r="F94" s="94" t="s">
        <v>234</v>
      </c>
      <c r="G94" s="94" t="s">
        <v>232</v>
      </c>
      <c r="H94" s="94" t="s">
        <v>160</v>
      </c>
      <c r="I94" s="94"/>
      <c r="J94" s="94"/>
      <c r="K94" s="95" t="s">
        <v>269</v>
      </c>
      <c r="L94" s="96"/>
      <c r="M94" s="96"/>
      <c r="N94" s="96"/>
      <c r="O94" s="90">
        <f t="shared" si="3"/>
        <v>0</v>
      </c>
      <c r="P94" s="96"/>
      <c r="Q94" s="96"/>
      <c r="R94" s="96"/>
      <c r="S94" s="96"/>
      <c r="T94" s="96"/>
      <c r="U94" s="96"/>
      <c r="V94" s="97" t="e">
        <f t="shared" si="1"/>
        <v>#DIV/0!</v>
      </c>
      <c r="W94" s="96"/>
      <c r="X94" s="92"/>
      <c r="Y94" s="92"/>
      <c r="Z94" s="6"/>
    </row>
    <row r="95" spans="1:26" ht="22.5" customHeight="1" x14ac:dyDescent="0.25">
      <c r="A95" s="93">
        <v>1</v>
      </c>
      <c r="B95" s="94" t="s">
        <v>160</v>
      </c>
      <c r="C95" s="94" t="s">
        <v>160</v>
      </c>
      <c r="D95" s="94" t="s">
        <v>171</v>
      </c>
      <c r="E95" s="94" t="s">
        <v>181</v>
      </c>
      <c r="F95" s="94" t="s">
        <v>234</v>
      </c>
      <c r="G95" s="94" t="s">
        <v>232</v>
      </c>
      <c r="H95" s="94" t="s">
        <v>169</v>
      </c>
      <c r="I95" s="94"/>
      <c r="J95" s="94"/>
      <c r="K95" s="95" t="s">
        <v>270</v>
      </c>
      <c r="L95" s="96"/>
      <c r="M95" s="96"/>
      <c r="N95" s="96"/>
      <c r="O95" s="90">
        <f t="shared" si="3"/>
        <v>0</v>
      </c>
      <c r="P95" s="96"/>
      <c r="Q95" s="96"/>
      <c r="R95" s="96"/>
      <c r="S95" s="96"/>
      <c r="T95" s="96"/>
      <c r="U95" s="96"/>
      <c r="V95" s="97" t="e">
        <f t="shared" si="1"/>
        <v>#DIV/0!</v>
      </c>
      <c r="W95" s="96"/>
      <c r="X95" s="92"/>
      <c r="Y95" s="92"/>
      <c r="Z95" s="6"/>
    </row>
    <row r="96" spans="1:26" ht="22.5" customHeight="1" x14ac:dyDescent="0.25">
      <c r="A96" s="87">
        <v>1</v>
      </c>
      <c r="B96" s="88" t="s">
        <v>160</v>
      </c>
      <c r="C96" s="88" t="s">
        <v>160</v>
      </c>
      <c r="D96" s="88" t="s">
        <v>171</v>
      </c>
      <c r="E96" s="88" t="s">
        <v>181</v>
      </c>
      <c r="F96" s="88" t="s">
        <v>234</v>
      </c>
      <c r="G96" s="88" t="s">
        <v>239</v>
      </c>
      <c r="H96" s="88"/>
      <c r="I96" s="88"/>
      <c r="J96" s="88"/>
      <c r="K96" s="89" t="s">
        <v>271</v>
      </c>
      <c r="L96" s="90">
        <f t="shared" ref="L96:N96" si="79">SUM(L97)</f>
        <v>0</v>
      </c>
      <c r="M96" s="90">
        <f t="shared" si="79"/>
        <v>0</v>
      </c>
      <c r="N96" s="90">
        <f t="shared" si="79"/>
        <v>0</v>
      </c>
      <c r="O96" s="90">
        <f t="shared" si="3"/>
        <v>0</v>
      </c>
      <c r="P96" s="90">
        <f t="shared" ref="P96:U96" si="80">SUM(P97)</f>
        <v>0</v>
      </c>
      <c r="Q96" s="90">
        <f t="shared" si="80"/>
        <v>0</v>
      </c>
      <c r="R96" s="90">
        <f t="shared" si="80"/>
        <v>0</v>
      </c>
      <c r="S96" s="90">
        <f t="shared" si="80"/>
        <v>0</v>
      </c>
      <c r="T96" s="90">
        <f t="shared" si="80"/>
        <v>0</v>
      </c>
      <c r="U96" s="90">
        <f t="shared" si="80"/>
        <v>0</v>
      </c>
      <c r="V96" s="91" t="e">
        <f t="shared" si="1"/>
        <v>#DIV/0!</v>
      </c>
      <c r="W96" s="90"/>
      <c r="X96" s="92"/>
      <c r="Y96" s="92"/>
      <c r="Z96" s="101"/>
    </row>
    <row r="97" spans="1:26" ht="22.5" customHeight="1" x14ac:dyDescent="0.25">
      <c r="A97" s="93">
        <v>1</v>
      </c>
      <c r="B97" s="94" t="s">
        <v>160</v>
      </c>
      <c r="C97" s="94" t="s">
        <v>160</v>
      </c>
      <c r="D97" s="94" t="s">
        <v>171</v>
      </c>
      <c r="E97" s="94" t="s">
        <v>181</v>
      </c>
      <c r="F97" s="94" t="s">
        <v>234</v>
      </c>
      <c r="G97" s="94" t="s">
        <v>239</v>
      </c>
      <c r="H97" s="94" t="s">
        <v>160</v>
      </c>
      <c r="I97" s="94"/>
      <c r="J97" s="94"/>
      <c r="K97" s="95" t="s">
        <v>272</v>
      </c>
      <c r="L97" s="96"/>
      <c r="M97" s="96"/>
      <c r="N97" s="96"/>
      <c r="O97" s="90">
        <f t="shared" si="3"/>
        <v>0</v>
      </c>
      <c r="P97" s="96"/>
      <c r="Q97" s="96"/>
      <c r="R97" s="96"/>
      <c r="S97" s="96"/>
      <c r="T97" s="96"/>
      <c r="U97" s="96"/>
      <c r="V97" s="97" t="e">
        <f t="shared" si="1"/>
        <v>#DIV/0!</v>
      </c>
      <c r="W97" s="96"/>
      <c r="X97" s="92"/>
      <c r="Y97" s="92"/>
      <c r="Z97" s="6"/>
    </row>
    <row r="98" spans="1:26" ht="22.5" customHeight="1" x14ac:dyDescent="0.25">
      <c r="A98" s="93">
        <v>1</v>
      </c>
      <c r="B98" s="94" t="s">
        <v>160</v>
      </c>
      <c r="C98" s="94" t="s">
        <v>160</v>
      </c>
      <c r="D98" s="94" t="s">
        <v>171</v>
      </c>
      <c r="E98" s="94" t="s">
        <v>181</v>
      </c>
      <c r="F98" s="94" t="s">
        <v>234</v>
      </c>
      <c r="G98" s="94" t="s">
        <v>239</v>
      </c>
      <c r="H98" s="94" t="s">
        <v>169</v>
      </c>
      <c r="I98" s="94"/>
      <c r="J98" s="94"/>
      <c r="K98" s="95" t="s">
        <v>273</v>
      </c>
      <c r="L98" s="96"/>
      <c r="M98" s="96"/>
      <c r="N98" s="96"/>
      <c r="O98" s="90">
        <f t="shared" si="3"/>
        <v>0</v>
      </c>
      <c r="P98" s="96"/>
      <c r="Q98" s="96"/>
      <c r="R98" s="96"/>
      <c r="S98" s="96"/>
      <c r="T98" s="96"/>
      <c r="U98" s="96"/>
      <c r="V98" s="97" t="e">
        <f t="shared" si="1"/>
        <v>#DIV/0!</v>
      </c>
      <c r="W98" s="96"/>
      <c r="X98" s="92"/>
      <c r="Y98" s="92"/>
      <c r="Z98" s="6"/>
    </row>
    <row r="99" spans="1:26" ht="22.5" customHeight="1" x14ac:dyDescent="0.25">
      <c r="A99" s="87">
        <v>1</v>
      </c>
      <c r="B99" s="88" t="s">
        <v>160</v>
      </c>
      <c r="C99" s="88" t="s">
        <v>160</v>
      </c>
      <c r="D99" s="88" t="s">
        <v>171</v>
      </c>
      <c r="E99" s="88" t="s">
        <v>181</v>
      </c>
      <c r="F99" s="88" t="s">
        <v>234</v>
      </c>
      <c r="G99" s="88" t="s">
        <v>181</v>
      </c>
      <c r="H99" s="88"/>
      <c r="I99" s="88"/>
      <c r="J99" s="88"/>
      <c r="K99" s="89" t="s">
        <v>274</v>
      </c>
      <c r="L99" s="90">
        <f t="shared" ref="L99:N99" si="81">SUM(L100:L101)</f>
        <v>0</v>
      </c>
      <c r="M99" s="90">
        <f t="shared" si="81"/>
        <v>0</v>
      </c>
      <c r="N99" s="90">
        <f t="shared" si="81"/>
        <v>0</v>
      </c>
      <c r="O99" s="90">
        <f t="shared" si="3"/>
        <v>0</v>
      </c>
      <c r="P99" s="90">
        <f t="shared" ref="P99:U99" si="82">SUM(P100:P101)</f>
        <v>0</v>
      </c>
      <c r="Q99" s="90">
        <f t="shared" si="82"/>
        <v>0</v>
      </c>
      <c r="R99" s="90">
        <f t="shared" si="82"/>
        <v>0</v>
      </c>
      <c r="S99" s="90">
        <f t="shared" si="82"/>
        <v>0</v>
      </c>
      <c r="T99" s="90">
        <f t="shared" si="82"/>
        <v>0</v>
      </c>
      <c r="U99" s="90">
        <f t="shared" si="82"/>
        <v>0</v>
      </c>
      <c r="V99" s="91" t="e">
        <f t="shared" si="1"/>
        <v>#DIV/0!</v>
      </c>
      <c r="W99" s="90"/>
      <c r="X99" s="92"/>
      <c r="Y99" s="92"/>
      <c r="Z99" s="101"/>
    </row>
    <row r="100" spans="1:26" ht="22.5" customHeight="1" x14ac:dyDescent="0.25">
      <c r="A100" s="93">
        <v>1</v>
      </c>
      <c r="B100" s="94" t="s">
        <v>160</v>
      </c>
      <c r="C100" s="94" t="s">
        <v>160</v>
      </c>
      <c r="D100" s="94" t="s">
        <v>171</v>
      </c>
      <c r="E100" s="94" t="s">
        <v>181</v>
      </c>
      <c r="F100" s="94" t="s">
        <v>234</v>
      </c>
      <c r="G100" s="94" t="s">
        <v>181</v>
      </c>
      <c r="H100" s="94" t="s">
        <v>160</v>
      </c>
      <c r="I100" s="94"/>
      <c r="J100" s="94"/>
      <c r="K100" s="95" t="s">
        <v>275</v>
      </c>
      <c r="L100" s="96"/>
      <c r="M100" s="96"/>
      <c r="N100" s="96"/>
      <c r="O100" s="90">
        <f t="shared" si="3"/>
        <v>0</v>
      </c>
      <c r="P100" s="96"/>
      <c r="Q100" s="96"/>
      <c r="R100" s="96"/>
      <c r="S100" s="96"/>
      <c r="T100" s="96"/>
      <c r="U100" s="96"/>
      <c r="V100" s="97" t="e">
        <f t="shared" si="1"/>
        <v>#DIV/0!</v>
      </c>
      <c r="W100" s="96"/>
      <c r="X100" s="92"/>
      <c r="Y100" s="92"/>
      <c r="Z100" s="6"/>
    </row>
    <row r="101" spans="1:26" ht="22.5" customHeight="1" x14ac:dyDescent="0.25">
      <c r="A101" s="93">
        <v>1</v>
      </c>
      <c r="B101" s="94" t="s">
        <v>160</v>
      </c>
      <c r="C101" s="94" t="s">
        <v>160</v>
      </c>
      <c r="D101" s="94" t="s">
        <v>171</v>
      </c>
      <c r="E101" s="94" t="s">
        <v>181</v>
      </c>
      <c r="F101" s="94" t="s">
        <v>234</v>
      </c>
      <c r="G101" s="94" t="s">
        <v>181</v>
      </c>
      <c r="H101" s="94" t="s">
        <v>169</v>
      </c>
      <c r="I101" s="94"/>
      <c r="J101" s="94"/>
      <c r="K101" s="95" t="s">
        <v>276</v>
      </c>
      <c r="L101" s="96"/>
      <c r="M101" s="96"/>
      <c r="N101" s="96"/>
      <c r="O101" s="90">
        <f t="shared" si="3"/>
        <v>0</v>
      </c>
      <c r="P101" s="96"/>
      <c r="Q101" s="96"/>
      <c r="R101" s="96"/>
      <c r="S101" s="96"/>
      <c r="T101" s="96"/>
      <c r="U101" s="96"/>
      <c r="V101" s="97" t="e">
        <f t="shared" si="1"/>
        <v>#DIV/0!</v>
      </c>
      <c r="W101" s="96"/>
      <c r="X101" s="92"/>
      <c r="Y101" s="92"/>
      <c r="Z101" s="6"/>
    </row>
    <row r="102" spans="1:26" ht="22.5" customHeight="1" x14ac:dyDescent="0.25">
      <c r="A102" s="87">
        <v>1</v>
      </c>
      <c r="B102" s="88" t="s">
        <v>160</v>
      </c>
      <c r="C102" s="88" t="s">
        <v>160</v>
      </c>
      <c r="D102" s="88" t="s">
        <v>171</v>
      </c>
      <c r="E102" s="88" t="s">
        <v>181</v>
      </c>
      <c r="F102" s="88" t="s">
        <v>234</v>
      </c>
      <c r="G102" s="88" t="s">
        <v>277</v>
      </c>
      <c r="H102" s="88"/>
      <c r="I102" s="88"/>
      <c r="J102" s="88"/>
      <c r="K102" s="89" t="s">
        <v>278</v>
      </c>
      <c r="L102" s="90">
        <f t="shared" ref="L102:N102" si="83">SUM(L103:L104)</f>
        <v>0</v>
      </c>
      <c r="M102" s="90">
        <f t="shared" si="83"/>
        <v>0</v>
      </c>
      <c r="N102" s="90">
        <f t="shared" si="83"/>
        <v>0</v>
      </c>
      <c r="O102" s="90">
        <f t="shared" si="3"/>
        <v>0</v>
      </c>
      <c r="P102" s="90">
        <f t="shared" ref="P102:U102" si="84">SUM(P103:P104)</f>
        <v>0</v>
      </c>
      <c r="Q102" s="90">
        <f t="shared" si="84"/>
        <v>0</v>
      </c>
      <c r="R102" s="90">
        <f t="shared" si="84"/>
        <v>0</v>
      </c>
      <c r="S102" s="90">
        <f t="shared" si="84"/>
        <v>0</v>
      </c>
      <c r="T102" s="90">
        <f t="shared" si="84"/>
        <v>0</v>
      </c>
      <c r="U102" s="90">
        <f t="shared" si="84"/>
        <v>0</v>
      </c>
      <c r="V102" s="91" t="e">
        <f t="shared" si="1"/>
        <v>#DIV/0!</v>
      </c>
      <c r="W102" s="90"/>
      <c r="X102" s="92"/>
      <c r="Y102" s="92"/>
      <c r="Z102" s="101"/>
    </row>
    <row r="103" spans="1:26" ht="22.5" customHeight="1" x14ac:dyDescent="0.25">
      <c r="A103" s="93">
        <v>1</v>
      </c>
      <c r="B103" s="94" t="s">
        <v>160</v>
      </c>
      <c r="C103" s="94" t="s">
        <v>160</v>
      </c>
      <c r="D103" s="94" t="s">
        <v>171</v>
      </c>
      <c r="E103" s="94" t="s">
        <v>181</v>
      </c>
      <c r="F103" s="94" t="s">
        <v>234</v>
      </c>
      <c r="G103" s="94" t="s">
        <v>277</v>
      </c>
      <c r="H103" s="94" t="s">
        <v>160</v>
      </c>
      <c r="I103" s="94"/>
      <c r="J103" s="94"/>
      <c r="K103" s="95" t="s">
        <v>279</v>
      </c>
      <c r="L103" s="96"/>
      <c r="M103" s="96"/>
      <c r="N103" s="96"/>
      <c r="O103" s="90">
        <f t="shared" si="3"/>
        <v>0</v>
      </c>
      <c r="P103" s="96"/>
      <c r="Q103" s="96"/>
      <c r="R103" s="96"/>
      <c r="S103" s="96"/>
      <c r="T103" s="96"/>
      <c r="U103" s="96"/>
      <c r="V103" s="97" t="e">
        <f t="shared" si="1"/>
        <v>#DIV/0!</v>
      </c>
      <c r="W103" s="96"/>
      <c r="X103" s="92"/>
      <c r="Y103" s="92"/>
      <c r="Z103" s="6"/>
    </row>
    <row r="104" spans="1:26" ht="22.5" customHeight="1" x14ac:dyDescent="0.25">
      <c r="A104" s="93">
        <v>1</v>
      </c>
      <c r="B104" s="94" t="s">
        <v>160</v>
      </c>
      <c r="C104" s="94" t="s">
        <v>160</v>
      </c>
      <c r="D104" s="94" t="s">
        <v>171</v>
      </c>
      <c r="E104" s="94" t="s">
        <v>181</v>
      </c>
      <c r="F104" s="94" t="s">
        <v>234</v>
      </c>
      <c r="G104" s="94" t="s">
        <v>277</v>
      </c>
      <c r="H104" s="94" t="s">
        <v>169</v>
      </c>
      <c r="I104" s="94"/>
      <c r="J104" s="94"/>
      <c r="K104" s="95" t="s">
        <v>280</v>
      </c>
      <c r="L104" s="96"/>
      <c r="M104" s="96"/>
      <c r="N104" s="96"/>
      <c r="O104" s="90">
        <f t="shared" si="3"/>
        <v>0</v>
      </c>
      <c r="P104" s="96"/>
      <c r="Q104" s="96"/>
      <c r="R104" s="96"/>
      <c r="S104" s="96"/>
      <c r="T104" s="96"/>
      <c r="U104" s="96"/>
      <c r="V104" s="97" t="e">
        <f t="shared" si="1"/>
        <v>#DIV/0!</v>
      </c>
      <c r="W104" s="96"/>
      <c r="X104" s="92"/>
      <c r="Y104" s="92"/>
      <c r="Z104" s="6"/>
    </row>
    <row r="105" spans="1:26" ht="22.5" customHeight="1" x14ac:dyDescent="0.25">
      <c r="A105" s="87">
        <v>1</v>
      </c>
      <c r="B105" s="88" t="s">
        <v>160</v>
      </c>
      <c r="C105" s="88" t="s">
        <v>160</v>
      </c>
      <c r="D105" s="88" t="s">
        <v>171</v>
      </c>
      <c r="E105" s="88" t="s">
        <v>181</v>
      </c>
      <c r="F105" s="88" t="s">
        <v>234</v>
      </c>
      <c r="G105" s="88" t="s">
        <v>281</v>
      </c>
      <c r="H105" s="88"/>
      <c r="I105" s="88"/>
      <c r="J105" s="88"/>
      <c r="K105" s="89" t="s">
        <v>282</v>
      </c>
      <c r="L105" s="90">
        <f t="shared" ref="L105:N105" si="85">SUM(L106:L107)</f>
        <v>0</v>
      </c>
      <c r="M105" s="90">
        <f t="shared" si="85"/>
        <v>0</v>
      </c>
      <c r="N105" s="90">
        <f t="shared" si="85"/>
        <v>0</v>
      </c>
      <c r="O105" s="90">
        <f t="shared" si="3"/>
        <v>0</v>
      </c>
      <c r="P105" s="90">
        <f t="shared" ref="P105:U105" si="86">SUM(P106:P107)</f>
        <v>0</v>
      </c>
      <c r="Q105" s="90">
        <f t="shared" si="86"/>
        <v>0</v>
      </c>
      <c r="R105" s="90">
        <f t="shared" si="86"/>
        <v>0</v>
      </c>
      <c r="S105" s="90">
        <f t="shared" si="86"/>
        <v>0</v>
      </c>
      <c r="T105" s="90">
        <f t="shared" si="86"/>
        <v>0</v>
      </c>
      <c r="U105" s="90">
        <f t="shared" si="86"/>
        <v>0</v>
      </c>
      <c r="V105" s="91" t="e">
        <f t="shared" si="1"/>
        <v>#DIV/0!</v>
      </c>
      <c r="W105" s="90"/>
      <c r="X105" s="92"/>
      <c r="Y105" s="92"/>
      <c r="Z105" s="101"/>
    </row>
    <row r="106" spans="1:26" ht="22.5" customHeight="1" x14ac:dyDescent="0.25">
      <c r="A106" s="93">
        <v>1</v>
      </c>
      <c r="B106" s="94" t="s">
        <v>160</v>
      </c>
      <c r="C106" s="94" t="s">
        <v>160</v>
      </c>
      <c r="D106" s="94" t="s">
        <v>171</v>
      </c>
      <c r="E106" s="94" t="s">
        <v>181</v>
      </c>
      <c r="F106" s="94" t="s">
        <v>234</v>
      </c>
      <c r="G106" s="94" t="s">
        <v>281</v>
      </c>
      <c r="H106" s="94" t="s">
        <v>160</v>
      </c>
      <c r="I106" s="94"/>
      <c r="J106" s="94"/>
      <c r="K106" s="95" t="s">
        <v>283</v>
      </c>
      <c r="L106" s="96"/>
      <c r="M106" s="96"/>
      <c r="N106" s="96"/>
      <c r="O106" s="90">
        <f t="shared" si="3"/>
        <v>0</v>
      </c>
      <c r="P106" s="96"/>
      <c r="Q106" s="96"/>
      <c r="R106" s="96"/>
      <c r="S106" s="96"/>
      <c r="T106" s="96"/>
      <c r="U106" s="96"/>
      <c r="V106" s="97" t="e">
        <f t="shared" si="1"/>
        <v>#DIV/0!</v>
      </c>
      <c r="W106" s="96"/>
      <c r="X106" s="92"/>
      <c r="Y106" s="92"/>
      <c r="Z106" s="6"/>
    </row>
    <row r="107" spans="1:26" ht="22.5" customHeight="1" x14ac:dyDescent="0.25">
      <c r="A107" s="93">
        <v>1</v>
      </c>
      <c r="B107" s="94" t="s">
        <v>160</v>
      </c>
      <c r="C107" s="94" t="s">
        <v>160</v>
      </c>
      <c r="D107" s="94" t="s">
        <v>171</v>
      </c>
      <c r="E107" s="94" t="s">
        <v>181</v>
      </c>
      <c r="F107" s="94" t="s">
        <v>234</v>
      </c>
      <c r="G107" s="94" t="s">
        <v>281</v>
      </c>
      <c r="H107" s="94" t="s">
        <v>169</v>
      </c>
      <c r="I107" s="94"/>
      <c r="J107" s="94"/>
      <c r="K107" s="95" t="s">
        <v>284</v>
      </c>
      <c r="L107" s="96"/>
      <c r="M107" s="96"/>
      <c r="N107" s="96"/>
      <c r="O107" s="90">
        <f t="shared" si="3"/>
        <v>0</v>
      </c>
      <c r="P107" s="96"/>
      <c r="Q107" s="96"/>
      <c r="R107" s="96"/>
      <c r="S107" s="96"/>
      <c r="T107" s="96"/>
      <c r="U107" s="96"/>
      <c r="V107" s="97" t="e">
        <f t="shared" si="1"/>
        <v>#DIV/0!</v>
      </c>
      <c r="W107" s="96"/>
      <c r="X107" s="92"/>
      <c r="Y107" s="92"/>
      <c r="Z107" s="6"/>
    </row>
    <row r="108" spans="1:26" ht="22.5" customHeight="1" x14ac:dyDescent="0.25">
      <c r="A108" s="87">
        <v>1</v>
      </c>
      <c r="B108" s="88" t="s">
        <v>160</v>
      </c>
      <c r="C108" s="88" t="s">
        <v>160</v>
      </c>
      <c r="D108" s="88" t="s">
        <v>171</v>
      </c>
      <c r="E108" s="88" t="s">
        <v>181</v>
      </c>
      <c r="F108" s="88" t="s">
        <v>234</v>
      </c>
      <c r="G108" s="88" t="s">
        <v>285</v>
      </c>
      <c r="H108" s="88"/>
      <c r="I108" s="88"/>
      <c r="J108" s="88"/>
      <c r="K108" s="89" t="s">
        <v>286</v>
      </c>
      <c r="L108" s="90">
        <f t="shared" ref="L108:N108" si="87">SUM(L109:L110)</f>
        <v>0</v>
      </c>
      <c r="M108" s="90">
        <f t="shared" si="87"/>
        <v>0</v>
      </c>
      <c r="N108" s="90">
        <f t="shared" si="87"/>
        <v>0</v>
      </c>
      <c r="O108" s="90">
        <f t="shared" si="3"/>
        <v>0</v>
      </c>
      <c r="P108" s="90">
        <f t="shared" ref="P108:U108" si="88">SUM(P109:P110)</f>
        <v>0</v>
      </c>
      <c r="Q108" s="90">
        <f t="shared" si="88"/>
        <v>0</v>
      </c>
      <c r="R108" s="90">
        <f t="shared" si="88"/>
        <v>0</v>
      </c>
      <c r="S108" s="90">
        <f t="shared" si="88"/>
        <v>0</v>
      </c>
      <c r="T108" s="90">
        <f t="shared" si="88"/>
        <v>0</v>
      </c>
      <c r="U108" s="90">
        <f t="shared" si="88"/>
        <v>0</v>
      </c>
      <c r="V108" s="91" t="e">
        <f t="shared" si="1"/>
        <v>#DIV/0!</v>
      </c>
      <c r="W108" s="90"/>
      <c r="X108" s="92"/>
      <c r="Y108" s="92"/>
      <c r="Z108" s="101"/>
    </row>
    <row r="109" spans="1:26" ht="22.5" customHeight="1" x14ac:dyDescent="0.25">
      <c r="A109" s="93">
        <v>1</v>
      </c>
      <c r="B109" s="94" t="s">
        <v>160</v>
      </c>
      <c r="C109" s="94" t="s">
        <v>160</v>
      </c>
      <c r="D109" s="94" t="s">
        <v>171</v>
      </c>
      <c r="E109" s="94" t="s">
        <v>181</v>
      </c>
      <c r="F109" s="94" t="s">
        <v>234</v>
      </c>
      <c r="G109" s="94" t="s">
        <v>285</v>
      </c>
      <c r="H109" s="94" t="s">
        <v>160</v>
      </c>
      <c r="I109" s="94"/>
      <c r="J109" s="94"/>
      <c r="K109" s="95" t="s">
        <v>287</v>
      </c>
      <c r="L109" s="96"/>
      <c r="M109" s="96"/>
      <c r="N109" s="96"/>
      <c r="O109" s="90">
        <f t="shared" si="3"/>
        <v>0</v>
      </c>
      <c r="P109" s="96"/>
      <c r="Q109" s="96"/>
      <c r="R109" s="96"/>
      <c r="S109" s="96"/>
      <c r="T109" s="96"/>
      <c r="U109" s="96"/>
      <c r="V109" s="97" t="e">
        <f t="shared" si="1"/>
        <v>#DIV/0!</v>
      </c>
      <c r="W109" s="96"/>
      <c r="X109" s="92"/>
      <c r="Y109" s="92"/>
      <c r="Z109" s="6"/>
    </row>
    <row r="110" spans="1:26" ht="22.5" customHeight="1" x14ac:dyDescent="0.25">
      <c r="A110" s="93">
        <v>1</v>
      </c>
      <c r="B110" s="94" t="s">
        <v>160</v>
      </c>
      <c r="C110" s="94" t="s">
        <v>160</v>
      </c>
      <c r="D110" s="94" t="s">
        <v>171</v>
      </c>
      <c r="E110" s="94" t="s">
        <v>181</v>
      </c>
      <c r="F110" s="94" t="s">
        <v>234</v>
      </c>
      <c r="G110" s="94" t="s">
        <v>285</v>
      </c>
      <c r="H110" s="94" t="s">
        <v>169</v>
      </c>
      <c r="I110" s="94"/>
      <c r="J110" s="94"/>
      <c r="K110" s="95" t="s">
        <v>288</v>
      </c>
      <c r="L110" s="96"/>
      <c r="M110" s="96"/>
      <c r="N110" s="96"/>
      <c r="O110" s="90">
        <f t="shared" si="3"/>
        <v>0</v>
      </c>
      <c r="P110" s="96"/>
      <c r="Q110" s="96"/>
      <c r="R110" s="96"/>
      <c r="S110" s="96"/>
      <c r="T110" s="96"/>
      <c r="U110" s="96"/>
      <c r="V110" s="97" t="e">
        <f t="shared" si="1"/>
        <v>#DIV/0!</v>
      </c>
      <c r="W110" s="96"/>
      <c r="X110" s="92"/>
      <c r="Y110" s="92"/>
      <c r="Z110" s="6"/>
    </row>
    <row r="111" spans="1:26" ht="22.5" customHeight="1" x14ac:dyDescent="0.25">
      <c r="A111" s="87">
        <v>1</v>
      </c>
      <c r="B111" s="88" t="s">
        <v>160</v>
      </c>
      <c r="C111" s="88" t="s">
        <v>160</v>
      </c>
      <c r="D111" s="88" t="s">
        <v>171</v>
      </c>
      <c r="E111" s="88" t="s">
        <v>181</v>
      </c>
      <c r="F111" s="88" t="s">
        <v>234</v>
      </c>
      <c r="G111" s="88" t="s">
        <v>289</v>
      </c>
      <c r="H111" s="88"/>
      <c r="I111" s="88"/>
      <c r="J111" s="88"/>
      <c r="K111" s="89" t="s">
        <v>290</v>
      </c>
      <c r="L111" s="90">
        <f t="shared" ref="L111:N111" si="89">SUM(L112:L113)</f>
        <v>0</v>
      </c>
      <c r="M111" s="90">
        <f t="shared" si="89"/>
        <v>0</v>
      </c>
      <c r="N111" s="90">
        <f t="shared" si="89"/>
        <v>0</v>
      </c>
      <c r="O111" s="90">
        <f t="shared" si="3"/>
        <v>0</v>
      </c>
      <c r="P111" s="90">
        <f t="shared" ref="P111:U111" si="90">SUM(P112:P113)</f>
        <v>0</v>
      </c>
      <c r="Q111" s="90">
        <f t="shared" si="90"/>
        <v>0</v>
      </c>
      <c r="R111" s="90">
        <f t="shared" si="90"/>
        <v>0</v>
      </c>
      <c r="S111" s="90">
        <f t="shared" si="90"/>
        <v>0</v>
      </c>
      <c r="T111" s="90">
        <f t="shared" si="90"/>
        <v>0</v>
      </c>
      <c r="U111" s="90">
        <f t="shared" si="90"/>
        <v>0</v>
      </c>
      <c r="V111" s="91" t="e">
        <f t="shared" si="1"/>
        <v>#DIV/0!</v>
      </c>
      <c r="W111" s="90"/>
      <c r="X111" s="92"/>
      <c r="Y111" s="92"/>
      <c r="Z111" s="101"/>
    </row>
    <row r="112" spans="1:26" ht="22.5" customHeight="1" x14ac:dyDescent="0.25">
      <c r="A112" s="93">
        <v>1</v>
      </c>
      <c r="B112" s="94" t="s">
        <v>160</v>
      </c>
      <c r="C112" s="94" t="s">
        <v>160</v>
      </c>
      <c r="D112" s="94" t="s">
        <v>171</v>
      </c>
      <c r="E112" s="94" t="s">
        <v>181</v>
      </c>
      <c r="F112" s="94" t="s">
        <v>234</v>
      </c>
      <c r="G112" s="94" t="s">
        <v>289</v>
      </c>
      <c r="H112" s="94" t="s">
        <v>160</v>
      </c>
      <c r="I112" s="94"/>
      <c r="J112" s="94"/>
      <c r="K112" s="95" t="s">
        <v>291</v>
      </c>
      <c r="L112" s="96"/>
      <c r="M112" s="96"/>
      <c r="N112" s="96"/>
      <c r="O112" s="90">
        <f t="shared" si="3"/>
        <v>0</v>
      </c>
      <c r="P112" s="96"/>
      <c r="Q112" s="96"/>
      <c r="R112" s="96"/>
      <c r="S112" s="96"/>
      <c r="T112" s="96"/>
      <c r="U112" s="96"/>
      <c r="V112" s="97" t="e">
        <f t="shared" si="1"/>
        <v>#DIV/0!</v>
      </c>
      <c r="W112" s="96"/>
      <c r="X112" s="92"/>
      <c r="Y112" s="92"/>
      <c r="Z112" s="6"/>
    </row>
    <row r="113" spans="1:26" ht="22.5" customHeight="1" x14ac:dyDescent="0.25">
      <c r="A113" s="93">
        <v>1</v>
      </c>
      <c r="B113" s="94" t="s">
        <v>160</v>
      </c>
      <c r="C113" s="94" t="s">
        <v>160</v>
      </c>
      <c r="D113" s="94" t="s">
        <v>171</v>
      </c>
      <c r="E113" s="94" t="s">
        <v>181</v>
      </c>
      <c r="F113" s="94" t="s">
        <v>234</v>
      </c>
      <c r="G113" s="94" t="s">
        <v>289</v>
      </c>
      <c r="H113" s="94" t="s">
        <v>169</v>
      </c>
      <c r="I113" s="94"/>
      <c r="J113" s="94"/>
      <c r="K113" s="95" t="s">
        <v>292</v>
      </c>
      <c r="L113" s="96"/>
      <c r="M113" s="96"/>
      <c r="N113" s="96"/>
      <c r="O113" s="90">
        <f t="shared" si="3"/>
        <v>0</v>
      </c>
      <c r="P113" s="96"/>
      <c r="Q113" s="96"/>
      <c r="R113" s="96"/>
      <c r="S113" s="96"/>
      <c r="T113" s="96"/>
      <c r="U113" s="96"/>
      <c r="V113" s="97" t="e">
        <f t="shared" si="1"/>
        <v>#DIV/0!</v>
      </c>
      <c r="W113" s="96"/>
      <c r="X113" s="92"/>
      <c r="Y113" s="92"/>
      <c r="Z113" s="6"/>
    </row>
    <row r="114" spans="1:26" ht="22.5" customHeight="1" x14ac:dyDescent="0.25">
      <c r="A114" s="87">
        <v>1</v>
      </c>
      <c r="B114" s="88" t="s">
        <v>160</v>
      </c>
      <c r="C114" s="88" t="s">
        <v>160</v>
      </c>
      <c r="D114" s="88" t="s">
        <v>171</v>
      </c>
      <c r="E114" s="88" t="s">
        <v>181</v>
      </c>
      <c r="F114" s="88" t="s">
        <v>234</v>
      </c>
      <c r="G114" s="88" t="s">
        <v>293</v>
      </c>
      <c r="H114" s="88"/>
      <c r="I114" s="88"/>
      <c r="J114" s="88"/>
      <c r="K114" s="89" t="s">
        <v>294</v>
      </c>
      <c r="L114" s="90">
        <f t="shared" ref="L114:N114" si="91">SUM(L115:L116)</f>
        <v>0</v>
      </c>
      <c r="M114" s="90">
        <f t="shared" si="91"/>
        <v>0</v>
      </c>
      <c r="N114" s="90">
        <f t="shared" si="91"/>
        <v>0</v>
      </c>
      <c r="O114" s="90">
        <f t="shared" si="3"/>
        <v>0</v>
      </c>
      <c r="P114" s="90">
        <f t="shared" ref="P114:U114" si="92">SUM(P115:P116)</f>
        <v>0</v>
      </c>
      <c r="Q114" s="90">
        <f t="shared" si="92"/>
        <v>0</v>
      </c>
      <c r="R114" s="90">
        <f t="shared" si="92"/>
        <v>0</v>
      </c>
      <c r="S114" s="90">
        <f t="shared" si="92"/>
        <v>0</v>
      </c>
      <c r="T114" s="90">
        <f t="shared" si="92"/>
        <v>0</v>
      </c>
      <c r="U114" s="90">
        <f t="shared" si="92"/>
        <v>0</v>
      </c>
      <c r="V114" s="91" t="e">
        <f t="shared" si="1"/>
        <v>#DIV/0!</v>
      </c>
      <c r="W114" s="90"/>
      <c r="X114" s="92"/>
      <c r="Y114" s="92"/>
      <c r="Z114" s="101"/>
    </row>
    <row r="115" spans="1:26" ht="22.5" customHeight="1" x14ac:dyDescent="0.25">
      <c r="A115" s="93">
        <v>1</v>
      </c>
      <c r="B115" s="94" t="s">
        <v>160</v>
      </c>
      <c r="C115" s="94" t="s">
        <v>160</v>
      </c>
      <c r="D115" s="94" t="s">
        <v>171</v>
      </c>
      <c r="E115" s="94" t="s">
        <v>181</v>
      </c>
      <c r="F115" s="94" t="s">
        <v>234</v>
      </c>
      <c r="G115" s="94" t="s">
        <v>293</v>
      </c>
      <c r="H115" s="94" t="s">
        <v>160</v>
      </c>
      <c r="I115" s="94"/>
      <c r="J115" s="94"/>
      <c r="K115" s="95" t="s">
        <v>295</v>
      </c>
      <c r="L115" s="96"/>
      <c r="M115" s="96"/>
      <c r="N115" s="96"/>
      <c r="O115" s="90">
        <f t="shared" si="3"/>
        <v>0</v>
      </c>
      <c r="P115" s="96"/>
      <c r="Q115" s="96"/>
      <c r="R115" s="96"/>
      <c r="S115" s="96"/>
      <c r="T115" s="96"/>
      <c r="U115" s="96"/>
      <c r="V115" s="97" t="e">
        <f t="shared" si="1"/>
        <v>#DIV/0!</v>
      </c>
      <c r="W115" s="96"/>
      <c r="X115" s="92"/>
      <c r="Y115" s="92"/>
      <c r="Z115" s="6"/>
    </row>
    <row r="116" spans="1:26" ht="22.5" customHeight="1" x14ac:dyDescent="0.25">
      <c r="A116" s="93">
        <v>1</v>
      </c>
      <c r="B116" s="94" t="s">
        <v>160</v>
      </c>
      <c r="C116" s="94" t="s">
        <v>160</v>
      </c>
      <c r="D116" s="94" t="s">
        <v>171</v>
      </c>
      <c r="E116" s="94" t="s">
        <v>181</v>
      </c>
      <c r="F116" s="94" t="s">
        <v>234</v>
      </c>
      <c r="G116" s="94" t="s">
        <v>293</v>
      </c>
      <c r="H116" s="94" t="s">
        <v>169</v>
      </c>
      <c r="I116" s="94"/>
      <c r="J116" s="94"/>
      <c r="K116" s="95" t="s">
        <v>296</v>
      </c>
      <c r="L116" s="96"/>
      <c r="M116" s="96"/>
      <c r="N116" s="96"/>
      <c r="O116" s="90">
        <f t="shared" si="3"/>
        <v>0</v>
      </c>
      <c r="P116" s="96"/>
      <c r="Q116" s="96"/>
      <c r="R116" s="96"/>
      <c r="S116" s="96"/>
      <c r="T116" s="96"/>
      <c r="U116" s="96"/>
      <c r="V116" s="97" t="e">
        <f t="shared" si="1"/>
        <v>#DIV/0!</v>
      </c>
      <c r="W116" s="96"/>
      <c r="X116" s="92"/>
      <c r="Y116" s="92"/>
      <c r="Z116" s="6"/>
    </row>
    <row r="117" spans="1:26" ht="22.5" customHeight="1" x14ac:dyDescent="0.25">
      <c r="A117" s="81">
        <v>1</v>
      </c>
      <c r="B117" s="81" t="s">
        <v>160</v>
      </c>
      <c r="C117" s="81" t="s">
        <v>160</v>
      </c>
      <c r="D117" s="82" t="s">
        <v>171</v>
      </c>
      <c r="E117" s="82" t="s">
        <v>181</v>
      </c>
      <c r="F117" s="82" t="s">
        <v>254</v>
      </c>
      <c r="G117" s="98"/>
      <c r="H117" s="82"/>
      <c r="I117" s="82"/>
      <c r="J117" s="82"/>
      <c r="K117" s="83" t="s">
        <v>297</v>
      </c>
      <c r="L117" s="84">
        <f t="shared" ref="L117:N117" si="93">+L118+L121+L124+L127+L130+L133+L136+L139+L142+L145</f>
        <v>500000000</v>
      </c>
      <c r="M117" s="84">
        <f t="shared" si="93"/>
        <v>0</v>
      </c>
      <c r="N117" s="84">
        <f t="shared" si="93"/>
        <v>0</v>
      </c>
      <c r="O117" s="84">
        <f t="shared" si="3"/>
        <v>500000000</v>
      </c>
      <c r="P117" s="84">
        <f t="shared" ref="P117:U117" si="94">+P118+P121+P124+P127+P130+P133+P136+P139+P142+P145</f>
        <v>0</v>
      </c>
      <c r="Q117" s="84">
        <f t="shared" si="94"/>
        <v>350000000</v>
      </c>
      <c r="R117" s="84">
        <f t="shared" si="94"/>
        <v>50000000</v>
      </c>
      <c r="S117" s="84">
        <f t="shared" si="94"/>
        <v>100000000</v>
      </c>
      <c r="T117" s="84">
        <f t="shared" si="94"/>
        <v>0</v>
      </c>
      <c r="U117" s="84">
        <f t="shared" si="94"/>
        <v>0</v>
      </c>
      <c r="V117" s="85" t="e">
        <f t="shared" si="1"/>
        <v>#DIV/0!</v>
      </c>
      <c r="W117" s="84"/>
      <c r="X117" s="81"/>
      <c r="Y117" s="81"/>
      <c r="Z117" s="101"/>
    </row>
    <row r="118" spans="1:26" ht="22.5" customHeight="1" x14ac:dyDescent="0.25">
      <c r="A118" s="87">
        <v>1</v>
      </c>
      <c r="B118" s="88" t="s">
        <v>160</v>
      </c>
      <c r="C118" s="88" t="s">
        <v>160</v>
      </c>
      <c r="D118" s="88" t="s">
        <v>171</v>
      </c>
      <c r="E118" s="88" t="s">
        <v>181</v>
      </c>
      <c r="F118" s="88" t="s">
        <v>254</v>
      </c>
      <c r="G118" s="88" t="s">
        <v>258</v>
      </c>
      <c r="H118" s="88"/>
      <c r="I118" s="88"/>
      <c r="J118" s="88"/>
      <c r="K118" s="89" t="s">
        <v>259</v>
      </c>
      <c r="L118" s="90">
        <f t="shared" ref="L118:N118" si="95">SUM(L119:L120)</f>
        <v>0</v>
      </c>
      <c r="M118" s="90">
        <f t="shared" si="95"/>
        <v>0</v>
      </c>
      <c r="N118" s="90">
        <f t="shared" si="95"/>
        <v>0</v>
      </c>
      <c r="O118" s="90">
        <f t="shared" si="3"/>
        <v>0</v>
      </c>
      <c r="P118" s="90">
        <f t="shared" ref="P118:U118" si="96">SUM(P119:P120)</f>
        <v>0</v>
      </c>
      <c r="Q118" s="90">
        <f t="shared" si="96"/>
        <v>0</v>
      </c>
      <c r="R118" s="90">
        <f t="shared" si="96"/>
        <v>0</v>
      </c>
      <c r="S118" s="90">
        <f t="shared" si="96"/>
        <v>0</v>
      </c>
      <c r="T118" s="90">
        <f t="shared" si="96"/>
        <v>0</v>
      </c>
      <c r="U118" s="90">
        <f t="shared" si="96"/>
        <v>0</v>
      </c>
      <c r="V118" s="91" t="e">
        <f t="shared" si="1"/>
        <v>#DIV/0!</v>
      </c>
      <c r="W118" s="90"/>
      <c r="X118" s="92"/>
      <c r="Y118" s="92"/>
      <c r="Z118" s="101"/>
    </row>
    <row r="119" spans="1:26" ht="22.5" customHeight="1" x14ac:dyDescent="0.25">
      <c r="A119" s="93">
        <v>1</v>
      </c>
      <c r="B119" s="94" t="s">
        <v>160</v>
      </c>
      <c r="C119" s="94" t="s">
        <v>160</v>
      </c>
      <c r="D119" s="94" t="s">
        <v>171</v>
      </c>
      <c r="E119" s="94" t="s">
        <v>181</v>
      </c>
      <c r="F119" s="94" t="s">
        <v>254</v>
      </c>
      <c r="G119" s="94" t="s">
        <v>258</v>
      </c>
      <c r="H119" s="94" t="s">
        <v>160</v>
      </c>
      <c r="I119" s="94"/>
      <c r="J119" s="94"/>
      <c r="K119" s="95" t="s">
        <v>260</v>
      </c>
      <c r="L119" s="96"/>
      <c r="M119" s="96"/>
      <c r="N119" s="96"/>
      <c r="O119" s="90">
        <f t="shared" si="3"/>
        <v>0</v>
      </c>
      <c r="P119" s="96"/>
      <c r="Q119" s="96"/>
      <c r="R119" s="96"/>
      <c r="S119" s="96"/>
      <c r="T119" s="96"/>
      <c r="U119" s="96"/>
      <c r="V119" s="97" t="e">
        <f t="shared" si="1"/>
        <v>#DIV/0!</v>
      </c>
      <c r="W119" s="96"/>
      <c r="X119" s="92"/>
      <c r="Y119" s="92"/>
      <c r="Z119" s="6"/>
    </row>
    <row r="120" spans="1:26" ht="22.5" customHeight="1" x14ac:dyDescent="0.25">
      <c r="A120" s="93">
        <v>1</v>
      </c>
      <c r="B120" s="94" t="s">
        <v>160</v>
      </c>
      <c r="C120" s="94" t="s">
        <v>160</v>
      </c>
      <c r="D120" s="94" t="s">
        <v>171</v>
      </c>
      <c r="E120" s="94" t="s">
        <v>181</v>
      </c>
      <c r="F120" s="94" t="s">
        <v>254</v>
      </c>
      <c r="G120" s="94" t="s">
        <v>258</v>
      </c>
      <c r="H120" s="94" t="s">
        <v>169</v>
      </c>
      <c r="I120" s="94"/>
      <c r="J120" s="94"/>
      <c r="K120" s="95" t="s">
        <v>298</v>
      </c>
      <c r="L120" s="96"/>
      <c r="M120" s="96"/>
      <c r="N120" s="96"/>
      <c r="O120" s="90">
        <f t="shared" si="3"/>
        <v>0</v>
      </c>
      <c r="P120" s="96"/>
      <c r="Q120" s="96"/>
      <c r="R120" s="96"/>
      <c r="S120" s="96"/>
      <c r="T120" s="96"/>
      <c r="U120" s="96"/>
      <c r="V120" s="97" t="e">
        <f t="shared" si="1"/>
        <v>#DIV/0!</v>
      </c>
      <c r="W120" s="96"/>
      <c r="X120" s="92"/>
      <c r="Y120" s="92"/>
      <c r="Z120" s="6"/>
    </row>
    <row r="121" spans="1:26" ht="22.5" customHeight="1" x14ac:dyDescent="0.25">
      <c r="A121" s="87">
        <v>1</v>
      </c>
      <c r="B121" s="88" t="s">
        <v>160</v>
      </c>
      <c r="C121" s="88" t="s">
        <v>160</v>
      </c>
      <c r="D121" s="88" t="s">
        <v>171</v>
      </c>
      <c r="E121" s="88" t="s">
        <v>181</v>
      </c>
      <c r="F121" s="88" t="s">
        <v>254</v>
      </c>
      <c r="G121" s="88" t="s">
        <v>162</v>
      </c>
      <c r="H121" s="88"/>
      <c r="I121" s="88"/>
      <c r="J121" s="88"/>
      <c r="K121" s="89" t="s">
        <v>262</v>
      </c>
      <c r="L121" s="90">
        <f t="shared" ref="L121:N121" si="97">SUM(L122:L123)</f>
        <v>0</v>
      </c>
      <c r="M121" s="90">
        <f t="shared" si="97"/>
        <v>0</v>
      </c>
      <c r="N121" s="90">
        <f t="shared" si="97"/>
        <v>0</v>
      </c>
      <c r="O121" s="90">
        <f t="shared" si="3"/>
        <v>0</v>
      </c>
      <c r="P121" s="90">
        <f t="shared" ref="P121:U121" si="98">SUM(P122:P123)</f>
        <v>0</v>
      </c>
      <c r="Q121" s="90">
        <f t="shared" si="98"/>
        <v>0</v>
      </c>
      <c r="R121" s="90">
        <f t="shared" si="98"/>
        <v>0</v>
      </c>
      <c r="S121" s="90">
        <f t="shared" si="98"/>
        <v>0</v>
      </c>
      <c r="T121" s="90">
        <f t="shared" si="98"/>
        <v>0</v>
      </c>
      <c r="U121" s="90">
        <f t="shared" si="98"/>
        <v>0</v>
      </c>
      <c r="V121" s="91" t="e">
        <f t="shared" si="1"/>
        <v>#DIV/0!</v>
      </c>
      <c r="W121" s="90"/>
      <c r="X121" s="92"/>
      <c r="Y121" s="92"/>
      <c r="Z121" s="101"/>
    </row>
    <row r="122" spans="1:26" ht="22.5" customHeight="1" x14ac:dyDescent="0.25">
      <c r="A122" s="93">
        <v>1</v>
      </c>
      <c r="B122" s="94" t="s">
        <v>160</v>
      </c>
      <c r="C122" s="94" t="s">
        <v>160</v>
      </c>
      <c r="D122" s="94" t="s">
        <v>171</v>
      </c>
      <c r="E122" s="94" t="s">
        <v>181</v>
      </c>
      <c r="F122" s="94" t="s">
        <v>254</v>
      </c>
      <c r="G122" s="94" t="s">
        <v>162</v>
      </c>
      <c r="H122" s="94" t="s">
        <v>160</v>
      </c>
      <c r="I122" s="94"/>
      <c r="J122" s="94"/>
      <c r="K122" s="95" t="s">
        <v>263</v>
      </c>
      <c r="L122" s="96"/>
      <c r="M122" s="96"/>
      <c r="N122" s="96"/>
      <c r="O122" s="90">
        <f t="shared" si="3"/>
        <v>0</v>
      </c>
      <c r="P122" s="96"/>
      <c r="Q122" s="96"/>
      <c r="R122" s="96"/>
      <c r="S122" s="96"/>
      <c r="T122" s="96"/>
      <c r="U122" s="96"/>
      <c r="V122" s="97" t="e">
        <f t="shared" si="1"/>
        <v>#DIV/0!</v>
      </c>
      <c r="W122" s="96"/>
      <c r="X122" s="92"/>
      <c r="Y122" s="92"/>
      <c r="Z122" s="6"/>
    </row>
    <row r="123" spans="1:26" ht="22.5" customHeight="1" x14ac:dyDescent="0.25">
      <c r="A123" s="93">
        <v>1</v>
      </c>
      <c r="B123" s="94" t="s">
        <v>160</v>
      </c>
      <c r="C123" s="94" t="s">
        <v>160</v>
      </c>
      <c r="D123" s="94" t="s">
        <v>171</v>
      </c>
      <c r="E123" s="94" t="s">
        <v>181</v>
      </c>
      <c r="F123" s="94" t="s">
        <v>254</v>
      </c>
      <c r="G123" s="94" t="s">
        <v>162</v>
      </c>
      <c r="H123" s="94" t="s">
        <v>169</v>
      </c>
      <c r="I123" s="94"/>
      <c r="J123" s="94"/>
      <c r="K123" s="95" t="s">
        <v>264</v>
      </c>
      <c r="L123" s="96"/>
      <c r="M123" s="96"/>
      <c r="N123" s="96"/>
      <c r="O123" s="90">
        <f t="shared" si="3"/>
        <v>0</v>
      </c>
      <c r="P123" s="96"/>
      <c r="Q123" s="96"/>
      <c r="R123" s="96"/>
      <c r="S123" s="96"/>
      <c r="T123" s="96"/>
      <c r="U123" s="96"/>
      <c r="V123" s="97" t="e">
        <f t="shared" si="1"/>
        <v>#DIV/0!</v>
      </c>
      <c r="W123" s="96"/>
      <c r="X123" s="92"/>
      <c r="Y123" s="92"/>
      <c r="Z123" s="6"/>
    </row>
    <row r="124" spans="1:26" ht="22.5" customHeight="1" x14ac:dyDescent="0.25">
      <c r="A124" s="87">
        <v>1</v>
      </c>
      <c r="B124" s="88" t="s">
        <v>160</v>
      </c>
      <c r="C124" s="88" t="s">
        <v>160</v>
      </c>
      <c r="D124" s="88" t="s">
        <v>171</v>
      </c>
      <c r="E124" s="88" t="s">
        <v>181</v>
      </c>
      <c r="F124" s="88" t="s">
        <v>254</v>
      </c>
      <c r="G124" s="88" t="s">
        <v>171</v>
      </c>
      <c r="H124" s="88"/>
      <c r="I124" s="88"/>
      <c r="J124" s="88"/>
      <c r="K124" s="89" t="s">
        <v>265</v>
      </c>
      <c r="L124" s="90">
        <f t="shared" ref="L124:N124" si="99">SUM(L125:L126)</f>
        <v>0</v>
      </c>
      <c r="M124" s="90">
        <f t="shared" si="99"/>
        <v>0</v>
      </c>
      <c r="N124" s="90">
        <f t="shared" si="99"/>
        <v>0</v>
      </c>
      <c r="O124" s="90">
        <f t="shared" si="3"/>
        <v>0</v>
      </c>
      <c r="P124" s="90">
        <f t="shared" ref="P124:U124" si="100">SUM(P125:P126)</f>
        <v>0</v>
      </c>
      <c r="Q124" s="90">
        <f t="shared" si="100"/>
        <v>0</v>
      </c>
      <c r="R124" s="90">
        <f t="shared" si="100"/>
        <v>0</v>
      </c>
      <c r="S124" s="90">
        <f t="shared" si="100"/>
        <v>0</v>
      </c>
      <c r="T124" s="90">
        <f t="shared" si="100"/>
        <v>0</v>
      </c>
      <c r="U124" s="90">
        <f t="shared" si="100"/>
        <v>0</v>
      </c>
      <c r="V124" s="91" t="e">
        <f t="shared" si="1"/>
        <v>#DIV/0!</v>
      </c>
      <c r="W124" s="90"/>
      <c r="X124" s="92"/>
      <c r="Y124" s="92"/>
      <c r="Z124" s="101"/>
    </row>
    <row r="125" spans="1:26" ht="22.5" customHeight="1" x14ac:dyDescent="0.25">
      <c r="A125" s="93">
        <v>1</v>
      </c>
      <c r="B125" s="94" t="s">
        <v>160</v>
      </c>
      <c r="C125" s="94" t="s">
        <v>160</v>
      </c>
      <c r="D125" s="94" t="s">
        <v>171</v>
      </c>
      <c r="E125" s="94" t="s">
        <v>181</v>
      </c>
      <c r="F125" s="94" t="s">
        <v>254</v>
      </c>
      <c r="G125" s="94" t="s">
        <v>171</v>
      </c>
      <c r="H125" s="94" t="s">
        <v>160</v>
      </c>
      <c r="I125" s="94"/>
      <c r="J125" s="94"/>
      <c r="K125" s="95" t="s">
        <v>266</v>
      </c>
      <c r="L125" s="96"/>
      <c r="M125" s="96"/>
      <c r="N125" s="96"/>
      <c r="O125" s="90">
        <f t="shared" si="3"/>
        <v>0</v>
      </c>
      <c r="P125" s="96"/>
      <c r="Q125" s="96"/>
      <c r="R125" s="96"/>
      <c r="S125" s="96"/>
      <c r="T125" s="96"/>
      <c r="U125" s="96"/>
      <c r="V125" s="97" t="e">
        <f t="shared" si="1"/>
        <v>#DIV/0!</v>
      </c>
      <c r="W125" s="96"/>
      <c r="X125" s="92"/>
      <c r="Y125" s="92"/>
      <c r="Z125" s="6"/>
    </row>
    <row r="126" spans="1:26" ht="22.5" customHeight="1" x14ac:dyDescent="0.25">
      <c r="A126" s="93">
        <v>1</v>
      </c>
      <c r="B126" s="94" t="s">
        <v>160</v>
      </c>
      <c r="C126" s="94" t="s">
        <v>160</v>
      </c>
      <c r="D126" s="94" t="s">
        <v>171</v>
      </c>
      <c r="E126" s="94" t="s">
        <v>181</v>
      </c>
      <c r="F126" s="94" t="s">
        <v>254</v>
      </c>
      <c r="G126" s="94" t="s">
        <v>171</v>
      </c>
      <c r="H126" s="94" t="s">
        <v>169</v>
      </c>
      <c r="I126" s="94"/>
      <c r="J126" s="94"/>
      <c r="K126" s="95" t="s">
        <v>267</v>
      </c>
      <c r="L126" s="96"/>
      <c r="M126" s="96"/>
      <c r="N126" s="96"/>
      <c r="O126" s="90">
        <f t="shared" si="3"/>
        <v>0</v>
      </c>
      <c r="P126" s="96"/>
      <c r="Q126" s="96"/>
      <c r="R126" s="96"/>
      <c r="S126" s="96"/>
      <c r="T126" s="96"/>
      <c r="U126" s="96"/>
      <c r="V126" s="97" t="e">
        <f t="shared" si="1"/>
        <v>#DIV/0!</v>
      </c>
      <c r="W126" s="96"/>
      <c r="X126" s="92"/>
      <c r="Y126" s="92"/>
      <c r="Z126" s="6"/>
    </row>
    <row r="127" spans="1:26" ht="22.5" customHeight="1" x14ac:dyDescent="0.25">
      <c r="A127" s="87">
        <v>1</v>
      </c>
      <c r="B127" s="88" t="s">
        <v>160</v>
      </c>
      <c r="C127" s="88" t="s">
        <v>160</v>
      </c>
      <c r="D127" s="88" t="s">
        <v>171</v>
      </c>
      <c r="E127" s="88" t="s">
        <v>181</v>
      </c>
      <c r="F127" s="88" t="s">
        <v>254</v>
      </c>
      <c r="G127" s="88" t="s">
        <v>232</v>
      </c>
      <c r="H127" s="88"/>
      <c r="I127" s="88"/>
      <c r="J127" s="88"/>
      <c r="K127" s="89" t="s">
        <v>268</v>
      </c>
      <c r="L127" s="90">
        <f t="shared" ref="L127:N127" si="101">SUM(L128:L129)</f>
        <v>0</v>
      </c>
      <c r="M127" s="90">
        <f t="shared" si="101"/>
        <v>0</v>
      </c>
      <c r="N127" s="90">
        <f t="shared" si="101"/>
        <v>0</v>
      </c>
      <c r="O127" s="90">
        <f t="shared" si="3"/>
        <v>0</v>
      </c>
      <c r="P127" s="90">
        <f t="shared" ref="P127:U127" si="102">SUM(P128:P129)</f>
        <v>0</v>
      </c>
      <c r="Q127" s="90">
        <f t="shared" si="102"/>
        <v>0</v>
      </c>
      <c r="R127" s="90">
        <f t="shared" si="102"/>
        <v>0</v>
      </c>
      <c r="S127" s="90">
        <f t="shared" si="102"/>
        <v>0</v>
      </c>
      <c r="T127" s="90">
        <f t="shared" si="102"/>
        <v>0</v>
      </c>
      <c r="U127" s="90">
        <f t="shared" si="102"/>
        <v>0</v>
      </c>
      <c r="V127" s="91" t="e">
        <f t="shared" si="1"/>
        <v>#DIV/0!</v>
      </c>
      <c r="W127" s="90"/>
      <c r="X127" s="92"/>
      <c r="Y127" s="92"/>
      <c r="Z127" s="101"/>
    </row>
    <row r="128" spans="1:26" ht="22.5" customHeight="1" x14ac:dyDescent="0.25">
      <c r="A128" s="93">
        <v>1</v>
      </c>
      <c r="B128" s="94" t="s">
        <v>160</v>
      </c>
      <c r="C128" s="94" t="s">
        <v>160</v>
      </c>
      <c r="D128" s="94" t="s">
        <v>171</v>
      </c>
      <c r="E128" s="94" t="s">
        <v>181</v>
      </c>
      <c r="F128" s="94" t="s">
        <v>254</v>
      </c>
      <c r="G128" s="94" t="s">
        <v>232</v>
      </c>
      <c r="H128" s="94" t="s">
        <v>160</v>
      </c>
      <c r="I128" s="94"/>
      <c r="J128" s="94"/>
      <c r="K128" s="95" t="s">
        <v>269</v>
      </c>
      <c r="L128" s="96"/>
      <c r="M128" s="96"/>
      <c r="N128" s="96"/>
      <c r="O128" s="90">
        <f t="shared" si="3"/>
        <v>0</v>
      </c>
      <c r="P128" s="96"/>
      <c r="Q128" s="96"/>
      <c r="R128" s="96"/>
      <c r="S128" s="96"/>
      <c r="T128" s="96"/>
      <c r="U128" s="96"/>
      <c r="V128" s="97" t="e">
        <f t="shared" si="1"/>
        <v>#DIV/0!</v>
      </c>
      <c r="W128" s="96"/>
      <c r="X128" s="92"/>
      <c r="Y128" s="92"/>
      <c r="Z128" s="6"/>
    </row>
    <row r="129" spans="1:26" ht="22.5" customHeight="1" x14ac:dyDescent="0.25">
      <c r="A129" s="93">
        <v>1</v>
      </c>
      <c r="B129" s="94" t="s">
        <v>160</v>
      </c>
      <c r="C129" s="94" t="s">
        <v>160</v>
      </c>
      <c r="D129" s="94" t="s">
        <v>171</v>
      </c>
      <c r="E129" s="94" t="s">
        <v>181</v>
      </c>
      <c r="F129" s="94" t="s">
        <v>254</v>
      </c>
      <c r="G129" s="94" t="s">
        <v>232</v>
      </c>
      <c r="H129" s="94" t="s">
        <v>169</v>
      </c>
      <c r="I129" s="94"/>
      <c r="J129" s="94"/>
      <c r="K129" s="95" t="s">
        <v>270</v>
      </c>
      <c r="L129" s="96"/>
      <c r="M129" s="96"/>
      <c r="N129" s="96"/>
      <c r="O129" s="90">
        <f t="shared" si="3"/>
        <v>0</v>
      </c>
      <c r="P129" s="96"/>
      <c r="Q129" s="96"/>
      <c r="R129" s="96"/>
      <c r="S129" s="96"/>
      <c r="T129" s="96"/>
      <c r="U129" s="96"/>
      <c r="V129" s="97" t="e">
        <f t="shared" si="1"/>
        <v>#DIV/0!</v>
      </c>
      <c r="W129" s="96"/>
      <c r="X129" s="92"/>
      <c r="Y129" s="92"/>
      <c r="Z129" s="6"/>
    </row>
    <row r="130" spans="1:26" ht="22.5" customHeight="1" x14ac:dyDescent="0.25">
      <c r="A130" s="87">
        <v>1</v>
      </c>
      <c r="B130" s="88" t="s">
        <v>160</v>
      </c>
      <c r="C130" s="88" t="s">
        <v>160</v>
      </c>
      <c r="D130" s="88" t="s">
        <v>171</v>
      </c>
      <c r="E130" s="88" t="s">
        <v>181</v>
      </c>
      <c r="F130" s="88" t="s">
        <v>254</v>
      </c>
      <c r="G130" s="88" t="s">
        <v>239</v>
      </c>
      <c r="H130" s="88"/>
      <c r="I130" s="88"/>
      <c r="J130" s="88"/>
      <c r="K130" s="89" t="s">
        <v>271</v>
      </c>
      <c r="L130" s="90">
        <f t="shared" ref="L130:N130" si="103">SUM(L131:L132)</f>
        <v>0</v>
      </c>
      <c r="M130" s="90">
        <f t="shared" si="103"/>
        <v>0</v>
      </c>
      <c r="N130" s="90">
        <f t="shared" si="103"/>
        <v>0</v>
      </c>
      <c r="O130" s="90">
        <f t="shared" si="3"/>
        <v>0</v>
      </c>
      <c r="P130" s="90">
        <f t="shared" ref="P130:U130" si="104">SUM(P131:P132)</f>
        <v>0</v>
      </c>
      <c r="Q130" s="90">
        <f t="shared" si="104"/>
        <v>0</v>
      </c>
      <c r="R130" s="90">
        <f t="shared" si="104"/>
        <v>0</v>
      </c>
      <c r="S130" s="90">
        <f t="shared" si="104"/>
        <v>0</v>
      </c>
      <c r="T130" s="90">
        <f t="shared" si="104"/>
        <v>0</v>
      </c>
      <c r="U130" s="90">
        <f t="shared" si="104"/>
        <v>0</v>
      </c>
      <c r="V130" s="91" t="e">
        <f t="shared" si="1"/>
        <v>#DIV/0!</v>
      </c>
      <c r="W130" s="90"/>
      <c r="X130" s="92"/>
      <c r="Y130" s="92"/>
      <c r="Z130" s="101"/>
    </row>
    <row r="131" spans="1:26" ht="22.5" customHeight="1" x14ac:dyDescent="0.25">
      <c r="A131" s="93">
        <v>1</v>
      </c>
      <c r="B131" s="94" t="s">
        <v>160</v>
      </c>
      <c r="C131" s="94" t="s">
        <v>160</v>
      </c>
      <c r="D131" s="94" t="s">
        <v>171</v>
      </c>
      <c r="E131" s="94" t="s">
        <v>181</v>
      </c>
      <c r="F131" s="94" t="s">
        <v>254</v>
      </c>
      <c r="G131" s="94" t="s">
        <v>239</v>
      </c>
      <c r="H131" s="94" t="s">
        <v>160</v>
      </c>
      <c r="I131" s="94"/>
      <c r="J131" s="94"/>
      <c r="K131" s="95" t="s">
        <v>272</v>
      </c>
      <c r="L131" s="96"/>
      <c r="M131" s="96"/>
      <c r="N131" s="96"/>
      <c r="O131" s="90">
        <f t="shared" si="3"/>
        <v>0</v>
      </c>
      <c r="P131" s="96"/>
      <c r="Q131" s="96"/>
      <c r="R131" s="96"/>
      <c r="S131" s="96"/>
      <c r="T131" s="96"/>
      <c r="U131" s="96"/>
      <c r="V131" s="97" t="e">
        <f t="shared" si="1"/>
        <v>#DIV/0!</v>
      </c>
      <c r="W131" s="96"/>
      <c r="X131" s="92"/>
      <c r="Y131" s="92"/>
      <c r="Z131" s="6"/>
    </row>
    <row r="132" spans="1:26" ht="22.5" customHeight="1" x14ac:dyDescent="0.25">
      <c r="A132" s="93">
        <v>1</v>
      </c>
      <c r="B132" s="94" t="s">
        <v>160</v>
      </c>
      <c r="C132" s="94" t="s">
        <v>160</v>
      </c>
      <c r="D132" s="94" t="s">
        <v>171</v>
      </c>
      <c r="E132" s="94" t="s">
        <v>181</v>
      </c>
      <c r="F132" s="94" t="s">
        <v>254</v>
      </c>
      <c r="G132" s="94" t="s">
        <v>239</v>
      </c>
      <c r="H132" s="94" t="s">
        <v>169</v>
      </c>
      <c r="I132" s="94"/>
      <c r="J132" s="94"/>
      <c r="K132" s="95" t="s">
        <v>273</v>
      </c>
      <c r="L132" s="96"/>
      <c r="M132" s="96"/>
      <c r="N132" s="96"/>
      <c r="O132" s="90">
        <f t="shared" si="3"/>
        <v>0</v>
      </c>
      <c r="P132" s="96"/>
      <c r="Q132" s="96"/>
      <c r="R132" s="96"/>
      <c r="S132" s="96"/>
      <c r="T132" s="96"/>
      <c r="U132" s="96"/>
      <c r="V132" s="97" t="e">
        <f t="shared" si="1"/>
        <v>#DIV/0!</v>
      </c>
      <c r="W132" s="96"/>
      <c r="X132" s="92"/>
      <c r="Y132" s="92"/>
      <c r="Z132" s="6"/>
    </row>
    <row r="133" spans="1:26" ht="22.5" customHeight="1" x14ac:dyDescent="0.25">
      <c r="A133" s="87">
        <v>1</v>
      </c>
      <c r="B133" s="88" t="s">
        <v>160</v>
      </c>
      <c r="C133" s="88" t="s">
        <v>160</v>
      </c>
      <c r="D133" s="88" t="s">
        <v>171</v>
      </c>
      <c r="E133" s="88" t="s">
        <v>181</v>
      </c>
      <c r="F133" s="88" t="s">
        <v>254</v>
      </c>
      <c r="G133" s="88" t="s">
        <v>181</v>
      </c>
      <c r="H133" s="88"/>
      <c r="I133" s="88"/>
      <c r="J133" s="88"/>
      <c r="K133" s="89" t="s">
        <v>274</v>
      </c>
      <c r="L133" s="90">
        <f t="shared" ref="L133:N133" si="105">SUM(L134:L135)</f>
        <v>0</v>
      </c>
      <c r="M133" s="90">
        <f t="shared" si="105"/>
        <v>0</v>
      </c>
      <c r="N133" s="90">
        <f t="shared" si="105"/>
        <v>0</v>
      </c>
      <c r="O133" s="90">
        <f t="shared" si="3"/>
        <v>0</v>
      </c>
      <c r="P133" s="90">
        <f t="shared" ref="P133:U133" si="106">SUM(P134:P135)</f>
        <v>0</v>
      </c>
      <c r="Q133" s="90">
        <f t="shared" si="106"/>
        <v>0</v>
      </c>
      <c r="R133" s="90">
        <f t="shared" si="106"/>
        <v>0</v>
      </c>
      <c r="S133" s="90">
        <f t="shared" si="106"/>
        <v>0</v>
      </c>
      <c r="T133" s="90">
        <f t="shared" si="106"/>
        <v>0</v>
      </c>
      <c r="U133" s="90">
        <f t="shared" si="106"/>
        <v>0</v>
      </c>
      <c r="V133" s="91" t="e">
        <f t="shared" si="1"/>
        <v>#DIV/0!</v>
      </c>
      <c r="W133" s="90"/>
      <c r="X133" s="92"/>
      <c r="Y133" s="92"/>
      <c r="Z133" s="101"/>
    </row>
    <row r="134" spans="1:26" ht="22.5" customHeight="1" x14ac:dyDescent="0.25">
      <c r="A134" s="93">
        <v>1</v>
      </c>
      <c r="B134" s="94" t="s">
        <v>160</v>
      </c>
      <c r="C134" s="94" t="s">
        <v>160</v>
      </c>
      <c r="D134" s="94" t="s">
        <v>171</v>
      </c>
      <c r="E134" s="94" t="s">
        <v>181</v>
      </c>
      <c r="F134" s="94" t="s">
        <v>254</v>
      </c>
      <c r="G134" s="94" t="s">
        <v>181</v>
      </c>
      <c r="H134" s="94" t="s">
        <v>160</v>
      </c>
      <c r="I134" s="94"/>
      <c r="J134" s="94"/>
      <c r="K134" s="95" t="s">
        <v>275</v>
      </c>
      <c r="L134" s="96"/>
      <c r="M134" s="96"/>
      <c r="N134" s="96"/>
      <c r="O134" s="90">
        <f t="shared" si="3"/>
        <v>0</v>
      </c>
      <c r="P134" s="96"/>
      <c r="Q134" s="96"/>
      <c r="R134" s="96"/>
      <c r="S134" s="96"/>
      <c r="T134" s="96"/>
      <c r="U134" s="96"/>
      <c r="V134" s="97" t="e">
        <f t="shared" si="1"/>
        <v>#DIV/0!</v>
      </c>
      <c r="W134" s="96"/>
      <c r="X134" s="92"/>
      <c r="Y134" s="92"/>
      <c r="Z134" s="6"/>
    </row>
    <row r="135" spans="1:26" ht="22.5" customHeight="1" x14ac:dyDescent="0.25">
      <c r="A135" s="93">
        <v>1</v>
      </c>
      <c r="B135" s="94" t="s">
        <v>160</v>
      </c>
      <c r="C135" s="94" t="s">
        <v>160</v>
      </c>
      <c r="D135" s="94" t="s">
        <v>171</v>
      </c>
      <c r="E135" s="94" t="s">
        <v>181</v>
      </c>
      <c r="F135" s="94" t="s">
        <v>254</v>
      </c>
      <c r="G135" s="94" t="s">
        <v>181</v>
      </c>
      <c r="H135" s="94" t="s">
        <v>169</v>
      </c>
      <c r="I135" s="94"/>
      <c r="J135" s="94"/>
      <c r="K135" s="95" t="s">
        <v>276</v>
      </c>
      <c r="L135" s="96"/>
      <c r="M135" s="96"/>
      <c r="N135" s="96"/>
      <c r="O135" s="90">
        <f t="shared" si="3"/>
        <v>0</v>
      </c>
      <c r="P135" s="96"/>
      <c r="Q135" s="96"/>
      <c r="R135" s="96"/>
      <c r="S135" s="96"/>
      <c r="T135" s="96"/>
      <c r="U135" s="96"/>
      <c r="V135" s="97" t="e">
        <f t="shared" si="1"/>
        <v>#DIV/0!</v>
      </c>
      <c r="W135" s="96"/>
      <c r="X135" s="92"/>
      <c r="Y135" s="92"/>
      <c r="Z135" s="6"/>
    </row>
    <row r="136" spans="1:26" ht="22.5" customHeight="1" x14ac:dyDescent="0.25">
      <c r="A136" s="87">
        <v>1</v>
      </c>
      <c r="B136" s="88" t="s">
        <v>160</v>
      </c>
      <c r="C136" s="88" t="s">
        <v>160</v>
      </c>
      <c r="D136" s="88" t="s">
        <v>171</v>
      </c>
      <c r="E136" s="88" t="s">
        <v>181</v>
      </c>
      <c r="F136" s="88" t="s">
        <v>254</v>
      </c>
      <c r="G136" s="88" t="s">
        <v>277</v>
      </c>
      <c r="H136" s="88"/>
      <c r="I136" s="88"/>
      <c r="J136" s="88"/>
      <c r="K136" s="89" t="s">
        <v>278</v>
      </c>
      <c r="L136" s="90">
        <f t="shared" ref="L136:N136" si="107">SUM(L137:L138)</f>
        <v>0</v>
      </c>
      <c r="M136" s="90">
        <f t="shared" si="107"/>
        <v>0</v>
      </c>
      <c r="N136" s="90">
        <f t="shared" si="107"/>
        <v>0</v>
      </c>
      <c r="O136" s="90">
        <f t="shared" si="3"/>
        <v>0</v>
      </c>
      <c r="P136" s="90">
        <f t="shared" ref="P136:U136" si="108">SUM(P137:P138)</f>
        <v>0</v>
      </c>
      <c r="Q136" s="90">
        <f t="shared" si="108"/>
        <v>0</v>
      </c>
      <c r="R136" s="90">
        <f t="shared" si="108"/>
        <v>0</v>
      </c>
      <c r="S136" s="90">
        <f t="shared" si="108"/>
        <v>0</v>
      </c>
      <c r="T136" s="90">
        <f t="shared" si="108"/>
        <v>0</v>
      </c>
      <c r="U136" s="90">
        <f t="shared" si="108"/>
        <v>0</v>
      </c>
      <c r="V136" s="91" t="e">
        <f t="shared" si="1"/>
        <v>#DIV/0!</v>
      </c>
      <c r="W136" s="90"/>
      <c r="X136" s="92"/>
      <c r="Y136" s="92"/>
      <c r="Z136" s="101"/>
    </row>
    <row r="137" spans="1:26" ht="22.5" customHeight="1" x14ac:dyDescent="0.25">
      <c r="A137" s="93">
        <v>1</v>
      </c>
      <c r="B137" s="94" t="s">
        <v>160</v>
      </c>
      <c r="C137" s="94" t="s">
        <v>160</v>
      </c>
      <c r="D137" s="94" t="s">
        <v>171</v>
      </c>
      <c r="E137" s="94" t="s">
        <v>181</v>
      </c>
      <c r="F137" s="94" t="s">
        <v>254</v>
      </c>
      <c r="G137" s="94" t="s">
        <v>277</v>
      </c>
      <c r="H137" s="94" t="s">
        <v>160</v>
      </c>
      <c r="I137" s="94"/>
      <c r="J137" s="94"/>
      <c r="K137" s="95" t="s">
        <v>299</v>
      </c>
      <c r="L137" s="96"/>
      <c r="M137" s="96"/>
      <c r="N137" s="96"/>
      <c r="O137" s="90">
        <f t="shared" si="3"/>
        <v>0</v>
      </c>
      <c r="P137" s="96"/>
      <c r="Q137" s="96"/>
      <c r="R137" s="96"/>
      <c r="S137" s="96"/>
      <c r="T137" s="96"/>
      <c r="U137" s="96"/>
      <c r="V137" s="97" t="e">
        <f t="shared" si="1"/>
        <v>#DIV/0!</v>
      </c>
      <c r="W137" s="96"/>
      <c r="X137" s="92"/>
      <c r="Y137" s="92"/>
      <c r="Z137" s="6"/>
    </row>
    <row r="138" spans="1:26" ht="22.5" customHeight="1" x14ac:dyDescent="0.25">
      <c r="A138" s="93">
        <v>1</v>
      </c>
      <c r="B138" s="94" t="s">
        <v>160</v>
      </c>
      <c r="C138" s="94" t="s">
        <v>160</v>
      </c>
      <c r="D138" s="94" t="s">
        <v>171</v>
      </c>
      <c r="E138" s="94" t="s">
        <v>181</v>
      </c>
      <c r="F138" s="94" t="s">
        <v>254</v>
      </c>
      <c r="G138" s="94" t="s">
        <v>277</v>
      </c>
      <c r="H138" s="94" t="s">
        <v>169</v>
      </c>
      <c r="I138" s="94"/>
      <c r="J138" s="94"/>
      <c r="K138" s="95" t="s">
        <v>280</v>
      </c>
      <c r="L138" s="96"/>
      <c r="M138" s="96"/>
      <c r="N138" s="96"/>
      <c r="O138" s="90">
        <f t="shared" si="3"/>
        <v>0</v>
      </c>
      <c r="P138" s="96"/>
      <c r="Q138" s="96"/>
      <c r="R138" s="96"/>
      <c r="S138" s="96"/>
      <c r="T138" s="96"/>
      <c r="U138" s="96"/>
      <c r="V138" s="97" t="e">
        <f t="shared" si="1"/>
        <v>#DIV/0!</v>
      </c>
      <c r="W138" s="96"/>
      <c r="X138" s="92"/>
      <c r="Y138" s="92"/>
      <c r="Z138" s="6"/>
    </row>
    <row r="139" spans="1:26" ht="22.5" customHeight="1" x14ac:dyDescent="0.25">
      <c r="A139" s="87">
        <v>1</v>
      </c>
      <c r="B139" s="88" t="s">
        <v>160</v>
      </c>
      <c r="C139" s="88" t="s">
        <v>160</v>
      </c>
      <c r="D139" s="88" t="s">
        <v>171</v>
      </c>
      <c r="E139" s="88" t="s">
        <v>181</v>
      </c>
      <c r="F139" s="88" t="s">
        <v>254</v>
      </c>
      <c r="G139" s="88" t="s">
        <v>281</v>
      </c>
      <c r="H139" s="88"/>
      <c r="I139" s="88"/>
      <c r="J139" s="88"/>
      <c r="K139" s="89" t="s">
        <v>282</v>
      </c>
      <c r="L139" s="90">
        <f t="shared" ref="L139:N139" si="109">SUM(L140:L141)</f>
        <v>0</v>
      </c>
      <c r="M139" s="90">
        <f t="shared" si="109"/>
        <v>0</v>
      </c>
      <c r="N139" s="90">
        <f t="shared" si="109"/>
        <v>0</v>
      </c>
      <c r="O139" s="90">
        <f t="shared" si="3"/>
        <v>0</v>
      </c>
      <c r="P139" s="90">
        <f t="shared" ref="P139:U139" si="110">SUM(P140:P141)</f>
        <v>0</v>
      </c>
      <c r="Q139" s="90">
        <f t="shared" si="110"/>
        <v>0</v>
      </c>
      <c r="R139" s="90">
        <f t="shared" si="110"/>
        <v>0</v>
      </c>
      <c r="S139" s="90">
        <f t="shared" si="110"/>
        <v>0</v>
      </c>
      <c r="T139" s="90">
        <f t="shared" si="110"/>
        <v>0</v>
      </c>
      <c r="U139" s="90">
        <f t="shared" si="110"/>
        <v>0</v>
      </c>
      <c r="V139" s="91" t="e">
        <f t="shared" si="1"/>
        <v>#DIV/0!</v>
      </c>
      <c r="W139" s="90"/>
      <c r="X139" s="92"/>
      <c r="Y139" s="92"/>
      <c r="Z139" s="101"/>
    </row>
    <row r="140" spans="1:26" ht="22.5" customHeight="1" x14ac:dyDescent="0.25">
      <c r="A140" s="93">
        <v>1</v>
      </c>
      <c r="B140" s="94" t="s">
        <v>160</v>
      </c>
      <c r="C140" s="94" t="s">
        <v>160</v>
      </c>
      <c r="D140" s="94" t="s">
        <v>171</v>
      </c>
      <c r="E140" s="94" t="s">
        <v>181</v>
      </c>
      <c r="F140" s="94" t="s">
        <v>254</v>
      </c>
      <c r="G140" s="94" t="s">
        <v>281</v>
      </c>
      <c r="H140" s="94" t="s">
        <v>160</v>
      </c>
      <c r="I140" s="94"/>
      <c r="J140" s="94"/>
      <c r="K140" s="95" t="s">
        <v>284</v>
      </c>
      <c r="L140" s="96"/>
      <c r="M140" s="96"/>
      <c r="N140" s="96"/>
      <c r="O140" s="90">
        <f t="shared" si="3"/>
        <v>0</v>
      </c>
      <c r="P140" s="96"/>
      <c r="Q140" s="96"/>
      <c r="R140" s="96"/>
      <c r="S140" s="96"/>
      <c r="T140" s="96"/>
      <c r="U140" s="96"/>
      <c r="V140" s="97" t="e">
        <f t="shared" si="1"/>
        <v>#DIV/0!</v>
      </c>
      <c r="W140" s="96"/>
      <c r="X140" s="92"/>
      <c r="Y140" s="92"/>
      <c r="Z140" s="6"/>
    </row>
    <row r="141" spans="1:26" ht="22.5" customHeight="1" x14ac:dyDescent="0.25">
      <c r="A141" s="93">
        <v>1</v>
      </c>
      <c r="B141" s="94" t="s">
        <v>160</v>
      </c>
      <c r="C141" s="94" t="s">
        <v>160</v>
      </c>
      <c r="D141" s="94" t="s">
        <v>171</v>
      </c>
      <c r="E141" s="94" t="s">
        <v>181</v>
      </c>
      <c r="F141" s="94" t="s">
        <v>254</v>
      </c>
      <c r="G141" s="94" t="s">
        <v>281</v>
      </c>
      <c r="H141" s="94" t="s">
        <v>169</v>
      </c>
      <c r="I141" s="94"/>
      <c r="J141" s="94"/>
      <c r="K141" s="95" t="s">
        <v>283</v>
      </c>
      <c r="L141" s="96"/>
      <c r="M141" s="96"/>
      <c r="N141" s="96"/>
      <c r="O141" s="90">
        <f t="shared" si="3"/>
        <v>0</v>
      </c>
      <c r="P141" s="96"/>
      <c r="Q141" s="96"/>
      <c r="R141" s="96"/>
      <c r="S141" s="96"/>
      <c r="T141" s="96"/>
      <c r="U141" s="96"/>
      <c r="V141" s="97" t="e">
        <f t="shared" si="1"/>
        <v>#DIV/0!</v>
      </c>
      <c r="W141" s="96"/>
      <c r="X141" s="92"/>
      <c r="Y141" s="92"/>
      <c r="Z141" s="6"/>
    </row>
    <row r="142" spans="1:26" ht="22.5" customHeight="1" x14ac:dyDescent="0.25">
      <c r="A142" s="87">
        <v>1</v>
      </c>
      <c r="B142" s="88" t="s">
        <v>160</v>
      </c>
      <c r="C142" s="88" t="s">
        <v>160</v>
      </c>
      <c r="D142" s="88" t="s">
        <v>171</v>
      </c>
      <c r="E142" s="88" t="s">
        <v>181</v>
      </c>
      <c r="F142" s="88" t="s">
        <v>254</v>
      </c>
      <c r="G142" s="88" t="s">
        <v>285</v>
      </c>
      <c r="H142" s="88"/>
      <c r="I142" s="88"/>
      <c r="J142" s="88"/>
      <c r="K142" s="89" t="s">
        <v>286</v>
      </c>
      <c r="L142" s="90">
        <f t="shared" ref="L142:N142" si="111">SUM(L143:L144)</f>
        <v>500000000</v>
      </c>
      <c r="M142" s="90">
        <f t="shared" si="111"/>
        <v>0</v>
      </c>
      <c r="N142" s="90">
        <f t="shared" si="111"/>
        <v>0</v>
      </c>
      <c r="O142" s="90">
        <f t="shared" si="3"/>
        <v>500000000</v>
      </c>
      <c r="P142" s="90">
        <f t="shared" ref="P142:U142" si="112">SUM(P143:P144)</f>
        <v>0</v>
      </c>
      <c r="Q142" s="90">
        <f t="shared" si="112"/>
        <v>350000000</v>
      </c>
      <c r="R142" s="90">
        <f t="shared" si="112"/>
        <v>50000000</v>
      </c>
      <c r="S142" s="90">
        <f t="shared" si="112"/>
        <v>100000000</v>
      </c>
      <c r="T142" s="90">
        <f t="shared" si="112"/>
        <v>0</v>
      </c>
      <c r="U142" s="90">
        <f t="shared" si="112"/>
        <v>0</v>
      </c>
      <c r="V142" s="91" t="e">
        <f t="shared" si="1"/>
        <v>#DIV/0!</v>
      </c>
      <c r="W142" s="90"/>
      <c r="X142" s="92"/>
      <c r="Y142" s="92"/>
      <c r="Z142" s="101"/>
    </row>
    <row r="143" spans="1:26" ht="22.5" customHeight="1" x14ac:dyDescent="0.25">
      <c r="A143" s="93">
        <v>1</v>
      </c>
      <c r="B143" s="94" t="s">
        <v>160</v>
      </c>
      <c r="C143" s="94" t="s">
        <v>160</v>
      </c>
      <c r="D143" s="94" t="s">
        <v>171</v>
      </c>
      <c r="E143" s="94" t="s">
        <v>181</v>
      </c>
      <c r="F143" s="94" t="s">
        <v>254</v>
      </c>
      <c r="G143" s="94" t="s">
        <v>285</v>
      </c>
      <c r="H143" s="94" t="s">
        <v>160</v>
      </c>
      <c r="I143" s="94"/>
      <c r="J143" s="94"/>
      <c r="K143" s="95" t="s">
        <v>287</v>
      </c>
      <c r="L143" s="96">
        <v>500000000</v>
      </c>
      <c r="M143" s="96"/>
      <c r="N143" s="96"/>
      <c r="O143" s="128">
        <f t="shared" si="3"/>
        <v>500000000</v>
      </c>
      <c r="P143" s="96"/>
      <c r="Q143" s="96">
        <v>350000000</v>
      </c>
      <c r="R143" s="96">
        <v>50000000</v>
      </c>
      <c r="S143" s="96">
        <v>100000000</v>
      </c>
      <c r="T143" s="96"/>
      <c r="U143" s="96"/>
      <c r="V143" s="97" t="e">
        <f t="shared" si="1"/>
        <v>#DIV/0!</v>
      </c>
      <c r="W143" s="96"/>
      <c r="X143" s="92"/>
      <c r="Y143" s="92"/>
      <c r="Z143" s="6"/>
    </row>
    <row r="144" spans="1:26" ht="22.5" customHeight="1" x14ac:dyDescent="0.25">
      <c r="A144" s="93">
        <v>1</v>
      </c>
      <c r="B144" s="94" t="s">
        <v>160</v>
      </c>
      <c r="C144" s="94" t="s">
        <v>160</v>
      </c>
      <c r="D144" s="94" t="s">
        <v>171</v>
      </c>
      <c r="E144" s="94" t="s">
        <v>181</v>
      </c>
      <c r="F144" s="94" t="s">
        <v>254</v>
      </c>
      <c r="G144" s="94" t="s">
        <v>285</v>
      </c>
      <c r="H144" s="94" t="s">
        <v>169</v>
      </c>
      <c r="I144" s="94"/>
      <c r="J144" s="94"/>
      <c r="K144" s="95" t="s">
        <v>288</v>
      </c>
      <c r="L144" s="96"/>
      <c r="M144" s="96"/>
      <c r="N144" s="96"/>
      <c r="O144" s="90">
        <f t="shared" si="3"/>
        <v>0</v>
      </c>
      <c r="P144" s="96"/>
      <c r="Q144" s="96"/>
      <c r="R144" s="96"/>
      <c r="S144" s="96"/>
      <c r="T144" s="96"/>
      <c r="U144" s="96"/>
      <c r="V144" s="97" t="e">
        <f t="shared" si="1"/>
        <v>#DIV/0!</v>
      </c>
      <c r="W144" s="96"/>
      <c r="X144" s="92"/>
      <c r="Y144" s="92"/>
      <c r="Z144" s="6"/>
    </row>
    <row r="145" spans="1:26" ht="22.5" customHeight="1" x14ac:dyDescent="0.25">
      <c r="A145" s="87">
        <v>1</v>
      </c>
      <c r="B145" s="88" t="s">
        <v>160</v>
      </c>
      <c r="C145" s="88" t="s">
        <v>160</v>
      </c>
      <c r="D145" s="88" t="s">
        <v>171</v>
      </c>
      <c r="E145" s="88" t="s">
        <v>181</v>
      </c>
      <c r="F145" s="88" t="s">
        <v>254</v>
      </c>
      <c r="G145" s="88" t="s">
        <v>289</v>
      </c>
      <c r="H145" s="88"/>
      <c r="I145" s="88"/>
      <c r="J145" s="88"/>
      <c r="K145" s="89" t="s">
        <v>290</v>
      </c>
      <c r="L145" s="90">
        <f t="shared" ref="L145:N145" si="113">SUM(L146:L147)</f>
        <v>0</v>
      </c>
      <c r="M145" s="90">
        <f t="shared" si="113"/>
        <v>0</v>
      </c>
      <c r="N145" s="90">
        <f t="shared" si="113"/>
        <v>0</v>
      </c>
      <c r="O145" s="90">
        <f t="shared" si="3"/>
        <v>0</v>
      </c>
      <c r="P145" s="90">
        <f t="shared" ref="P145:U145" si="114">SUM(P146:P147)</f>
        <v>0</v>
      </c>
      <c r="Q145" s="90">
        <f t="shared" si="114"/>
        <v>0</v>
      </c>
      <c r="R145" s="90">
        <f t="shared" si="114"/>
        <v>0</v>
      </c>
      <c r="S145" s="90">
        <f t="shared" si="114"/>
        <v>0</v>
      </c>
      <c r="T145" s="90">
        <f t="shared" si="114"/>
        <v>0</v>
      </c>
      <c r="U145" s="90">
        <f t="shared" si="114"/>
        <v>0</v>
      </c>
      <c r="V145" s="91" t="e">
        <f t="shared" si="1"/>
        <v>#DIV/0!</v>
      </c>
      <c r="W145" s="90"/>
      <c r="X145" s="92"/>
      <c r="Y145" s="92"/>
      <c r="Z145" s="101"/>
    </row>
    <row r="146" spans="1:26" ht="22.5" customHeight="1" x14ac:dyDescent="0.25">
      <c r="A146" s="93">
        <v>1</v>
      </c>
      <c r="B146" s="94" t="s">
        <v>160</v>
      </c>
      <c r="C146" s="94" t="s">
        <v>160</v>
      </c>
      <c r="D146" s="94" t="s">
        <v>171</v>
      </c>
      <c r="E146" s="94" t="s">
        <v>181</v>
      </c>
      <c r="F146" s="94" t="s">
        <v>254</v>
      </c>
      <c r="G146" s="94" t="s">
        <v>289</v>
      </c>
      <c r="H146" s="94" t="s">
        <v>160</v>
      </c>
      <c r="I146" s="94"/>
      <c r="J146" s="94"/>
      <c r="K146" s="95" t="s">
        <v>291</v>
      </c>
      <c r="L146" s="96"/>
      <c r="M146" s="96"/>
      <c r="N146" s="96"/>
      <c r="O146" s="90">
        <f t="shared" si="3"/>
        <v>0</v>
      </c>
      <c r="P146" s="96"/>
      <c r="Q146" s="96"/>
      <c r="R146" s="96"/>
      <c r="S146" s="96"/>
      <c r="T146" s="96"/>
      <c r="U146" s="96"/>
      <c r="V146" s="97" t="e">
        <f t="shared" si="1"/>
        <v>#DIV/0!</v>
      </c>
      <c r="W146" s="96"/>
      <c r="X146" s="92"/>
      <c r="Y146" s="92"/>
      <c r="Z146" s="6"/>
    </row>
    <row r="147" spans="1:26" ht="22.5" customHeight="1" x14ac:dyDescent="0.25">
      <c r="A147" s="93">
        <v>1</v>
      </c>
      <c r="B147" s="94" t="s">
        <v>160</v>
      </c>
      <c r="C147" s="94" t="s">
        <v>160</v>
      </c>
      <c r="D147" s="94" t="s">
        <v>171</v>
      </c>
      <c r="E147" s="94" t="s">
        <v>181</v>
      </c>
      <c r="F147" s="94" t="s">
        <v>254</v>
      </c>
      <c r="G147" s="94" t="s">
        <v>289</v>
      </c>
      <c r="H147" s="94" t="s">
        <v>169</v>
      </c>
      <c r="I147" s="94"/>
      <c r="J147" s="94"/>
      <c r="K147" s="95" t="s">
        <v>292</v>
      </c>
      <c r="L147" s="96"/>
      <c r="M147" s="96"/>
      <c r="N147" s="96"/>
      <c r="O147" s="90">
        <f t="shared" si="3"/>
        <v>0</v>
      </c>
      <c r="P147" s="96"/>
      <c r="Q147" s="96"/>
      <c r="R147" s="96"/>
      <c r="S147" s="96"/>
      <c r="T147" s="96"/>
      <c r="U147" s="96"/>
      <c r="V147" s="97" t="e">
        <f t="shared" si="1"/>
        <v>#DIV/0!</v>
      </c>
      <c r="W147" s="96"/>
      <c r="X147" s="92"/>
      <c r="Y147" s="92"/>
      <c r="Z147" s="6"/>
    </row>
    <row r="148" spans="1:26" ht="22.5" customHeight="1" x14ac:dyDescent="0.25">
      <c r="A148" s="74">
        <v>1</v>
      </c>
      <c r="B148" s="75" t="s">
        <v>160</v>
      </c>
      <c r="C148" s="75" t="s">
        <v>160</v>
      </c>
      <c r="D148" s="75" t="s">
        <v>171</v>
      </c>
      <c r="E148" s="75" t="s">
        <v>277</v>
      </c>
      <c r="F148" s="75"/>
      <c r="G148" s="75"/>
      <c r="H148" s="76"/>
      <c r="I148" s="76"/>
      <c r="J148" s="76"/>
      <c r="K148" s="77" t="s">
        <v>300</v>
      </c>
      <c r="L148" s="78">
        <f t="shared" ref="L148:N148" si="115">+L149+L158+L163+L174+L177</f>
        <v>0</v>
      </c>
      <c r="M148" s="78">
        <f t="shared" si="115"/>
        <v>0</v>
      </c>
      <c r="N148" s="78">
        <f t="shared" si="115"/>
        <v>0</v>
      </c>
      <c r="O148" s="78">
        <f t="shared" si="3"/>
        <v>0</v>
      </c>
      <c r="P148" s="78">
        <f t="shared" ref="P148:U148" si="116">+P149+P158+P163+P174+P177</f>
        <v>0</v>
      </c>
      <c r="Q148" s="78">
        <f t="shared" si="116"/>
        <v>0</v>
      </c>
      <c r="R148" s="78">
        <f t="shared" si="116"/>
        <v>0</v>
      </c>
      <c r="S148" s="78">
        <f t="shared" si="116"/>
        <v>0</v>
      </c>
      <c r="T148" s="78">
        <f t="shared" si="116"/>
        <v>0</v>
      </c>
      <c r="U148" s="78">
        <f t="shared" si="116"/>
        <v>0</v>
      </c>
      <c r="V148" s="79" t="e">
        <f t="shared" si="1"/>
        <v>#DIV/0!</v>
      </c>
      <c r="W148" s="78"/>
      <c r="X148" s="74"/>
      <c r="Y148" s="75"/>
      <c r="Z148" s="100"/>
    </row>
    <row r="149" spans="1:26" ht="22.5" customHeight="1" x14ac:dyDescent="0.25">
      <c r="A149" s="81">
        <v>1</v>
      </c>
      <c r="B149" s="81" t="s">
        <v>160</v>
      </c>
      <c r="C149" s="81" t="s">
        <v>160</v>
      </c>
      <c r="D149" s="82" t="s">
        <v>171</v>
      </c>
      <c r="E149" s="82" t="s">
        <v>277</v>
      </c>
      <c r="F149" s="82" t="s">
        <v>301</v>
      </c>
      <c r="G149" s="98"/>
      <c r="H149" s="82"/>
      <c r="I149" s="82"/>
      <c r="J149" s="82"/>
      <c r="K149" s="83" t="s">
        <v>302</v>
      </c>
      <c r="L149" s="84">
        <f t="shared" ref="L149:N149" si="117">+L150+L154</f>
        <v>0</v>
      </c>
      <c r="M149" s="84">
        <f t="shared" si="117"/>
        <v>0</v>
      </c>
      <c r="N149" s="84">
        <f t="shared" si="117"/>
        <v>0</v>
      </c>
      <c r="O149" s="84">
        <f t="shared" si="3"/>
        <v>0</v>
      </c>
      <c r="P149" s="84">
        <f t="shared" ref="P149:U149" si="118">+P150+P154</f>
        <v>0</v>
      </c>
      <c r="Q149" s="84">
        <f t="shared" si="118"/>
        <v>0</v>
      </c>
      <c r="R149" s="84">
        <f t="shared" si="118"/>
        <v>0</v>
      </c>
      <c r="S149" s="84">
        <f t="shared" si="118"/>
        <v>0</v>
      </c>
      <c r="T149" s="84">
        <f t="shared" si="118"/>
        <v>0</v>
      </c>
      <c r="U149" s="84">
        <f t="shared" si="118"/>
        <v>0</v>
      </c>
      <c r="V149" s="85" t="e">
        <f t="shared" si="1"/>
        <v>#DIV/0!</v>
      </c>
      <c r="W149" s="84"/>
      <c r="X149" s="81"/>
      <c r="Y149" s="81"/>
      <c r="Z149" s="101"/>
    </row>
    <row r="150" spans="1:26" ht="22.5" customHeight="1" x14ac:dyDescent="0.25">
      <c r="A150" s="87">
        <v>1</v>
      </c>
      <c r="B150" s="88" t="s">
        <v>160</v>
      </c>
      <c r="C150" s="88" t="s">
        <v>160</v>
      </c>
      <c r="D150" s="88" t="s">
        <v>171</v>
      </c>
      <c r="E150" s="88" t="s">
        <v>277</v>
      </c>
      <c r="F150" s="88" t="s">
        <v>301</v>
      </c>
      <c r="G150" s="88" t="s">
        <v>162</v>
      </c>
      <c r="H150" s="88"/>
      <c r="I150" s="88"/>
      <c r="J150" s="88"/>
      <c r="K150" s="89" t="s">
        <v>303</v>
      </c>
      <c r="L150" s="90">
        <f t="shared" ref="L150:N150" si="119">+L151</f>
        <v>0</v>
      </c>
      <c r="M150" s="90">
        <f t="shared" si="119"/>
        <v>0</v>
      </c>
      <c r="N150" s="90">
        <f t="shared" si="119"/>
        <v>0</v>
      </c>
      <c r="O150" s="90">
        <f t="shared" si="3"/>
        <v>0</v>
      </c>
      <c r="P150" s="90">
        <f t="shared" ref="P150:U150" si="120">+P151</f>
        <v>0</v>
      </c>
      <c r="Q150" s="90">
        <f t="shared" si="120"/>
        <v>0</v>
      </c>
      <c r="R150" s="90">
        <f t="shared" si="120"/>
        <v>0</v>
      </c>
      <c r="S150" s="90">
        <f t="shared" si="120"/>
        <v>0</v>
      </c>
      <c r="T150" s="90">
        <f t="shared" si="120"/>
        <v>0</v>
      </c>
      <c r="U150" s="90">
        <f t="shared" si="120"/>
        <v>0</v>
      </c>
      <c r="V150" s="91" t="e">
        <f t="shared" si="1"/>
        <v>#DIV/0!</v>
      </c>
      <c r="W150" s="90"/>
      <c r="X150" s="92"/>
      <c r="Y150" s="92"/>
      <c r="Z150" s="101"/>
    </row>
    <row r="151" spans="1:26" ht="22.5" customHeight="1" x14ac:dyDescent="0.25">
      <c r="A151" s="102">
        <v>1</v>
      </c>
      <c r="B151" s="103" t="s">
        <v>160</v>
      </c>
      <c r="C151" s="103" t="s">
        <v>160</v>
      </c>
      <c r="D151" s="103" t="s">
        <v>171</v>
      </c>
      <c r="E151" s="103" t="s">
        <v>277</v>
      </c>
      <c r="F151" s="103" t="s">
        <v>301</v>
      </c>
      <c r="G151" s="103" t="s">
        <v>162</v>
      </c>
      <c r="H151" s="103" t="s">
        <v>304</v>
      </c>
      <c r="I151" s="103"/>
      <c r="J151" s="103"/>
      <c r="K151" s="105" t="s">
        <v>305</v>
      </c>
      <c r="L151" s="106">
        <f t="shared" ref="L151:N151" si="121">SUM(L152:L153)</f>
        <v>0</v>
      </c>
      <c r="M151" s="106">
        <f t="shared" si="121"/>
        <v>0</v>
      </c>
      <c r="N151" s="106">
        <f t="shared" si="121"/>
        <v>0</v>
      </c>
      <c r="O151" s="106">
        <f t="shared" si="3"/>
        <v>0</v>
      </c>
      <c r="P151" s="106">
        <f t="shared" ref="P151:U151" si="122">SUM(P152:P153)</f>
        <v>0</v>
      </c>
      <c r="Q151" s="106">
        <f t="shared" si="122"/>
        <v>0</v>
      </c>
      <c r="R151" s="106">
        <f t="shared" si="122"/>
        <v>0</v>
      </c>
      <c r="S151" s="106">
        <f t="shared" si="122"/>
        <v>0</v>
      </c>
      <c r="T151" s="106">
        <f t="shared" si="122"/>
        <v>0</v>
      </c>
      <c r="U151" s="106">
        <f t="shared" si="122"/>
        <v>0</v>
      </c>
      <c r="V151" s="107" t="e">
        <f t="shared" si="1"/>
        <v>#DIV/0!</v>
      </c>
      <c r="W151" s="106"/>
      <c r="X151" s="108"/>
      <c r="Y151" s="108"/>
      <c r="Z151" s="6"/>
    </row>
    <row r="152" spans="1:26" ht="22.5" customHeight="1" x14ac:dyDescent="0.25">
      <c r="A152" s="93">
        <v>1</v>
      </c>
      <c r="B152" s="94" t="s">
        <v>160</v>
      </c>
      <c r="C152" s="94" t="s">
        <v>160</v>
      </c>
      <c r="D152" s="94" t="s">
        <v>171</v>
      </c>
      <c r="E152" s="94" t="s">
        <v>277</v>
      </c>
      <c r="F152" s="94" t="s">
        <v>301</v>
      </c>
      <c r="G152" s="94" t="s">
        <v>162</v>
      </c>
      <c r="H152" s="94" t="s">
        <v>304</v>
      </c>
      <c r="I152" s="94" t="s">
        <v>160</v>
      </c>
      <c r="J152" s="94"/>
      <c r="K152" s="95" t="s">
        <v>306</v>
      </c>
      <c r="L152" s="96"/>
      <c r="M152" s="96"/>
      <c r="N152" s="96"/>
      <c r="O152" s="90">
        <f t="shared" si="3"/>
        <v>0</v>
      </c>
      <c r="P152" s="96"/>
      <c r="Q152" s="96"/>
      <c r="R152" s="96"/>
      <c r="S152" s="96"/>
      <c r="T152" s="96"/>
      <c r="U152" s="96"/>
      <c r="V152" s="97" t="e">
        <f t="shared" si="1"/>
        <v>#DIV/0!</v>
      </c>
      <c r="W152" s="96"/>
      <c r="X152" s="92"/>
      <c r="Y152" s="92"/>
      <c r="Z152" s="6"/>
    </row>
    <row r="153" spans="1:26" ht="22.5" customHeight="1" x14ac:dyDescent="0.25">
      <c r="A153" s="93">
        <v>1</v>
      </c>
      <c r="B153" s="94" t="s">
        <v>160</v>
      </c>
      <c r="C153" s="94" t="s">
        <v>160</v>
      </c>
      <c r="D153" s="94" t="s">
        <v>171</v>
      </c>
      <c r="E153" s="94" t="s">
        <v>277</v>
      </c>
      <c r="F153" s="94" t="s">
        <v>301</v>
      </c>
      <c r="G153" s="94" t="s">
        <v>162</v>
      </c>
      <c r="H153" s="94" t="s">
        <v>304</v>
      </c>
      <c r="I153" s="94" t="s">
        <v>169</v>
      </c>
      <c r="J153" s="94"/>
      <c r="K153" s="95" t="s">
        <v>307</v>
      </c>
      <c r="L153" s="96"/>
      <c r="M153" s="96"/>
      <c r="N153" s="96"/>
      <c r="O153" s="90">
        <f t="shared" si="3"/>
        <v>0</v>
      </c>
      <c r="P153" s="96"/>
      <c r="Q153" s="96"/>
      <c r="R153" s="96"/>
      <c r="S153" s="96"/>
      <c r="T153" s="96"/>
      <c r="U153" s="96"/>
      <c r="V153" s="97" t="e">
        <f t="shared" si="1"/>
        <v>#DIV/0!</v>
      </c>
      <c r="W153" s="96"/>
      <c r="X153" s="92"/>
      <c r="Y153" s="92"/>
      <c r="Z153" s="6"/>
    </row>
    <row r="154" spans="1:26" ht="22.5" customHeight="1" x14ac:dyDescent="0.25">
      <c r="A154" s="87">
        <v>1</v>
      </c>
      <c r="B154" s="88" t="s">
        <v>160</v>
      </c>
      <c r="C154" s="88" t="s">
        <v>160</v>
      </c>
      <c r="D154" s="88" t="s">
        <v>171</v>
      </c>
      <c r="E154" s="88" t="s">
        <v>277</v>
      </c>
      <c r="F154" s="88" t="s">
        <v>301</v>
      </c>
      <c r="G154" s="88" t="s">
        <v>232</v>
      </c>
      <c r="H154" s="88"/>
      <c r="I154" s="88"/>
      <c r="J154" s="88"/>
      <c r="K154" s="89" t="s">
        <v>308</v>
      </c>
      <c r="L154" s="90">
        <f t="shared" ref="L154:N154" si="123">+L155</f>
        <v>0</v>
      </c>
      <c r="M154" s="90">
        <f t="shared" si="123"/>
        <v>0</v>
      </c>
      <c r="N154" s="90">
        <f t="shared" si="123"/>
        <v>0</v>
      </c>
      <c r="O154" s="90">
        <f t="shared" si="3"/>
        <v>0</v>
      </c>
      <c r="P154" s="90">
        <f t="shared" ref="P154:U154" si="124">+P155</f>
        <v>0</v>
      </c>
      <c r="Q154" s="90">
        <f t="shared" si="124"/>
        <v>0</v>
      </c>
      <c r="R154" s="90">
        <f t="shared" si="124"/>
        <v>0</v>
      </c>
      <c r="S154" s="90">
        <f t="shared" si="124"/>
        <v>0</v>
      </c>
      <c r="T154" s="90">
        <f t="shared" si="124"/>
        <v>0</v>
      </c>
      <c r="U154" s="90">
        <f t="shared" si="124"/>
        <v>0</v>
      </c>
      <c r="V154" s="91" t="e">
        <f t="shared" si="1"/>
        <v>#DIV/0!</v>
      </c>
      <c r="W154" s="90"/>
      <c r="X154" s="92"/>
      <c r="Y154" s="92"/>
      <c r="Z154" s="101"/>
    </row>
    <row r="155" spans="1:26" ht="22.5" customHeight="1" x14ac:dyDescent="0.25">
      <c r="A155" s="102">
        <v>1</v>
      </c>
      <c r="B155" s="103" t="s">
        <v>160</v>
      </c>
      <c r="C155" s="103" t="s">
        <v>160</v>
      </c>
      <c r="D155" s="103" t="s">
        <v>171</v>
      </c>
      <c r="E155" s="103" t="s">
        <v>277</v>
      </c>
      <c r="F155" s="103" t="s">
        <v>301</v>
      </c>
      <c r="G155" s="103" t="s">
        <v>232</v>
      </c>
      <c r="H155" s="103" t="s">
        <v>232</v>
      </c>
      <c r="I155" s="103"/>
      <c r="J155" s="103"/>
      <c r="K155" s="105" t="s">
        <v>309</v>
      </c>
      <c r="L155" s="106">
        <f t="shared" ref="L155:N155" si="125">SUM(L156:L157)</f>
        <v>0</v>
      </c>
      <c r="M155" s="106">
        <f t="shared" si="125"/>
        <v>0</v>
      </c>
      <c r="N155" s="106">
        <f t="shared" si="125"/>
        <v>0</v>
      </c>
      <c r="O155" s="106">
        <f t="shared" si="3"/>
        <v>0</v>
      </c>
      <c r="P155" s="106">
        <f t="shared" ref="P155:U155" si="126">SUM(P156:P157)</f>
        <v>0</v>
      </c>
      <c r="Q155" s="106">
        <f t="shared" si="126"/>
        <v>0</v>
      </c>
      <c r="R155" s="106">
        <f t="shared" si="126"/>
        <v>0</v>
      </c>
      <c r="S155" s="106">
        <f t="shared" si="126"/>
        <v>0</v>
      </c>
      <c r="T155" s="106">
        <f t="shared" si="126"/>
        <v>0</v>
      </c>
      <c r="U155" s="106">
        <f t="shared" si="126"/>
        <v>0</v>
      </c>
      <c r="V155" s="107" t="e">
        <f t="shared" si="1"/>
        <v>#DIV/0!</v>
      </c>
      <c r="W155" s="106"/>
      <c r="X155" s="108"/>
      <c r="Y155" s="108"/>
      <c r="Z155" s="6"/>
    </row>
    <row r="156" spans="1:26" ht="22.5" customHeight="1" x14ac:dyDescent="0.25">
      <c r="A156" s="93">
        <v>1</v>
      </c>
      <c r="B156" s="94" t="s">
        <v>160</v>
      </c>
      <c r="C156" s="94" t="s">
        <v>160</v>
      </c>
      <c r="D156" s="94" t="s">
        <v>171</v>
      </c>
      <c r="E156" s="94" t="s">
        <v>277</v>
      </c>
      <c r="F156" s="94" t="s">
        <v>301</v>
      </c>
      <c r="G156" s="94" t="s">
        <v>232</v>
      </c>
      <c r="H156" s="94" t="s">
        <v>232</v>
      </c>
      <c r="I156" s="94" t="s">
        <v>160</v>
      </c>
      <c r="J156" s="94"/>
      <c r="K156" s="95" t="s">
        <v>310</v>
      </c>
      <c r="L156" s="96"/>
      <c r="M156" s="96"/>
      <c r="N156" s="96"/>
      <c r="O156" s="90">
        <f t="shared" si="3"/>
        <v>0</v>
      </c>
      <c r="P156" s="96"/>
      <c r="Q156" s="96"/>
      <c r="R156" s="96"/>
      <c r="S156" s="96"/>
      <c r="T156" s="96"/>
      <c r="U156" s="96"/>
      <c r="V156" s="97" t="e">
        <f t="shared" si="1"/>
        <v>#DIV/0!</v>
      </c>
      <c r="W156" s="96"/>
      <c r="X156" s="92"/>
      <c r="Y156" s="92"/>
      <c r="Z156" s="6"/>
    </row>
    <row r="157" spans="1:26" ht="22.5" customHeight="1" x14ac:dyDescent="0.25">
      <c r="A157" s="93">
        <v>1</v>
      </c>
      <c r="B157" s="94" t="s">
        <v>160</v>
      </c>
      <c r="C157" s="94" t="s">
        <v>160</v>
      </c>
      <c r="D157" s="94" t="s">
        <v>171</v>
      </c>
      <c r="E157" s="94" t="s">
        <v>277</v>
      </c>
      <c r="F157" s="94" t="s">
        <v>301</v>
      </c>
      <c r="G157" s="94" t="s">
        <v>232</v>
      </c>
      <c r="H157" s="94" t="s">
        <v>232</v>
      </c>
      <c r="I157" s="94" t="s">
        <v>169</v>
      </c>
      <c r="J157" s="94"/>
      <c r="K157" s="95" t="s">
        <v>311</v>
      </c>
      <c r="L157" s="96"/>
      <c r="M157" s="96"/>
      <c r="N157" s="96"/>
      <c r="O157" s="90">
        <f t="shared" si="3"/>
        <v>0</v>
      </c>
      <c r="P157" s="96"/>
      <c r="Q157" s="96"/>
      <c r="R157" s="96"/>
      <c r="S157" s="96"/>
      <c r="T157" s="96"/>
      <c r="U157" s="96"/>
      <c r="V157" s="97" t="e">
        <f t="shared" si="1"/>
        <v>#DIV/0!</v>
      </c>
      <c r="W157" s="96"/>
      <c r="X157" s="92"/>
      <c r="Y157" s="92"/>
      <c r="Z157" s="6"/>
    </row>
    <row r="158" spans="1:26" ht="22.5" customHeight="1" x14ac:dyDescent="0.25">
      <c r="A158" s="81">
        <v>1</v>
      </c>
      <c r="B158" s="81">
        <v>1</v>
      </c>
      <c r="C158" s="81" t="s">
        <v>160</v>
      </c>
      <c r="D158" s="82">
        <v>2</v>
      </c>
      <c r="E158" s="82" t="s">
        <v>277</v>
      </c>
      <c r="F158" s="82" t="s">
        <v>312</v>
      </c>
      <c r="G158" s="98"/>
      <c r="H158" s="82"/>
      <c r="I158" s="82"/>
      <c r="J158" s="82"/>
      <c r="K158" s="83" t="s">
        <v>313</v>
      </c>
      <c r="L158" s="84">
        <f t="shared" ref="L158:N158" si="127">+L159</f>
        <v>0</v>
      </c>
      <c r="M158" s="84">
        <f t="shared" si="127"/>
        <v>0</v>
      </c>
      <c r="N158" s="84">
        <f t="shared" si="127"/>
        <v>0</v>
      </c>
      <c r="O158" s="84">
        <f t="shared" si="3"/>
        <v>0</v>
      </c>
      <c r="P158" s="84">
        <f t="shared" ref="P158:U158" si="128">+P159</f>
        <v>0</v>
      </c>
      <c r="Q158" s="84">
        <f t="shared" si="128"/>
        <v>0</v>
      </c>
      <c r="R158" s="84">
        <f t="shared" si="128"/>
        <v>0</v>
      </c>
      <c r="S158" s="84">
        <f t="shared" si="128"/>
        <v>0</v>
      </c>
      <c r="T158" s="84">
        <f t="shared" si="128"/>
        <v>0</v>
      </c>
      <c r="U158" s="84">
        <f t="shared" si="128"/>
        <v>0</v>
      </c>
      <c r="V158" s="85" t="e">
        <f t="shared" si="1"/>
        <v>#DIV/0!</v>
      </c>
      <c r="W158" s="84"/>
      <c r="X158" s="81"/>
      <c r="Y158" s="81"/>
      <c r="Z158" s="101"/>
    </row>
    <row r="159" spans="1:26" ht="22.5" customHeight="1" x14ac:dyDescent="0.25">
      <c r="A159" s="87">
        <v>1</v>
      </c>
      <c r="B159" s="87">
        <v>1</v>
      </c>
      <c r="C159" s="88" t="s">
        <v>160</v>
      </c>
      <c r="D159" s="87">
        <v>2</v>
      </c>
      <c r="E159" s="88" t="s">
        <v>277</v>
      </c>
      <c r="F159" s="88" t="s">
        <v>312</v>
      </c>
      <c r="G159" s="88" t="s">
        <v>171</v>
      </c>
      <c r="H159" s="88"/>
      <c r="I159" s="88"/>
      <c r="J159" s="88"/>
      <c r="K159" s="89" t="s">
        <v>314</v>
      </c>
      <c r="L159" s="90">
        <f t="shared" ref="L159:N159" si="129">+L160</f>
        <v>0</v>
      </c>
      <c r="M159" s="90">
        <f t="shared" si="129"/>
        <v>0</v>
      </c>
      <c r="N159" s="90">
        <f t="shared" si="129"/>
        <v>0</v>
      </c>
      <c r="O159" s="90">
        <f t="shared" si="3"/>
        <v>0</v>
      </c>
      <c r="P159" s="90">
        <f t="shared" ref="P159:U159" si="130">+P160</f>
        <v>0</v>
      </c>
      <c r="Q159" s="90">
        <f t="shared" si="130"/>
        <v>0</v>
      </c>
      <c r="R159" s="90">
        <f t="shared" si="130"/>
        <v>0</v>
      </c>
      <c r="S159" s="90">
        <f t="shared" si="130"/>
        <v>0</v>
      </c>
      <c r="T159" s="90">
        <f t="shared" si="130"/>
        <v>0</v>
      </c>
      <c r="U159" s="90">
        <f t="shared" si="130"/>
        <v>0</v>
      </c>
      <c r="V159" s="91" t="e">
        <f t="shared" si="1"/>
        <v>#DIV/0!</v>
      </c>
      <c r="W159" s="90"/>
      <c r="X159" s="92"/>
      <c r="Y159" s="92"/>
      <c r="Z159" s="53"/>
    </row>
    <row r="160" spans="1:26" ht="22.5" customHeight="1" x14ac:dyDescent="0.25">
      <c r="A160" s="102">
        <v>1</v>
      </c>
      <c r="B160" s="103">
        <v>1</v>
      </c>
      <c r="C160" s="103" t="s">
        <v>160</v>
      </c>
      <c r="D160" s="103">
        <v>2</v>
      </c>
      <c r="E160" s="103" t="s">
        <v>277</v>
      </c>
      <c r="F160" s="103" t="s">
        <v>312</v>
      </c>
      <c r="G160" s="103" t="s">
        <v>171</v>
      </c>
      <c r="H160" s="103" t="s">
        <v>232</v>
      </c>
      <c r="I160" s="103"/>
      <c r="J160" s="103"/>
      <c r="K160" s="105" t="s">
        <v>315</v>
      </c>
      <c r="L160" s="106">
        <f t="shared" ref="L160:N160" si="131">SUM(L161:L162)</f>
        <v>0</v>
      </c>
      <c r="M160" s="106">
        <f t="shared" si="131"/>
        <v>0</v>
      </c>
      <c r="N160" s="106">
        <f t="shared" si="131"/>
        <v>0</v>
      </c>
      <c r="O160" s="106">
        <f t="shared" si="3"/>
        <v>0</v>
      </c>
      <c r="P160" s="106">
        <f t="shared" ref="P160:U160" si="132">SUM(P161:P162)</f>
        <v>0</v>
      </c>
      <c r="Q160" s="106">
        <f t="shared" si="132"/>
        <v>0</v>
      </c>
      <c r="R160" s="106">
        <f t="shared" si="132"/>
        <v>0</v>
      </c>
      <c r="S160" s="106">
        <f t="shared" si="132"/>
        <v>0</v>
      </c>
      <c r="T160" s="106">
        <f t="shared" si="132"/>
        <v>0</v>
      </c>
      <c r="U160" s="106">
        <f t="shared" si="132"/>
        <v>0</v>
      </c>
      <c r="V160" s="107" t="e">
        <f t="shared" si="1"/>
        <v>#DIV/0!</v>
      </c>
      <c r="W160" s="106"/>
      <c r="X160" s="108"/>
      <c r="Y160" s="108"/>
      <c r="Z160" s="101"/>
    </row>
    <row r="161" spans="1:26" ht="22.5" customHeight="1" x14ac:dyDescent="0.25">
      <c r="A161" s="93">
        <v>1</v>
      </c>
      <c r="B161" s="93">
        <v>1</v>
      </c>
      <c r="C161" s="94" t="s">
        <v>160</v>
      </c>
      <c r="D161" s="93">
        <v>2</v>
      </c>
      <c r="E161" s="94" t="s">
        <v>277</v>
      </c>
      <c r="F161" s="94" t="s">
        <v>312</v>
      </c>
      <c r="G161" s="94" t="s">
        <v>171</v>
      </c>
      <c r="H161" s="94" t="s">
        <v>232</v>
      </c>
      <c r="I161" s="94" t="s">
        <v>160</v>
      </c>
      <c r="J161" s="94"/>
      <c r="K161" s="95" t="s">
        <v>316</v>
      </c>
      <c r="L161" s="96"/>
      <c r="M161" s="96"/>
      <c r="N161" s="96"/>
      <c r="O161" s="90">
        <f t="shared" si="3"/>
        <v>0</v>
      </c>
      <c r="P161" s="96"/>
      <c r="Q161" s="96"/>
      <c r="R161" s="96"/>
      <c r="S161" s="96"/>
      <c r="T161" s="96"/>
      <c r="U161" s="96"/>
      <c r="V161" s="97" t="e">
        <f t="shared" si="1"/>
        <v>#DIV/0!</v>
      </c>
      <c r="W161" s="96"/>
      <c r="X161" s="92"/>
      <c r="Y161" s="92"/>
      <c r="Z161" s="6"/>
    </row>
    <row r="162" spans="1:26" ht="22.5" customHeight="1" x14ac:dyDescent="0.25">
      <c r="A162" s="93">
        <v>1</v>
      </c>
      <c r="B162" s="93">
        <v>1</v>
      </c>
      <c r="C162" s="94" t="s">
        <v>160</v>
      </c>
      <c r="D162" s="93">
        <v>2</v>
      </c>
      <c r="E162" s="94" t="s">
        <v>277</v>
      </c>
      <c r="F162" s="94" t="s">
        <v>312</v>
      </c>
      <c r="G162" s="94" t="s">
        <v>171</v>
      </c>
      <c r="H162" s="94" t="s">
        <v>232</v>
      </c>
      <c r="I162" s="94" t="s">
        <v>169</v>
      </c>
      <c r="J162" s="94"/>
      <c r="K162" s="95" t="s">
        <v>317</v>
      </c>
      <c r="L162" s="96"/>
      <c r="M162" s="96"/>
      <c r="N162" s="96"/>
      <c r="O162" s="90">
        <f t="shared" si="3"/>
        <v>0</v>
      </c>
      <c r="P162" s="96"/>
      <c r="Q162" s="96"/>
      <c r="R162" s="96"/>
      <c r="S162" s="96"/>
      <c r="T162" s="96"/>
      <c r="U162" s="96"/>
      <c r="V162" s="97" t="e">
        <f t="shared" si="1"/>
        <v>#DIV/0!</v>
      </c>
      <c r="W162" s="96"/>
      <c r="X162" s="92"/>
      <c r="Y162" s="92"/>
      <c r="Z162" s="6"/>
    </row>
    <row r="163" spans="1:26" ht="22.5" customHeight="1" x14ac:dyDescent="0.25">
      <c r="A163" s="81">
        <v>1</v>
      </c>
      <c r="B163" s="81">
        <v>1</v>
      </c>
      <c r="C163" s="81" t="s">
        <v>160</v>
      </c>
      <c r="D163" s="82">
        <v>2</v>
      </c>
      <c r="E163" s="82" t="s">
        <v>277</v>
      </c>
      <c r="F163" s="82" t="s">
        <v>318</v>
      </c>
      <c r="G163" s="98"/>
      <c r="H163" s="82"/>
      <c r="I163" s="82"/>
      <c r="J163" s="82"/>
      <c r="K163" s="83" t="s">
        <v>319</v>
      </c>
      <c r="L163" s="84">
        <f t="shared" ref="L163:N163" si="133">+L164</f>
        <v>0</v>
      </c>
      <c r="M163" s="84">
        <f t="shared" si="133"/>
        <v>0</v>
      </c>
      <c r="N163" s="84">
        <f t="shared" si="133"/>
        <v>0</v>
      </c>
      <c r="O163" s="84">
        <f t="shared" si="3"/>
        <v>0</v>
      </c>
      <c r="P163" s="84">
        <f t="shared" ref="P163:U163" si="134">+P164</f>
        <v>0</v>
      </c>
      <c r="Q163" s="84">
        <f t="shared" si="134"/>
        <v>0</v>
      </c>
      <c r="R163" s="84">
        <f t="shared" si="134"/>
        <v>0</v>
      </c>
      <c r="S163" s="84">
        <f t="shared" si="134"/>
        <v>0</v>
      </c>
      <c r="T163" s="84">
        <f t="shared" si="134"/>
        <v>0</v>
      </c>
      <c r="U163" s="84">
        <f t="shared" si="134"/>
        <v>0</v>
      </c>
      <c r="V163" s="85" t="e">
        <f t="shared" si="1"/>
        <v>#DIV/0!</v>
      </c>
      <c r="W163" s="84"/>
      <c r="X163" s="81"/>
      <c r="Y163" s="81"/>
      <c r="Z163" s="101"/>
    </row>
    <row r="164" spans="1:26" ht="22.5" customHeight="1" x14ac:dyDescent="0.25">
      <c r="A164" s="87">
        <v>1</v>
      </c>
      <c r="B164" s="87">
        <v>1</v>
      </c>
      <c r="C164" s="88" t="s">
        <v>160</v>
      </c>
      <c r="D164" s="87">
        <v>2</v>
      </c>
      <c r="E164" s="88" t="s">
        <v>277</v>
      </c>
      <c r="F164" s="88" t="s">
        <v>318</v>
      </c>
      <c r="G164" s="88" t="s">
        <v>162</v>
      </c>
      <c r="H164" s="88"/>
      <c r="I164" s="88"/>
      <c r="J164" s="88"/>
      <c r="K164" s="89" t="s">
        <v>320</v>
      </c>
      <c r="L164" s="90">
        <f t="shared" ref="L164:N164" si="135">+L165+L168+L171</f>
        <v>0</v>
      </c>
      <c r="M164" s="90">
        <f t="shared" si="135"/>
        <v>0</v>
      </c>
      <c r="N164" s="90">
        <f t="shared" si="135"/>
        <v>0</v>
      </c>
      <c r="O164" s="90">
        <f t="shared" si="3"/>
        <v>0</v>
      </c>
      <c r="P164" s="90">
        <f t="shared" ref="P164:U164" si="136">+P165+P168+P171</f>
        <v>0</v>
      </c>
      <c r="Q164" s="90">
        <f t="shared" si="136"/>
        <v>0</v>
      </c>
      <c r="R164" s="90">
        <f t="shared" si="136"/>
        <v>0</v>
      </c>
      <c r="S164" s="90">
        <f t="shared" si="136"/>
        <v>0</v>
      </c>
      <c r="T164" s="90">
        <f t="shared" si="136"/>
        <v>0</v>
      </c>
      <c r="U164" s="90">
        <f t="shared" si="136"/>
        <v>0</v>
      </c>
      <c r="V164" s="91" t="e">
        <f t="shared" si="1"/>
        <v>#DIV/0!</v>
      </c>
      <c r="W164" s="90"/>
      <c r="X164" s="92"/>
      <c r="Y164" s="92"/>
      <c r="Z164" s="53"/>
    </row>
    <row r="165" spans="1:26" ht="22.5" customHeight="1" x14ac:dyDescent="0.25">
      <c r="A165" s="102">
        <v>1</v>
      </c>
      <c r="B165" s="103">
        <v>1</v>
      </c>
      <c r="C165" s="103" t="s">
        <v>160</v>
      </c>
      <c r="D165" s="103">
        <v>2</v>
      </c>
      <c r="E165" s="103" t="s">
        <v>277</v>
      </c>
      <c r="F165" s="103" t="s">
        <v>318</v>
      </c>
      <c r="G165" s="103" t="s">
        <v>162</v>
      </c>
      <c r="H165" s="103" t="s">
        <v>162</v>
      </c>
      <c r="I165" s="103"/>
      <c r="J165" s="103"/>
      <c r="K165" s="105" t="s">
        <v>321</v>
      </c>
      <c r="L165" s="106">
        <f t="shared" ref="L165:N165" si="137">SUM(L166:L167)</f>
        <v>0</v>
      </c>
      <c r="M165" s="106">
        <f t="shared" si="137"/>
        <v>0</v>
      </c>
      <c r="N165" s="106">
        <f t="shared" si="137"/>
        <v>0</v>
      </c>
      <c r="O165" s="106">
        <f t="shared" si="3"/>
        <v>0</v>
      </c>
      <c r="P165" s="106">
        <f t="shared" ref="P165:U165" si="138">SUM(P166:P167)</f>
        <v>0</v>
      </c>
      <c r="Q165" s="106">
        <f t="shared" si="138"/>
        <v>0</v>
      </c>
      <c r="R165" s="106">
        <f t="shared" si="138"/>
        <v>0</v>
      </c>
      <c r="S165" s="106">
        <f t="shared" si="138"/>
        <v>0</v>
      </c>
      <c r="T165" s="106">
        <f t="shared" si="138"/>
        <v>0</v>
      </c>
      <c r="U165" s="106">
        <f t="shared" si="138"/>
        <v>0</v>
      </c>
      <c r="V165" s="107" t="e">
        <f t="shared" si="1"/>
        <v>#DIV/0!</v>
      </c>
      <c r="W165" s="106"/>
      <c r="X165" s="108"/>
      <c r="Y165" s="108"/>
      <c r="Z165" s="101"/>
    </row>
    <row r="166" spans="1:26" ht="22.5" customHeight="1" x14ac:dyDescent="0.25">
      <c r="A166" s="93">
        <v>1</v>
      </c>
      <c r="B166" s="93">
        <v>1</v>
      </c>
      <c r="C166" s="94" t="s">
        <v>160</v>
      </c>
      <c r="D166" s="93">
        <v>2</v>
      </c>
      <c r="E166" s="94" t="s">
        <v>277</v>
      </c>
      <c r="F166" s="94" t="s">
        <v>318</v>
      </c>
      <c r="G166" s="94" t="s">
        <v>162</v>
      </c>
      <c r="H166" s="94" t="s">
        <v>162</v>
      </c>
      <c r="I166" s="94" t="s">
        <v>160</v>
      </c>
      <c r="J166" s="94"/>
      <c r="K166" s="95" t="s">
        <v>322</v>
      </c>
      <c r="L166" s="96"/>
      <c r="M166" s="96"/>
      <c r="N166" s="96"/>
      <c r="O166" s="90">
        <f t="shared" si="3"/>
        <v>0</v>
      </c>
      <c r="P166" s="96"/>
      <c r="Q166" s="96"/>
      <c r="R166" s="96"/>
      <c r="S166" s="96"/>
      <c r="T166" s="96"/>
      <c r="U166" s="96"/>
      <c r="V166" s="97" t="e">
        <f t="shared" si="1"/>
        <v>#DIV/0!</v>
      </c>
      <c r="W166" s="96"/>
      <c r="X166" s="92"/>
      <c r="Y166" s="92"/>
      <c r="Z166" s="6"/>
    </row>
    <row r="167" spans="1:26" ht="22.5" customHeight="1" x14ac:dyDescent="0.25">
      <c r="A167" s="93">
        <v>1</v>
      </c>
      <c r="B167" s="93">
        <v>1</v>
      </c>
      <c r="C167" s="94" t="s">
        <v>160</v>
      </c>
      <c r="D167" s="93">
        <v>2</v>
      </c>
      <c r="E167" s="94" t="s">
        <v>277</v>
      </c>
      <c r="F167" s="94" t="s">
        <v>318</v>
      </c>
      <c r="G167" s="94" t="s">
        <v>162</v>
      </c>
      <c r="H167" s="94" t="s">
        <v>162</v>
      </c>
      <c r="I167" s="94" t="s">
        <v>169</v>
      </c>
      <c r="J167" s="94"/>
      <c r="K167" s="95" t="s">
        <v>323</v>
      </c>
      <c r="L167" s="96"/>
      <c r="M167" s="96"/>
      <c r="N167" s="96"/>
      <c r="O167" s="90">
        <f t="shared" si="3"/>
        <v>0</v>
      </c>
      <c r="P167" s="96"/>
      <c r="Q167" s="96"/>
      <c r="R167" s="96"/>
      <c r="S167" s="96"/>
      <c r="T167" s="96"/>
      <c r="U167" s="96"/>
      <c r="V167" s="97" t="e">
        <f t="shared" si="1"/>
        <v>#DIV/0!</v>
      </c>
      <c r="W167" s="96"/>
      <c r="X167" s="92"/>
      <c r="Y167" s="92"/>
      <c r="Z167" s="6"/>
    </row>
    <row r="168" spans="1:26" ht="22.5" customHeight="1" x14ac:dyDescent="0.25">
      <c r="A168" s="102">
        <v>1</v>
      </c>
      <c r="B168" s="103">
        <v>1</v>
      </c>
      <c r="C168" s="103" t="s">
        <v>160</v>
      </c>
      <c r="D168" s="103">
        <v>2</v>
      </c>
      <c r="E168" s="103" t="s">
        <v>277</v>
      </c>
      <c r="F168" s="103" t="s">
        <v>318</v>
      </c>
      <c r="G168" s="103" t="s">
        <v>162</v>
      </c>
      <c r="H168" s="103" t="s">
        <v>171</v>
      </c>
      <c r="I168" s="103"/>
      <c r="J168" s="103"/>
      <c r="K168" s="105" t="s">
        <v>324</v>
      </c>
      <c r="L168" s="106">
        <f t="shared" ref="L168:N168" si="139">SUM(L169:L170)</f>
        <v>0</v>
      </c>
      <c r="M168" s="106">
        <f t="shared" si="139"/>
        <v>0</v>
      </c>
      <c r="N168" s="106">
        <f t="shared" si="139"/>
        <v>0</v>
      </c>
      <c r="O168" s="106">
        <f t="shared" si="3"/>
        <v>0</v>
      </c>
      <c r="P168" s="106">
        <f t="shared" ref="P168:U168" si="140">SUM(P169:P170)</f>
        <v>0</v>
      </c>
      <c r="Q168" s="106">
        <f t="shared" si="140"/>
        <v>0</v>
      </c>
      <c r="R168" s="106">
        <f t="shared" si="140"/>
        <v>0</v>
      </c>
      <c r="S168" s="106">
        <f t="shared" si="140"/>
        <v>0</v>
      </c>
      <c r="T168" s="106">
        <f t="shared" si="140"/>
        <v>0</v>
      </c>
      <c r="U168" s="106">
        <f t="shared" si="140"/>
        <v>0</v>
      </c>
      <c r="V168" s="107" t="e">
        <f t="shared" si="1"/>
        <v>#DIV/0!</v>
      </c>
      <c r="W168" s="106"/>
      <c r="X168" s="108"/>
      <c r="Y168" s="108"/>
      <c r="Z168" s="101"/>
    </row>
    <row r="169" spans="1:26" ht="22.5" customHeight="1" x14ac:dyDescent="0.25">
      <c r="A169" s="93">
        <v>1</v>
      </c>
      <c r="B169" s="93">
        <v>1</v>
      </c>
      <c r="C169" s="94" t="s">
        <v>160</v>
      </c>
      <c r="D169" s="93">
        <v>2</v>
      </c>
      <c r="E169" s="94" t="s">
        <v>277</v>
      </c>
      <c r="F169" s="94" t="s">
        <v>318</v>
      </c>
      <c r="G169" s="94" t="s">
        <v>162</v>
      </c>
      <c r="H169" s="94" t="s">
        <v>171</v>
      </c>
      <c r="I169" s="94" t="s">
        <v>160</v>
      </c>
      <c r="J169" s="94"/>
      <c r="K169" s="95" t="s">
        <v>325</v>
      </c>
      <c r="L169" s="96"/>
      <c r="M169" s="96"/>
      <c r="N169" s="96"/>
      <c r="O169" s="90">
        <f t="shared" si="3"/>
        <v>0</v>
      </c>
      <c r="P169" s="96"/>
      <c r="Q169" s="96"/>
      <c r="R169" s="96"/>
      <c r="S169" s="96"/>
      <c r="T169" s="96"/>
      <c r="U169" s="96"/>
      <c r="V169" s="97" t="e">
        <f t="shared" si="1"/>
        <v>#DIV/0!</v>
      </c>
      <c r="W169" s="96"/>
      <c r="X169" s="92"/>
      <c r="Y169" s="92"/>
      <c r="Z169" s="6"/>
    </row>
    <row r="170" spans="1:26" ht="22.5" customHeight="1" x14ac:dyDescent="0.25">
      <c r="A170" s="93">
        <v>1</v>
      </c>
      <c r="B170" s="93">
        <v>1</v>
      </c>
      <c r="C170" s="94" t="s">
        <v>160</v>
      </c>
      <c r="D170" s="93">
        <v>2</v>
      </c>
      <c r="E170" s="94" t="s">
        <v>277</v>
      </c>
      <c r="F170" s="94" t="s">
        <v>318</v>
      </c>
      <c r="G170" s="94" t="s">
        <v>162</v>
      </c>
      <c r="H170" s="94" t="s">
        <v>171</v>
      </c>
      <c r="I170" s="94" t="s">
        <v>169</v>
      </c>
      <c r="J170" s="94"/>
      <c r="K170" s="95" t="s">
        <v>326</v>
      </c>
      <c r="L170" s="96"/>
      <c r="M170" s="96"/>
      <c r="N170" s="96"/>
      <c r="O170" s="90">
        <f t="shared" si="3"/>
        <v>0</v>
      </c>
      <c r="P170" s="96"/>
      <c r="Q170" s="96"/>
      <c r="R170" s="96"/>
      <c r="S170" s="96"/>
      <c r="T170" s="96"/>
      <c r="U170" s="96"/>
      <c r="V170" s="97" t="e">
        <f t="shared" si="1"/>
        <v>#DIV/0!</v>
      </c>
      <c r="W170" s="96"/>
      <c r="X170" s="92"/>
      <c r="Y170" s="92"/>
      <c r="Z170" s="6"/>
    </row>
    <row r="171" spans="1:26" ht="22.5" customHeight="1" x14ac:dyDescent="0.25">
      <c r="A171" s="102">
        <v>1</v>
      </c>
      <c r="B171" s="103">
        <v>1</v>
      </c>
      <c r="C171" s="103" t="s">
        <v>160</v>
      </c>
      <c r="D171" s="103">
        <v>2</v>
      </c>
      <c r="E171" s="103" t="s">
        <v>277</v>
      </c>
      <c r="F171" s="103" t="s">
        <v>318</v>
      </c>
      <c r="G171" s="103" t="s">
        <v>162</v>
      </c>
      <c r="H171" s="103" t="s">
        <v>232</v>
      </c>
      <c r="I171" s="103"/>
      <c r="J171" s="103"/>
      <c r="K171" s="105" t="s">
        <v>327</v>
      </c>
      <c r="L171" s="106">
        <f t="shared" ref="L171:N171" si="141">SUM(L172:L173)</f>
        <v>0</v>
      </c>
      <c r="M171" s="106">
        <f t="shared" si="141"/>
        <v>0</v>
      </c>
      <c r="N171" s="106">
        <f t="shared" si="141"/>
        <v>0</v>
      </c>
      <c r="O171" s="106">
        <f t="shared" si="3"/>
        <v>0</v>
      </c>
      <c r="P171" s="106">
        <f t="shared" ref="P171:U171" si="142">SUM(P172:P173)</f>
        <v>0</v>
      </c>
      <c r="Q171" s="106">
        <f t="shared" si="142"/>
        <v>0</v>
      </c>
      <c r="R171" s="106">
        <f t="shared" si="142"/>
        <v>0</v>
      </c>
      <c r="S171" s="106">
        <f t="shared" si="142"/>
        <v>0</v>
      </c>
      <c r="T171" s="106">
        <f t="shared" si="142"/>
        <v>0</v>
      </c>
      <c r="U171" s="106">
        <f t="shared" si="142"/>
        <v>0</v>
      </c>
      <c r="V171" s="107" t="e">
        <f t="shared" si="1"/>
        <v>#DIV/0!</v>
      </c>
      <c r="W171" s="106"/>
      <c r="X171" s="108"/>
      <c r="Y171" s="108"/>
      <c r="Z171" s="101"/>
    </row>
    <row r="172" spans="1:26" ht="22.5" customHeight="1" x14ac:dyDescent="0.25">
      <c r="A172" s="93">
        <v>1</v>
      </c>
      <c r="B172" s="93">
        <v>1</v>
      </c>
      <c r="C172" s="94" t="s">
        <v>160</v>
      </c>
      <c r="D172" s="93">
        <v>2</v>
      </c>
      <c r="E172" s="94" t="s">
        <v>277</v>
      </c>
      <c r="F172" s="94" t="s">
        <v>318</v>
      </c>
      <c r="G172" s="94" t="s">
        <v>162</v>
      </c>
      <c r="H172" s="94" t="s">
        <v>232</v>
      </c>
      <c r="I172" s="94" t="s">
        <v>160</v>
      </c>
      <c r="J172" s="88"/>
      <c r="K172" s="95" t="s">
        <v>328</v>
      </c>
      <c r="L172" s="90"/>
      <c r="M172" s="90"/>
      <c r="N172" s="90"/>
      <c r="O172" s="90">
        <f t="shared" si="3"/>
        <v>0</v>
      </c>
      <c r="P172" s="90"/>
      <c r="Q172" s="90"/>
      <c r="R172" s="90"/>
      <c r="S172" s="90"/>
      <c r="T172" s="90"/>
      <c r="U172" s="90"/>
      <c r="V172" s="91" t="e">
        <f t="shared" si="1"/>
        <v>#DIV/0!</v>
      </c>
      <c r="W172" s="90"/>
      <c r="X172" s="92"/>
      <c r="Y172" s="92"/>
      <c r="Z172" s="53"/>
    </row>
    <row r="173" spans="1:26" ht="22.5" customHeight="1" x14ac:dyDescent="0.25">
      <c r="A173" s="93">
        <v>1</v>
      </c>
      <c r="B173" s="93">
        <v>1</v>
      </c>
      <c r="C173" s="94" t="s">
        <v>160</v>
      </c>
      <c r="D173" s="93">
        <v>2</v>
      </c>
      <c r="E173" s="94" t="s">
        <v>277</v>
      </c>
      <c r="F173" s="94" t="s">
        <v>318</v>
      </c>
      <c r="G173" s="94" t="s">
        <v>162</v>
      </c>
      <c r="H173" s="94" t="s">
        <v>232</v>
      </c>
      <c r="I173" s="94" t="s">
        <v>169</v>
      </c>
      <c r="J173" s="88"/>
      <c r="K173" s="95" t="s">
        <v>329</v>
      </c>
      <c r="L173" s="90"/>
      <c r="M173" s="90"/>
      <c r="N173" s="90"/>
      <c r="O173" s="90">
        <f t="shared" si="3"/>
        <v>0</v>
      </c>
      <c r="P173" s="90"/>
      <c r="Q173" s="90"/>
      <c r="R173" s="90"/>
      <c r="S173" s="90"/>
      <c r="T173" s="90"/>
      <c r="U173" s="90"/>
      <c r="V173" s="91" t="e">
        <f t="shared" si="1"/>
        <v>#DIV/0!</v>
      </c>
      <c r="W173" s="90"/>
      <c r="X173" s="92"/>
      <c r="Y173" s="92"/>
      <c r="Z173" s="53"/>
    </row>
    <row r="174" spans="1:26" ht="22.5" customHeight="1" x14ac:dyDescent="0.25">
      <c r="A174" s="81">
        <v>1</v>
      </c>
      <c r="B174" s="81">
        <v>1</v>
      </c>
      <c r="C174" s="81" t="s">
        <v>160</v>
      </c>
      <c r="D174" s="82">
        <v>2</v>
      </c>
      <c r="E174" s="82" t="s">
        <v>277</v>
      </c>
      <c r="F174" s="82" t="s">
        <v>330</v>
      </c>
      <c r="G174" s="98"/>
      <c r="H174" s="82"/>
      <c r="I174" s="82"/>
      <c r="J174" s="82"/>
      <c r="K174" s="83" t="s">
        <v>331</v>
      </c>
      <c r="L174" s="84">
        <f t="shared" ref="L174:N174" si="143">SUM(L175:L176)</f>
        <v>0</v>
      </c>
      <c r="M174" s="84">
        <f t="shared" si="143"/>
        <v>0</v>
      </c>
      <c r="N174" s="84">
        <f t="shared" si="143"/>
        <v>0</v>
      </c>
      <c r="O174" s="84">
        <f t="shared" si="3"/>
        <v>0</v>
      </c>
      <c r="P174" s="84">
        <f t="shared" ref="P174:U174" si="144">SUM(P175:P176)</f>
        <v>0</v>
      </c>
      <c r="Q174" s="84">
        <f t="shared" si="144"/>
        <v>0</v>
      </c>
      <c r="R174" s="84">
        <f t="shared" si="144"/>
        <v>0</v>
      </c>
      <c r="S174" s="84">
        <f t="shared" si="144"/>
        <v>0</v>
      </c>
      <c r="T174" s="84">
        <f t="shared" si="144"/>
        <v>0</v>
      </c>
      <c r="U174" s="84">
        <f t="shared" si="144"/>
        <v>0</v>
      </c>
      <c r="V174" s="85" t="e">
        <f t="shared" si="1"/>
        <v>#DIV/0!</v>
      </c>
      <c r="W174" s="84"/>
      <c r="X174" s="81"/>
      <c r="Y174" s="81"/>
      <c r="Z174" s="101"/>
    </row>
    <row r="175" spans="1:26" ht="22.5" customHeight="1" x14ac:dyDescent="0.25">
      <c r="A175" s="93">
        <v>1</v>
      </c>
      <c r="B175" s="93">
        <v>1</v>
      </c>
      <c r="C175" s="94" t="s">
        <v>160</v>
      </c>
      <c r="D175" s="93">
        <v>2</v>
      </c>
      <c r="E175" s="94" t="s">
        <v>277</v>
      </c>
      <c r="F175" s="94" t="s">
        <v>330</v>
      </c>
      <c r="G175" s="94" t="s">
        <v>160</v>
      </c>
      <c r="H175" s="94"/>
      <c r="I175" s="94"/>
      <c r="J175" s="88"/>
      <c r="K175" s="95" t="s">
        <v>332</v>
      </c>
      <c r="L175" s="90"/>
      <c r="M175" s="90"/>
      <c r="N175" s="90"/>
      <c r="O175" s="90">
        <f t="shared" si="3"/>
        <v>0</v>
      </c>
      <c r="P175" s="90"/>
      <c r="Q175" s="90"/>
      <c r="R175" s="90"/>
      <c r="S175" s="90"/>
      <c r="T175" s="90"/>
      <c r="U175" s="90"/>
      <c r="V175" s="91" t="e">
        <f t="shared" si="1"/>
        <v>#DIV/0!</v>
      </c>
      <c r="W175" s="90"/>
      <c r="X175" s="92"/>
      <c r="Y175" s="92"/>
      <c r="Z175" s="53"/>
    </row>
    <row r="176" spans="1:26" ht="22.5" customHeight="1" x14ac:dyDescent="0.25">
      <c r="A176" s="93">
        <v>1</v>
      </c>
      <c r="B176" s="93">
        <v>1</v>
      </c>
      <c r="C176" s="94" t="s">
        <v>160</v>
      </c>
      <c r="D176" s="93">
        <v>2</v>
      </c>
      <c r="E176" s="94" t="s">
        <v>277</v>
      </c>
      <c r="F176" s="94" t="s">
        <v>330</v>
      </c>
      <c r="G176" s="94" t="s">
        <v>169</v>
      </c>
      <c r="H176" s="94"/>
      <c r="I176" s="94"/>
      <c r="J176" s="88"/>
      <c r="K176" s="95" t="s">
        <v>333</v>
      </c>
      <c r="L176" s="90"/>
      <c r="M176" s="90"/>
      <c r="N176" s="90"/>
      <c r="O176" s="90">
        <f t="shared" si="3"/>
        <v>0</v>
      </c>
      <c r="P176" s="90"/>
      <c r="Q176" s="90"/>
      <c r="R176" s="90"/>
      <c r="S176" s="90"/>
      <c r="T176" s="90"/>
      <c r="U176" s="90"/>
      <c r="V176" s="91" t="e">
        <f t="shared" si="1"/>
        <v>#DIV/0!</v>
      </c>
      <c r="W176" s="90"/>
      <c r="X176" s="92"/>
      <c r="Y176" s="92"/>
      <c r="Z176" s="53"/>
    </row>
    <row r="177" spans="1:26" ht="22.5" customHeight="1" x14ac:dyDescent="0.25">
      <c r="A177" s="81">
        <v>1</v>
      </c>
      <c r="B177" s="81">
        <v>1</v>
      </c>
      <c r="C177" s="81" t="s">
        <v>160</v>
      </c>
      <c r="D177" s="82">
        <v>2</v>
      </c>
      <c r="E177" s="82" t="s">
        <v>277</v>
      </c>
      <c r="F177" s="82" t="s">
        <v>334</v>
      </c>
      <c r="G177" s="98"/>
      <c r="H177" s="82"/>
      <c r="I177" s="82"/>
      <c r="J177" s="82"/>
      <c r="K177" s="83" t="s">
        <v>335</v>
      </c>
      <c r="L177" s="84">
        <f t="shared" ref="L177:N177" si="145">SUM(L178:L179)</f>
        <v>0</v>
      </c>
      <c r="M177" s="84">
        <f t="shared" si="145"/>
        <v>0</v>
      </c>
      <c r="N177" s="84">
        <f t="shared" si="145"/>
        <v>0</v>
      </c>
      <c r="O177" s="84">
        <f t="shared" si="3"/>
        <v>0</v>
      </c>
      <c r="P177" s="84">
        <f t="shared" ref="P177:U177" si="146">SUM(P178:P179)</f>
        <v>0</v>
      </c>
      <c r="Q177" s="84">
        <f t="shared" si="146"/>
        <v>0</v>
      </c>
      <c r="R177" s="84">
        <f t="shared" si="146"/>
        <v>0</v>
      </c>
      <c r="S177" s="84">
        <f t="shared" si="146"/>
        <v>0</v>
      </c>
      <c r="T177" s="84">
        <f t="shared" si="146"/>
        <v>0</v>
      </c>
      <c r="U177" s="84">
        <f t="shared" si="146"/>
        <v>0</v>
      </c>
      <c r="V177" s="85" t="e">
        <f t="shared" si="1"/>
        <v>#DIV/0!</v>
      </c>
      <c r="W177" s="84"/>
      <c r="X177" s="81"/>
      <c r="Y177" s="81"/>
      <c r="Z177" s="101"/>
    </row>
    <row r="178" spans="1:26" ht="22.5" customHeight="1" x14ac:dyDescent="0.25">
      <c r="A178" s="93">
        <v>1</v>
      </c>
      <c r="B178" s="93">
        <v>1</v>
      </c>
      <c r="C178" s="94" t="s">
        <v>160</v>
      </c>
      <c r="D178" s="93">
        <v>2</v>
      </c>
      <c r="E178" s="94" t="s">
        <v>277</v>
      </c>
      <c r="F178" s="94" t="s">
        <v>334</v>
      </c>
      <c r="G178" s="94" t="s">
        <v>160</v>
      </c>
      <c r="H178" s="94"/>
      <c r="I178" s="94"/>
      <c r="J178" s="94"/>
      <c r="K178" s="95" t="s">
        <v>336</v>
      </c>
      <c r="L178" s="90"/>
      <c r="M178" s="90"/>
      <c r="N178" s="90"/>
      <c r="O178" s="90">
        <f t="shared" si="3"/>
        <v>0</v>
      </c>
      <c r="P178" s="90"/>
      <c r="Q178" s="90"/>
      <c r="R178" s="90"/>
      <c r="S178" s="90"/>
      <c r="T178" s="90"/>
      <c r="U178" s="90"/>
      <c r="V178" s="91" t="e">
        <f t="shared" si="1"/>
        <v>#DIV/0!</v>
      </c>
      <c r="W178" s="90"/>
      <c r="X178" s="92"/>
      <c r="Y178" s="92"/>
      <c r="Z178" s="53"/>
    </row>
    <row r="179" spans="1:26" ht="22.5" customHeight="1" x14ac:dyDescent="0.25">
      <c r="A179" s="93">
        <v>1</v>
      </c>
      <c r="B179" s="93">
        <v>1</v>
      </c>
      <c r="C179" s="94" t="s">
        <v>160</v>
      </c>
      <c r="D179" s="93">
        <v>2</v>
      </c>
      <c r="E179" s="94" t="s">
        <v>277</v>
      </c>
      <c r="F179" s="94" t="s">
        <v>334</v>
      </c>
      <c r="G179" s="94" t="s">
        <v>169</v>
      </c>
      <c r="H179" s="94"/>
      <c r="I179" s="94"/>
      <c r="J179" s="94"/>
      <c r="K179" s="95" t="s">
        <v>337</v>
      </c>
      <c r="L179" s="90"/>
      <c r="M179" s="90"/>
      <c r="N179" s="90"/>
      <c r="O179" s="90">
        <f t="shared" si="3"/>
        <v>0</v>
      </c>
      <c r="P179" s="90"/>
      <c r="Q179" s="90"/>
      <c r="R179" s="90"/>
      <c r="S179" s="90"/>
      <c r="T179" s="90"/>
      <c r="U179" s="90"/>
      <c r="V179" s="91" t="e">
        <f t="shared" si="1"/>
        <v>#DIV/0!</v>
      </c>
      <c r="W179" s="90"/>
      <c r="X179" s="92"/>
      <c r="Y179" s="92"/>
      <c r="Z179" s="53"/>
    </row>
    <row r="180" spans="1:26" ht="22.5" customHeight="1" x14ac:dyDescent="0.25">
      <c r="A180" s="60">
        <v>1</v>
      </c>
      <c r="B180" s="61" t="s">
        <v>160</v>
      </c>
      <c r="C180" s="61" t="s">
        <v>169</v>
      </c>
      <c r="D180" s="61"/>
      <c r="E180" s="61"/>
      <c r="F180" s="61"/>
      <c r="G180" s="61"/>
      <c r="H180" s="62"/>
      <c r="I180" s="62"/>
      <c r="J180" s="62"/>
      <c r="K180" s="63" t="s">
        <v>338</v>
      </c>
      <c r="L180" s="64">
        <f t="shared" ref="L180:N180" si="147">+L181+L227+L243+L280+L298+L313+L332+L338+L437</f>
        <v>2450000000</v>
      </c>
      <c r="M180" s="64">
        <f t="shared" si="147"/>
        <v>5569047686.7599993</v>
      </c>
      <c r="N180" s="64">
        <f t="shared" si="147"/>
        <v>0</v>
      </c>
      <c r="O180" s="64">
        <f t="shared" si="3"/>
        <v>8019047686.7599993</v>
      </c>
      <c r="P180" s="64">
        <f t="shared" ref="P180:U180" si="148">+P181+P227+P243+P280+P298+P313+P332+P338+P437</f>
        <v>56000000</v>
      </c>
      <c r="Q180" s="64">
        <f t="shared" si="148"/>
        <v>7929047686</v>
      </c>
      <c r="R180" s="64">
        <f t="shared" si="148"/>
        <v>15000000</v>
      </c>
      <c r="S180" s="64">
        <f t="shared" si="148"/>
        <v>19000000</v>
      </c>
      <c r="T180" s="64">
        <f t="shared" si="148"/>
        <v>7986284094.7599993</v>
      </c>
      <c r="U180" s="64">
        <f t="shared" si="148"/>
        <v>7986284095.0099993</v>
      </c>
      <c r="V180" s="65">
        <f t="shared" si="1"/>
        <v>1.0000000000313036</v>
      </c>
      <c r="W180" s="64"/>
      <c r="X180" s="66"/>
      <c r="Y180" s="66"/>
      <c r="Z180" s="53"/>
    </row>
    <row r="181" spans="1:26" ht="22.5" customHeight="1" x14ac:dyDescent="0.25">
      <c r="A181" s="67">
        <v>1</v>
      </c>
      <c r="B181" s="68">
        <v>1</v>
      </c>
      <c r="C181" s="68" t="s">
        <v>169</v>
      </c>
      <c r="D181" s="68" t="s">
        <v>162</v>
      </c>
      <c r="E181" s="68"/>
      <c r="F181" s="68"/>
      <c r="G181" s="68"/>
      <c r="H181" s="69"/>
      <c r="I181" s="69"/>
      <c r="J181" s="69"/>
      <c r="K181" s="70" t="s">
        <v>339</v>
      </c>
      <c r="L181" s="71">
        <f t="shared" ref="L181:N181" si="149">+L182+L195</f>
        <v>0</v>
      </c>
      <c r="M181" s="71">
        <f t="shared" si="149"/>
        <v>0</v>
      </c>
      <c r="N181" s="71">
        <f t="shared" si="149"/>
        <v>0</v>
      </c>
      <c r="O181" s="71">
        <f t="shared" si="3"/>
        <v>0</v>
      </c>
      <c r="P181" s="71">
        <f t="shared" ref="P181:U181" si="150">+P182+P195</f>
        <v>0</v>
      </c>
      <c r="Q181" s="71">
        <f t="shared" si="150"/>
        <v>0</v>
      </c>
      <c r="R181" s="71">
        <f t="shared" si="150"/>
        <v>0</v>
      </c>
      <c r="S181" s="71">
        <f t="shared" si="150"/>
        <v>0</v>
      </c>
      <c r="T181" s="71">
        <f t="shared" si="150"/>
        <v>0</v>
      </c>
      <c r="U181" s="71">
        <f t="shared" si="150"/>
        <v>0</v>
      </c>
      <c r="V181" s="72" t="e">
        <f t="shared" si="1"/>
        <v>#DIV/0!</v>
      </c>
      <c r="W181" s="71"/>
      <c r="X181" s="67"/>
      <c r="Y181" s="68"/>
      <c r="Z181" s="100"/>
    </row>
    <row r="182" spans="1:26" ht="22.5" customHeight="1" x14ac:dyDescent="0.25">
      <c r="A182" s="74">
        <v>1</v>
      </c>
      <c r="B182" s="75">
        <v>1</v>
      </c>
      <c r="C182" s="75" t="s">
        <v>169</v>
      </c>
      <c r="D182" s="75" t="s">
        <v>162</v>
      </c>
      <c r="E182" s="75" t="s">
        <v>162</v>
      </c>
      <c r="F182" s="75"/>
      <c r="G182" s="75"/>
      <c r="H182" s="76"/>
      <c r="I182" s="76"/>
      <c r="J182" s="76"/>
      <c r="K182" s="77" t="s">
        <v>340</v>
      </c>
      <c r="L182" s="78">
        <f t="shared" ref="L182:N182" si="151">+L183+L186+L189+L192</f>
        <v>0</v>
      </c>
      <c r="M182" s="78">
        <f t="shared" si="151"/>
        <v>0</v>
      </c>
      <c r="N182" s="78">
        <f t="shared" si="151"/>
        <v>0</v>
      </c>
      <c r="O182" s="78">
        <f t="shared" si="3"/>
        <v>0</v>
      </c>
      <c r="P182" s="78">
        <f t="shared" ref="P182:U182" si="152">+P183+P186+P189+P192</f>
        <v>0</v>
      </c>
      <c r="Q182" s="78">
        <f t="shared" si="152"/>
        <v>0</v>
      </c>
      <c r="R182" s="78">
        <f t="shared" si="152"/>
        <v>0</v>
      </c>
      <c r="S182" s="78">
        <f t="shared" si="152"/>
        <v>0</v>
      </c>
      <c r="T182" s="78">
        <f t="shared" si="152"/>
        <v>0</v>
      </c>
      <c r="U182" s="78">
        <f t="shared" si="152"/>
        <v>0</v>
      </c>
      <c r="V182" s="79" t="e">
        <f t="shared" si="1"/>
        <v>#DIV/0!</v>
      </c>
      <c r="W182" s="78"/>
      <c r="X182" s="74"/>
      <c r="Y182" s="75"/>
      <c r="Z182" s="100"/>
    </row>
    <row r="183" spans="1:26" ht="22.5" customHeight="1" x14ac:dyDescent="0.25">
      <c r="A183" s="81">
        <v>1</v>
      </c>
      <c r="B183" s="81">
        <v>1</v>
      </c>
      <c r="C183" s="81" t="s">
        <v>169</v>
      </c>
      <c r="D183" s="82" t="s">
        <v>162</v>
      </c>
      <c r="E183" s="82" t="s">
        <v>162</v>
      </c>
      <c r="F183" s="82" t="s">
        <v>234</v>
      </c>
      <c r="G183" s="98"/>
      <c r="H183" s="82"/>
      <c r="I183" s="82"/>
      <c r="J183" s="82"/>
      <c r="K183" s="83" t="s">
        <v>341</v>
      </c>
      <c r="L183" s="84">
        <f t="shared" ref="L183:N183" si="153">SUM(L184:L185)</f>
        <v>0</v>
      </c>
      <c r="M183" s="84">
        <f t="shared" si="153"/>
        <v>0</v>
      </c>
      <c r="N183" s="84">
        <f t="shared" si="153"/>
        <v>0</v>
      </c>
      <c r="O183" s="84">
        <f t="shared" si="3"/>
        <v>0</v>
      </c>
      <c r="P183" s="84">
        <f t="shared" ref="P183:U183" si="154">SUM(P184:P185)</f>
        <v>0</v>
      </c>
      <c r="Q183" s="84">
        <f t="shared" si="154"/>
        <v>0</v>
      </c>
      <c r="R183" s="84">
        <f t="shared" si="154"/>
        <v>0</v>
      </c>
      <c r="S183" s="84">
        <f t="shared" si="154"/>
        <v>0</v>
      </c>
      <c r="T183" s="84">
        <f t="shared" si="154"/>
        <v>0</v>
      </c>
      <c r="U183" s="84">
        <f t="shared" si="154"/>
        <v>0</v>
      </c>
      <c r="V183" s="85" t="e">
        <f t="shared" si="1"/>
        <v>#DIV/0!</v>
      </c>
      <c r="W183" s="84"/>
      <c r="X183" s="81"/>
      <c r="Y183" s="81"/>
      <c r="Z183" s="101"/>
    </row>
    <row r="184" spans="1:26" ht="22.5" customHeight="1" x14ac:dyDescent="0.25">
      <c r="A184" s="93">
        <v>1</v>
      </c>
      <c r="B184" s="93">
        <v>1</v>
      </c>
      <c r="C184" s="94" t="s">
        <v>169</v>
      </c>
      <c r="D184" s="94" t="s">
        <v>162</v>
      </c>
      <c r="E184" s="94" t="s">
        <v>162</v>
      </c>
      <c r="F184" s="94" t="s">
        <v>234</v>
      </c>
      <c r="G184" s="94" t="s">
        <v>160</v>
      </c>
      <c r="H184" s="94"/>
      <c r="I184" s="94"/>
      <c r="J184" s="94"/>
      <c r="K184" s="95" t="s">
        <v>342</v>
      </c>
      <c r="L184" s="90"/>
      <c r="M184" s="90"/>
      <c r="N184" s="90"/>
      <c r="O184" s="90">
        <f t="shared" si="3"/>
        <v>0</v>
      </c>
      <c r="P184" s="90"/>
      <c r="Q184" s="90"/>
      <c r="R184" s="90"/>
      <c r="S184" s="90"/>
      <c r="T184" s="90"/>
      <c r="U184" s="90"/>
      <c r="V184" s="91" t="e">
        <f t="shared" si="1"/>
        <v>#DIV/0!</v>
      </c>
      <c r="W184" s="90"/>
      <c r="X184" s="92"/>
      <c r="Y184" s="92"/>
      <c r="Z184" s="53"/>
    </row>
    <row r="185" spans="1:26" ht="22.5" customHeight="1" x14ac:dyDescent="0.25">
      <c r="A185" s="93">
        <v>1</v>
      </c>
      <c r="B185" s="93">
        <v>1</v>
      </c>
      <c r="C185" s="94" t="s">
        <v>169</v>
      </c>
      <c r="D185" s="94" t="s">
        <v>162</v>
      </c>
      <c r="E185" s="94" t="s">
        <v>162</v>
      </c>
      <c r="F185" s="94" t="s">
        <v>234</v>
      </c>
      <c r="G185" s="94" t="s">
        <v>169</v>
      </c>
      <c r="H185" s="94"/>
      <c r="I185" s="94"/>
      <c r="J185" s="94"/>
      <c r="K185" s="95" t="s">
        <v>343</v>
      </c>
      <c r="L185" s="90"/>
      <c r="M185" s="90"/>
      <c r="N185" s="90"/>
      <c r="O185" s="90">
        <f t="shared" si="3"/>
        <v>0</v>
      </c>
      <c r="P185" s="90"/>
      <c r="Q185" s="90"/>
      <c r="R185" s="90"/>
      <c r="S185" s="90"/>
      <c r="T185" s="90"/>
      <c r="U185" s="90"/>
      <c r="V185" s="91" t="e">
        <f t="shared" si="1"/>
        <v>#DIV/0!</v>
      </c>
      <c r="W185" s="90"/>
      <c r="X185" s="92"/>
      <c r="Y185" s="92"/>
      <c r="Z185" s="53"/>
    </row>
    <row r="186" spans="1:26" ht="22.5" customHeight="1" x14ac:dyDescent="0.25">
      <c r="A186" s="81">
        <v>1</v>
      </c>
      <c r="B186" s="81">
        <v>1</v>
      </c>
      <c r="C186" s="81" t="s">
        <v>169</v>
      </c>
      <c r="D186" s="82" t="s">
        <v>162</v>
      </c>
      <c r="E186" s="82" t="s">
        <v>162</v>
      </c>
      <c r="F186" s="82" t="s">
        <v>254</v>
      </c>
      <c r="G186" s="98"/>
      <c r="H186" s="82"/>
      <c r="I186" s="82"/>
      <c r="J186" s="82"/>
      <c r="K186" s="83" t="s">
        <v>344</v>
      </c>
      <c r="L186" s="84">
        <f t="shared" ref="L186:N186" si="155">SUM(L187:L188)</f>
        <v>0</v>
      </c>
      <c r="M186" s="84">
        <f t="shared" si="155"/>
        <v>0</v>
      </c>
      <c r="N186" s="84">
        <f t="shared" si="155"/>
        <v>0</v>
      </c>
      <c r="O186" s="84">
        <f t="shared" si="3"/>
        <v>0</v>
      </c>
      <c r="P186" s="84">
        <f t="shared" ref="P186:U186" si="156">SUM(P187:P188)</f>
        <v>0</v>
      </c>
      <c r="Q186" s="84">
        <f t="shared" si="156"/>
        <v>0</v>
      </c>
      <c r="R186" s="84">
        <f t="shared" si="156"/>
        <v>0</v>
      </c>
      <c r="S186" s="84">
        <f t="shared" si="156"/>
        <v>0</v>
      </c>
      <c r="T186" s="84">
        <f t="shared" si="156"/>
        <v>0</v>
      </c>
      <c r="U186" s="84">
        <f t="shared" si="156"/>
        <v>0</v>
      </c>
      <c r="V186" s="85" t="e">
        <f t="shared" si="1"/>
        <v>#DIV/0!</v>
      </c>
      <c r="W186" s="84"/>
      <c r="X186" s="81"/>
      <c r="Y186" s="81"/>
      <c r="Z186" s="101"/>
    </row>
    <row r="187" spans="1:26" ht="22.5" customHeight="1" x14ac:dyDescent="0.25">
      <c r="A187" s="93">
        <v>1</v>
      </c>
      <c r="B187" s="93">
        <v>1</v>
      </c>
      <c r="C187" s="94" t="s">
        <v>169</v>
      </c>
      <c r="D187" s="94" t="s">
        <v>162</v>
      </c>
      <c r="E187" s="94" t="s">
        <v>162</v>
      </c>
      <c r="F187" s="94" t="s">
        <v>254</v>
      </c>
      <c r="G187" s="94" t="s">
        <v>160</v>
      </c>
      <c r="H187" s="94"/>
      <c r="I187" s="94"/>
      <c r="J187" s="94"/>
      <c r="K187" s="95" t="s">
        <v>345</v>
      </c>
      <c r="L187" s="90"/>
      <c r="M187" s="90"/>
      <c r="N187" s="90"/>
      <c r="O187" s="90">
        <f t="shared" si="3"/>
        <v>0</v>
      </c>
      <c r="P187" s="90"/>
      <c r="Q187" s="90"/>
      <c r="R187" s="90"/>
      <c r="S187" s="90"/>
      <c r="T187" s="90"/>
      <c r="U187" s="90"/>
      <c r="V187" s="91" t="e">
        <f t="shared" si="1"/>
        <v>#DIV/0!</v>
      </c>
      <c r="W187" s="90"/>
      <c r="X187" s="92"/>
      <c r="Y187" s="92"/>
      <c r="Z187" s="53"/>
    </row>
    <row r="188" spans="1:26" ht="22.5" customHeight="1" x14ac:dyDescent="0.25">
      <c r="A188" s="93">
        <v>1</v>
      </c>
      <c r="B188" s="93">
        <v>1</v>
      </c>
      <c r="C188" s="94" t="s">
        <v>169</v>
      </c>
      <c r="D188" s="94" t="s">
        <v>162</v>
      </c>
      <c r="E188" s="94" t="s">
        <v>162</v>
      </c>
      <c r="F188" s="94" t="s">
        <v>254</v>
      </c>
      <c r="G188" s="94" t="s">
        <v>169</v>
      </c>
      <c r="H188" s="94"/>
      <c r="I188" s="94"/>
      <c r="J188" s="94"/>
      <c r="K188" s="95" t="s">
        <v>346</v>
      </c>
      <c r="L188" s="90"/>
      <c r="M188" s="90"/>
      <c r="N188" s="90"/>
      <c r="O188" s="90">
        <f t="shared" si="3"/>
        <v>0</v>
      </c>
      <c r="P188" s="90"/>
      <c r="Q188" s="90"/>
      <c r="R188" s="90"/>
      <c r="S188" s="90"/>
      <c r="T188" s="90"/>
      <c r="U188" s="90"/>
      <c r="V188" s="91" t="e">
        <f t="shared" si="1"/>
        <v>#DIV/0!</v>
      </c>
      <c r="W188" s="90"/>
      <c r="X188" s="92"/>
      <c r="Y188" s="92"/>
      <c r="Z188" s="53"/>
    </row>
    <row r="189" spans="1:26" ht="22.5" customHeight="1" x14ac:dyDescent="0.25">
      <c r="A189" s="81">
        <v>1</v>
      </c>
      <c r="B189" s="81">
        <v>1</v>
      </c>
      <c r="C189" s="81" t="s">
        <v>169</v>
      </c>
      <c r="D189" s="82" t="s">
        <v>162</v>
      </c>
      <c r="E189" s="82" t="s">
        <v>162</v>
      </c>
      <c r="F189" s="82" t="s">
        <v>301</v>
      </c>
      <c r="G189" s="98"/>
      <c r="H189" s="82"/>
      <c r="I189" s="82"/>
      <c r="J189" s="82"/>
      <c r="K189" s="83" t="s">
        <v>347</v>
      </c>
      <c r="L189" s="84">
        <f t="shared" ref="L189:N189" si="157">SUM(L190:L191)</f>
        <v>0</v>
      </c>
      <c r="M189" s="84">
        <f t="shared" si="157"/>
        <v>0</v>
      </c>
      <c r="N189" s="84">
        <f t="shared" si="157"/>
        <v>0</v>
      </c>
      <c r="O189" s="84">
        <f t="shared" si="3"/>
        <v>0</v>
      </c>
      <c r="P189" s="84">
        <f t="shared" ref="P189:U189" si="158">SUM(P190:P191)</f>
        <v>0</v>
      </c>
      <c r="Q189" s="84">
        <f t="shared" si="158"/>
        <v>0</v>
      </c>
      <c r="R189" s="84">
        <f t="shared" si="158"/>
        <v>0</v>
      </c>
      <c r="S189" s="84">
        <f t="shared" si="158"/>
        <v>0</v>
      </c>
      <c r="T189" s="84">
        <f t="shared" si="158"/>
        <v>0</v>
      </c>
      <c r="U189" s="84">
        <f t="shared" si="158"/>
        <v>0</v>
      </c>
      <c r="V189" s="85" t="e">
        <f t="shared" si="1"/>
        <v>#DIV/0!</v>
      </c>
      <c r="W189" s="84"/>
      <c r="X189" s="81"/>
      <c r="Y189" s="81"/>
      <c r="Z189" s="101"/>
    </row>
    <row r="190" spans="1:26" ht="22.5" customHeight="1" x14ac:dyDescent="0.25">
      <c r="A190" s="93">
        <v>1</v>
      </c>
      <c r="B190" s="93">
        <v>1</v>
      </c>
      <c r="C190" s="94" t="s">
        <v>169</v>
      </c>
      <c r="D190" s="94" t="s">
        <v>162</v>
      </c>
      <c r="E190" s="94" t="s">
        <v>162</v>
      </c>
      <c r="F190" s="94" t="s">
        <v>301</v>
      </c>
      <c r="G190" s="94" t="s">
        <v>160</v>
      </c>
      <c r="H190" s="94"/>
      <c r="I190" s="94"/>
      <c r="J190" s="94"/>
      <c r="K190" s="95" t="s">
        <v>348</v>
      </c>
      <c r="L190" s="90"/>
      <c r="M190" s="90"/>
      <c r="N190" s="90"/>
      <c r="O190" s="90">
        <f t="shared" si="3"/>
        <v>0</v>
      </c>
      <c r="P190" s="90"/>
      <c r="Q190" s="90"/>
      <c r="R190" s="90"/>
      <c r="S190" s="90"/>
      <c r="T190" s="90"/>
      <c r="U190" s="90"/>
      <c r="V190" s="91" t="e">
        <f t="shared" si="1"/>
        <v>#DIV/0!</v>
      </c>
      <c r="W190" s="90"/>
      <c r="X190" s="92"/>
      <c r="Y190" s="92"/>
      <c r="Z190" s="53"/>
    </row>
    <row r="191" spans="1:26" ht="22.5" customHeight="1" x14ac:dyDescent="0.25">
      <c r="A191" s="93">
        <v>1</v>
      </c>
      <c r="B191" s="93">
        <v>1</v>
      </c>
      <c r="C191" s="94" t="s">
        <v>169</v>
      </c>
      <c r="D191" s="94" t="s">
        <v>162</v>
      </c>
      <c r="E191" s="94" t="s">
        <v>162</v>
      </c>
      <c r="F191" s="94" t="s">
        <v>301</v>
      </c>
      <c r="G191" s="94" t="s">
        <v>169</v>
      </c>
      <c r="H191" s="94"/>
      <c r="I191" s="94"/>
      <c r="J191" s="94"/>
      <c r="K191" s="95" t="s">
        <v>349</v>
      </c>
      <c r="L191" s="90"/>
      <c r="M191" s="90"/>
      <c r="N191" s="90"/>
      <c r="O191" s="90">
        <f t="shared" si="3"/>
        <v>0</v>
      </c>
      <c r="P191" s="90"/>
      <c r="Q191" s="90"/>
      <c r="R191" s="90"/>
      <c r="S191" s="90"/>
      <c r="T191" s="90"/>
      <c r="U191" s="90"/>
      <c r="V191" s="91" t="e">
        <f t="shared" si="1"/>
        <v>#DIV/0!</v>
      </c>
      <c r="W191" s="90"/>
      <c r="X191" s="92"/>
      <c r="Y191" s="92"/>
      <c r="Z191" s="53"/>
    </row>
    <row r="192" spans="1:26" ht="22.5" customHeight="1" x14ac:dyDescent="0.25">
      <c r="A192" s="81">
        <v>1</v>
      </c>
      <c r="B192" s="81">
        <v>1</v>
      </c>
      <c r="C192" s="81" t="s">
        <v>169</v>
      </c>
      <c r="D192" s="82" t="s">
        <v>162</v>
      </c>
      <c r="E192" s="82" t="s">
        <v>162</v>
      </c>
      <c r="F192" s="82" t="s">
        <v>350</v>
      </c>
      <c r="G192" s="98"/>
      <c r="H192" s="82"/>
      <c r="I192" s="82"/>
      <c r="J192" s="82"/>
      <c r="K192" s="83" t="s">
        <v>351</v>
      </c>
      <c r="L192" s="84">
        <f t="shared" ref="L192:N192" si="159">SUM(L193:L194)</f>
        <v>0</v>
      </c>
      <c r="M192" s="84">
        <f t="shared" si="159"/>
        <v>0</v>
      </c>
      <c r="N192" s="84">
        <f t="shared" si="159"/>
        <v>0</v>
      </c>
      <c r="O192" s="84">
        <f t="shared" si="3"/>
        <v>0</v>
      </c>
      <c r="P192" s="84">
        <f t="shared" ref="P192:U192" si="160">SUM(P193:P194)</f>
        <v>0</v>
      </c>
      <c r="Q192" s="84">
        <f t="shared" si="160"/>
        <v>0</v>
      </c>
      <c r="R192" s="84">
        <f t="shared" si="160"/>
        <v>0</v>
      </c>
      <c r="S192" s="84">
        <f t="shared" si="160"/>
        <v>0</v>
      </c>
      <c r="T192" s="84">
        <f t="shared" si="160"/>
        <v>0</v>
      </c>
      <c r="U192" s="84">
        <f t="shared" si="160"/>
        <v>0</v>
      </c>
      <c r="V192" s="85" t="e">
        <f t="shared" si="1"/>
        <v>#DIV/0!</v>
      </c>
      <c r="W192" s="84"/>
      <c r="X192" s="81"/>
      <c r="Y192" s="81"/>
      <c r="Z192" s="101"/>
    </row>
    <row r="193" spans="1:26" ht="22.5" customHeight="1" x14ac:dyDescent="0.25">
      <c r="A193" s="93">
        <v>1</v>
      </c>
      <c r="B193" s="93">
        <v>1</v>
      </c>
      <c r="C193" s="94" t="s">
        <v>169</v>
      </c>
      <c r="D193" s="94" t="s">
        <v>162</v>
      </c>
      <c r="E193" s="94" t="s">
        <v>162</v>
      </c>
      <c r="F193" s="94" t="s">
        <v>350</v>
      </c>
      <c r="G193" s="94" t="s">
        <v>160</v>
      </c>
      <c r="H193" s="94"/>
      <c r="I193" s="94"/>
      <c r="J193" s="94"/>
      <c r="K193" s="95" t="s">
        <v>352</v>
      </c>
      <c r="L193" s="90"/>
      <c r="M193" s="90"/>
      <c r="N193" s="90"/>
      <c r="O193" s="90">
        <f t="shared" si="3"/>
        <v>0</v>
      </c>
      <c r="P193" s="90"/>
      <c r="Q193" s="90"/>
      <c r="R193" s="90"/>
      <c r="S193" s="90"/>
      <c r="T193" s="90"/>
      <c r="U193" s="90"/>
      <c r="V193" s="91" t="e">
        <f t="shared" si="1"/>
        <v>#DIV/0!</v>
      </c>
      <c r="W193" s="90"/>
      <c r="X193" s="92"/>
      <c r="Y193" s="92"/>
      <c r="Z193" s="53"/>
    </row>
    <row r="194" spans="1:26" ht="22.5" customHeight="1" x14ac:dyDescent="0.25">
      <c r="A194" s="93">
        <v>1</v>
      </c>
      <c r="B194" s="93">
        <v>1</v>
      </c>
      <c r="C194" s="94" t="s">
        <v>169</v>
      </c>
      <c r="D194" s="94" t="s">
        <v>162</v>
      </c>
      <c r="E194" s="94" t="s">
        <v>162</v>
      </c>
      <c r="F194" s="94" t="s">
        <v>350</v>
      </c>
      <c r="G194" s="94" t="s">
        <v>169</v>
      </c>
      <c r="H194" s="94"/>
      <c r="I194" s="94"/>
      <c r="J194" s="94"/>
      <c r="K194" s="95" t="s">
        <v>353</v>
      </c>
      <c r="L194" s="90"/>
      <c r="M194" s="90"/>
      <c r="N194" s="90"/>
      <c r="O194" s="90">
        <f t="shared" si="3"/>
        <v>0</v>
      </c>
      <c r="P194" s="90"/>
      <c r="Q194" s="90"/>
      <c r="R194" s="90"/>
      <c r="S194" s="90"/>
      <c r="T194" s="90"/>
      <c r="U194" s="90"/>
      <c r="V194" s="91" t="e">
        <f t="shared" si="1"/>
        <v>#DIV/0!</v>
      </c>
      <c r="W194" s="90"/>
      <c r="X194" s="92"/>
      <c r="Y194" s="92"/>
      <c r="Z194" s="53"/>
    </row>
    <row r="195" spans="1:26" ht="22.5" customHeight="1" x14ac:dyDescent="0.25">
      <c r="A195" s="74">
        <v>1</v>
      </c>
      <c r="B195" s="75">
        <v>1</v>
      </c>
      <c r="C195" s="75" t="s">
        <v>169</v>
      </c>
      <c r="D195" s="75" t="s">
        <v>162</v>
      </c>
      <c r="E195" s="75" t="s">
        <v>171</v>
      </c>
      <c r="F195" s="75"/>
      <c r="G195" s="75"/>
      <c r="H195" s="76"/>
      <c r="I195" s="76"/>
      <c r="J195" s="76"/>
      <c r="K195" s="77" t="s">
        <v>354</v>
      </c>
      <c r="L195" s="78">
        <f t="shared" ref="L195:N195" si="161">+L196+L210+L220</f>
        <v>0</v>
      </c>
      <c r="M195" s="78">
        <f t="shared" si="161"/>
        <v>0</v>
      </c>
      <c r="N195" s="78">
        <f t="shared" si="161"/>
        <v>0</v>
      </c>
      <c r="O195" s="78">
        <f t="shared" si="3"/>
        <v>0</v>
      </c>
      <c r="P195" s="78">
        <f t="shared" ref="P195:U195" si="162">+P196+P210+P220</f>
        <v>0</v>
      </c>
      <c r="Q195" s="78">
        <f t="shared" si="162"/>
        <v>0</v>
      </c>
      <c r="R195" s="78">
        <f t="shared" si="162"/>
        <v>0</v>
      </c>
      <c r="S195" s="78">
        <f t="shared" si="162"/>
        <v>0</v>
      </c>
      <c r="T195" s="78">
        <f t="shared" si="162"/>
        <v>0</v>
      </c>
      <c r="U195" s="78">
        <f t="shared" si="162"/>
        <v>0</v>
      </c>
      <c r="V195" s="79" t="e">
        <f t="shared" si="1"/>
        <v>#DIV/0!</v>
      </c>
      <c r="W195" s="78"/>
      <c r="X195" s="74"/>
      <c r="Y195" s="75"/>
      <c r="Z195" s="100"/>
    </row>
    <row r="196" spans="1:26" ht="22.5" customHeight="1" x14ac:dyDescent="0.25">
      <c r="A196" s="81">
        <v>1</v>
      </c>
      <c r="B196" s="81">
        <v>1</v>
      </c>
      <c r="C196" s="81" t="s">
        <v>169</v>
      </c>
      <c r="D196" s="82" t="s">
        <v>162</v>
      </c>
      <c r="E196" s="82" t="s">
        <v>171</v>
      </c>
      <c r="F196" s="82" t="s">
        <v>234</v>
      </c>
      <c r="G196" s="98"/>
      <c r="H196" s="82"/>
      <c r="I196" s="82"/>
      <c r="J196" s="82"/>
      <c r="K196" s="83" t="s">
        <v>355</v>
      </c>
      <c r="L196" s="84">
        <f t="shared" ref="L196:N196" si="163">+L197+L200+L203</f>
        <v>0</v>
      </c>
      <c r="M196" s="84">
        <f t="shared" si="163"/>
        <v>0</v>
      </c>
      <c r="N196" s="84">
        <f t="shared" si="163"/>
        <v>0</v>
      </c>
      <c r="O196" s="84">
        <f t="shared" si="3"/>
        <v>0</v>
      </c>
      <c r="P196" s="84">
        <f t="shared" ref="P196:U196" si="164">+P197+P200+P203</f>
        <v>0</v>
      </c>
      <c r="Q196" s="84">
        <f t="shared" si="164"/>
        <v>0</v>
      </c>
      <c r="R196" s="84">
        <f t="shared" si="164"/>
        <v>0</v>
      </c>
      <c r="S196" s="84">
        <f t="shared" si="164"/>
        <v>0</v>
      </c>
      <c r="T196" s="84">
        <f t="shared" si="164"/>
        <v>0</v>
      </c>
      <c r="U196" s="84">
        <f t="shared" si="164"/>
        <v>0</v>
      </c>
      <c r="V196" s="85" t="e">
        <f t="shared" si="1"/>
        <v>#DIV/0!</v>
      </c>
      <c r="W196" s="84"/>
      <c r="X196" s="81"/>
      <c r="Y196" s="81"/>
      <c r="Z196" s="101"/>
    </row>
    <row r="197" spans="1:26" ht="22.5" customHeight="1" x14ac:dyDescent="0.25">
      <c r="A197" s="87">
        <v>1</v>
      </c>
      <c r="B197" s="87">
        <v>1</v>
      </c>
      <c r="C197" s="88" t="s">
        <v>169</v>
      </c>
      <c r="D197" s="87" t="s">
        <v>162</v>
      </c>
      <c r="E197" s="88" t="s">
        <v>171</v>
      </c>
      <c r="F197" s="88" t="s">
        <v>234</v>
      </c>
      <c r="G197" s="88" t="s">
        <v>162</v>
      </c>
      <c r="H197" s="88"/>
      <c r="I197" s="88"/>
      <c r="J197" s="88"/>
      <c r="K197" s="89" t="s">
        <v>356</v>
      </c>
      <c r="L197" s="90">
        <f t="shared" ref="L197:N197" si="165">SUM(L198:L199)</f>
        <v>0</v>
      </c>
      <c r="M197" s="90">
        <f t="shared" si="165"/>
        <v>0</v>
      </c>
      <c r="N197" s="90">
        <f t="shared" si="165"/>
        <v>0</v>
      </c>
      <c r="O197" s="90">
        <f t="shared" si="3"/>
        <v>0</v>
      </c>
      <c r="P197" s="90">
        <f t="shared" ref="P197:U197" si="166">SUM(P198:P199)</f>
        <v>0</v>
      </c>
      <c r="Q197" s="90">
        <f t="shared" si="166"/>
        <v>0</v>
      </c>
      <c r="R197" s="90">
        <f t="shared" si="166"/>
        <v>0</v>
      </c>
      <c r="S197" s="90">
        <f t="shared" si="166"/>
        <v>0</v>
      </c>
      <c r="T197" s="90">
        <f t="shared" si="166"/>
        <v>0</v>
      </c>
      <c r="U197" s="90">
        <f t="shared" si="166"/>
        <v>0</v>
      </c>
      <c r="V197" s="91" t="e">
        <f t="shared" si="1"/>
        <v>#DIV/0!</v>
      </c>
      <c r="W197" s="90"/>
      <c r="X197" s="92"/>
      <c r="Y197" s="92"/>
      <c r="Z197" s="53"/>
    </row>
    <row r="198" spans="1:26" ht="22.5" customHeight="1" x14ac:dyDescent="0.25">
      <c r="A198" s="93">
        <v>1</v>
      </c>
      <c r="B198" s="93">
        <v>1</v>
      </c>
      <c r="C198" s="94" t="s">
        <v>169</v>
      </c>
      <c r="D198" s="94" t="s">
        <v>162</v>
      </c>
      <c r="E198" s="94" t="s">
        <v>171</v>
      </c>
      <c r="F198" s="94" t="s">
        <v>234</v>
      </c>
      <c r="G198" s="94" t="s">
        <v>162</v>
      </c>
      <c r="H198" s="94" t="s">
        <v>160</v>
      </c>
      <c r="I198" s="94"/>
      <c r="J198" s="94"/>
      <c r="K198" s="95" t="s">
        <v>357</v>
      </c>
      <c r="L198" s="90"/>
      <c r="M198" s="90"/>
      <c r="N198" s="90"/>
      <c r="O198" s="90">
        <f t="shared" si="3"/>
        <v>0</v>
      </c>
      <c r="P198" s="90"/>
      <c r="Q198" s="90"/>
      <c r="R198" s="90"/>
      <c r="S198" s="90"/>
      <c r="T198" s="90"/>
      <c r="U198" s="90"/>
      <c r="V198" s="91" t="e">
        <f t="shared" si="1"/>
        <v>#DIV/0!</v>
      </c>
      <c r="W198" s="90"/>
      <c r="X198" s="92"/>
      <c r="Y198" s="92"/>
      <c r="Z198" s="53"/>
    </row>
    <row r="199" spans="1:26" ht="22.5" customHeight="1" x14ac:dyDescent="0.25">
      <c r="A199" s="93">
        <v>1</v>
      </c>
      <c r="B199" s="93">
        <v>1</v>
      </c>
      <c r="C199" s="94" t="s">
        <v>169</v>
      </c>
      <c r="D199" s="94" t="s">
        <v>162</v>
      </c>
      <c r="E199" s="94" t="s">
        <v>171</v>
      </c>
      <c r="F199" s="94" t="s">
        <v>234</v>
      </c>
      <c r="G199" s="94" t="s">
        <v>162</v>
      </c>
      <c r="H199" s="94" t="s">
        <v>169</v>
      </c>
      <c r="I199" s="94"/>
      <c r="J199" s="94"/>
      <c r="K199" s="95" t="s">
        <v>358</v>
      </c>
      <c r="L199" s="90"/>
      <c r="M199" s="90"/>
      <c r="N199" s="90"/>
      <c r="O199" s="90">
        <f t="shared" si="3"/>
        <v>0</v>
      </c>
      <c r="P199" s="90"/>
      <c r="Q199" s="90"/>
      <c r="R199" s="90"/>
      <c r="S199" s="90"/>
      <c r="T199" s="90"/>
      <c r="U199" s="90"/>
      <c r="V199" s="91" t="e">
        <f t="shared" si="1"/>
        <v>#DIV/0!</v>
      </c>
      <c r="W199" s="90"/>
      <c r="X199" s="92"/>
      <c r="Y199" s="92"/>
      <c r="Z199" s="53"/>
    </row>
    <row r="200" spans="1:26" ht="22.5" customHeight="1" x14ac:dyDescent="0.25">
      <c r="A200" s="87">
        <v>1</v>
      </c>
      <c r="B200" s="87">
        <v>1</v>
      </c>
      <c r="C200" s="88" t="s">
        <v>169</v>
      </c>
      <c r="D200" s="87" t="s">
        <v>162</v>
      </c>
      <c r="E200" s="88" t="s">
        <v>171</v>
      </c>
      <c r="F200" s="88" t="s">
        <v>234</v>
      </c>
      <c r="G200" s="88" t="s">
        <v>171</v>
      </c>
      <c r="H200" s="88"/>
      <c r="I200" s="88"/>
      <c r="J200" s="88"/>
      <c r="K200" s="89" t="s">
        <v>359</v>
      </c>
      <c r="L200" s="90">
        <f t="shared" ref="L200:N200" si="167">SUM(L201:L202)</f>
        <v>0</v>
      </c>
      <c r="M200" s="90">
        <f t="shared" si="167"/>
        <v>0</v>
      </c>
      <c r="N200" s="90">
        <f t="shared" si="167"/>
        <v>0</v>
      </c>
      <c r="O200" s="90">
        <f t="shared" si="3"/>
        <v>0</v>
      </c>
      <c r="P200" s="90">
        <f t="shared" ref="P200:U200" si="168">SUM(P201:P202)</f>
        <v>0</v>
      </c>
      <c r="Q200" s="90">
        <f t="shared" si="168"/>
        <v>0</v>
      </c>
      <c r="R200" s="90">
        <f t="shared" si="168"/>
        <v>0</v>
      </c>
      <c r="S200" s="90">
        <f t="shared" si="168"/>
        <v>0</v>
      </c>
      <c r="T200" s="90">
        <f t="shared" si="168"/>
        <v>0</v>
      </c>
      <c r="U200" s="90">
        <f t="shared" si="168"/>
        <v>0</v>
      </c>
      <c r="V200" s="91" t="e">
        <f t="shared" si="1"/>
        <v>#DIV/0!</v>
      </c>
      <c r="W200" s="90"/>
      <c r="X200" s="92"/>
      <c r="Y200" s="92"/>
      <c r="Z200" s="53"/>
    </row>
    <row r="201" spans="1:26" ht="22.5" customHeight="1" x14ac:dyDescent="0.25">
      <c r="A201" s="93">
        <v>1</v>
      </c>
      <c r="B201" s="93">
        <v>1</v>
      </c>
      <c r="C201" s="94" t="s">
        <v>169</v>
      </c>
      <c r="D201" s="94" t="s">
        <v>162</v>
      </c>
      <c r="E201" s="94" t="s">
        <v>171</v>
      </c>
      <c r="F201" s="94" t="s">
        <v>234</v>
      </c>
      <c r="G201" s="94" t="s">
        <v>171</v>
      </c>
      <c r="H201" s="94" t="s">
        <v>160</v>
      </c>
      <c r="I201" s="94"/>
      <c r="J201" s="94"/>
      <c r="K201" s="95" t="s">
        <v>360</v>
      </c>
      <c r="L201" s="90"/>
      <c r="M201" s="90"/>
      <c r="N201" s="90"/>
      <c r="O201" s="90">
        <f t="shared" si="3"/>
        <v>0</v>
      </c>
      <c r="P201" s="90"/>
      <c r="Q201" s="90"/>
      <c r="R201" s="90"/>
      <c r="S201" s="90"/>
      <c r="T201" s="90"/>
      <c r="U201" s="90"/>
      <c r="V201" s="91" t="e">
        <f t="shared" si="1"/>
        <v>#DIV/0!</v>
      </c>
      <c r="W201" s="90"/>
      <c r="X201" s="92"/>
      <c r="Y201" s="92"/>
      <c r="Z201" s="53"/>
    </row>
    <row r="202" spans="1:26" ht="22.5" customHeight="1" x14ac:dyDescent="0.25">
      <c r="A202" s="93">
        <v>1</v>
      </c>
      <c r="B202" s="93">
        <v>1</v>
      </c>
      <c r="C202" s="94" t="s">
        <v>169</v>
      </c>
      <c r="D202" s="94" t="s">
        <v>162</v>
      </c>
      <c r="E202" s="94" t="s">
        <v>171</v>
      </c>
      <c r="F202" s="94" t="s">
        <v>234</v>
      </c>
      <c r="G202" s="94" t="s">
        <v>171</v>
      </c>
      <c r="H202" s="94" t="s">
        <v>169</v>
      </c>
      <c r="I202" s="94"/>
      <c r="J202" s="94"/>
      <c r="K202" s="95" t="s">
        <v>361</v>
      </c>
      <c r="L202" s="90"/>
      <c r="M202" s="90"/>
      <c r="N202" s="90"/>
      <c r="O202" s="90">
        <f t="shared" si="3"/>
        <v>0</v>
      </c>
      <c r="P202" s="90"/>
      <c r="Q202" s="90"/>
      <c r="R202" s="90"/>
      <c r="S202" s="90"/>
      <c r="T202" s="90"/>
      <c r="U202" s="90"/>
      <c r="V202" s="91" t="e">
        <f t="shared" si="1"/>
        <v>#DIV/0!</v>
      </c>
      <c r="W202" s="90"/>
      <c r="X202" s="92"/>
      <c r="Y202" s="92"/>
      <c r="Z202" s="53"/>
    </row>
    <row r="203" spans="1:26" ht="22.5" customHeight="1" x14ac:dyDescent="0.25">
      <c r="A203" s="87">
        <v>1</v>
      </c>
      <c r="B203" s="87">
        <v>1</v>
      </c>
      <c r="C203" s="88" t="s">
        <v>169</v>
      </c>
      <c r="D203" s="87" t="s">
        <v>162</v>
      </c>
      <c r="E203" s="88" t="s">
        <v>171</v>
      </c>
      <c r="F203" s="88" t="s">
        <v>234</v>
      </c>
      <c r="G203" s="88" t="s">
        <v>232</v>
      </c>
      <c r="H203" s="88"/>
      <c r="I203" s="88"/>
      <c r="J203" s="88"/>
      <c r="K203" s="89" t="s">
        <v>362</v>
      </c>
      <c r="L203" s="90">
        <f t="shared" ref="L203:N203" si="169">+L204+L207</f>
        <v>0</v>
      </c>
      <c r="M203" s="90">
        <f t="shared" si="169"/>
        <v>0</v>
      </c>
      <c r="N203" s="90">
        <f t="shared" si="169"/>
        <v>0</v>
      </c>
      <c r="O203" s="90">
        <f t="shared" si="3"/>
        <v>0</v>
      </c>
      <c r="P203" s="90">
        <f t="shared" ref="P203:U203" si="170">+P204+P207</f>
        <v>0</v>
      </c>
      <c r="Q203" s="90">
        <f t="shared" si="170"/>
        <v>0</v>
      </c>
      <c r="R203" s="90">
        <f t="shared" si="170"/>
        <v>0</v>
      </c>
      <c r="S203" s="90">
        <f t="shared" si="170"/>
        <v>0</v>
      </c>
      <c r="T203" s="90">
        <f t="shared" si="170"/>
        <v>0</v>
      </c>
      <c r="U203" s="90">
        <f t="shared" si="170"/>
        <v>0</v>
      </c>
      <c r="V203" s="91" t="e">
        <f t="shared" si="1"/>
        <v>#DIV/0!</v>
      </c>
      <c r="W203" s="90"/>
      <c r="X203" s="92"/>
      <c r="Y203" s="92"/>
      <c r="Z203" s="53"/>
    </row>
    <row r="204" spans="1:26" ht="22.5" customHeight="1" x14ac:dyDescent="0.25">
      <c r="A204" s="93">
        <v>1</v>
      </c>
      <c r="B204" s="93">
        <v>1</v>
      </c>
      <c r="C204" s="94" t="s">
        <v>169</v>
      </c>
      <c r="D204" s="94" t="s">
        <v>162</v>
      </c>
      <c r="E204" s="94" t="s">
        <v>171</v>
      </c>
      <c r="F204" s="94" t="s">
        <v>234</v>
      </c>
      <c r="G204" s="94" t="s">
        <v>232</v>
      </c>
      <c r="H204" s="94" t="s">
        <v>162</v>
      </c>
      <c r="I204" s="94"/>
      <c r="J204" s="94"/>
      <c r="K204" s="95" t="s">
        <v>363</v>
      </c>
      <c r="L204" s="96">
        <f t="shared" ref="L204:N204" si="171">SUM(L205:L206)</f>
        <v>0</v>
      </c>
      <c r="M204" s="96">
        <f t="shared" si="171"/>
        <v>0</v>
      </c>
      <c r="N204" s="96">
        <f t="shared" si="171"/>
        <v>0</v>
      </c>
      <c r="O204" s="96">
        <f t="shared" si="3"/>
        <v>0</v>
      </c>
      <c r="P204" s="96">
        <f t="shared" ref="P204:U204" si="172">SUM(P205:P206)</f>
        <v>0</v>
      </c>
      <c r="Q204" s="96">
        <f t="shared" si="172"/>
        <v>0</v>
      </c>
      <c r="R204" s="96">
        <f t="shared" si="172"/>
        <v>0</v>
      </c>
      <c r="S204" s="96">
        <f t="shared" si="172"/>
        <v>0</v>
      </c>
      <c r="T204" s="96">
        <f t="shared" si="172"/>
        <v>0</v>
      </c>
      <c r="U204" s="96">
        <f t="shared" si="172"/>
        <v>0</v>
      </c>
      <c r="V204" s="97" t="e">
        <f t="shared" si="1"/>
        <v>#DIV/0!</v>
      </c>
      <c r="W204" s="96"/>
      <c r="X204" s="92"/>
      <c r="Y204" s="92"/>
      <c r="Z204" s="6"/>
    </row>
    <row r="205" spans="1:26" ht="22.5" customHeight="1" x14ac:dyDescent="0.25">
      <c r="A205" s="93">
        <v>1</v>
      </c>
      <c r="B205" s="93">
        <v>1</v>
      </c>
      <c r="C205" s="94" t="s">
        <v>169</v>
      </c>
      <c r="D205" s="94" t="s">
        <v>162</v>
      </c>
      <c r="E205" s="94" t="s">
        <v>171</v>
      </c>
      <c r="F205" s="94" t="s">
        <v>234</v>
      </c>
      <c r="G205" s="94" t="s">
        <v>232</v>
      </c>
      <c r="H205" s="94" t="s">
        <v>162</v>
      </c>
      <c r="I205" s="94" t="s">
        <v>160</v>
      </c>
      <c r="J205" s="94"/>
      <c r="K205" s="95" t="s">
        <v>364</v>
      </c>
      <c r="L205" s="96"/>
      <c r="M205" s="96"/>
      <c r="N205" s="96"/>
      <c r="O205" s="90">
        <f t="shared" si="3"/>
        <v>0</v>
      </c>
      <c r="P205" s="96"/>
      <c r="Q205" s="96"/>
      <c r="R205" s="96"/>
      <c r="S205" s="96"/>
      <c r="T205" s="96"/>
      <c r="U205" s="96"/>
      <c r="V205" s="97" t="e">
        <f t="shared" si="1"/>
        <v>#DIV/0!</v>
      </c>
      <c r="W205" s="96"/>
      <c r="X205" s="92"/>
      <c r="Y205" s="92"/>
      <c r="Z205" s="6"/>
    </row>
    <row r="206" spans="1:26" ht="22.5" customHeight="1" x14ac:dyDescent="0.25">
      <c r="A206" s="93">
        <v>1</v>
      </c>
      <c r="B206" s="93">
        <v>1</v>
      </c>
      <c r="C206" s="94" t="s">
        <v>169</v>
      </c>
      <c r="D206" s="94" t="s">
        <v>162</v>
      </c>
      <c r="E206" s="94" t="s">
        <v>171</v>
      </c>
      <c r="F206" s="94" t="s">
        <v>234</v>
      </c>
      <c r="G206" s="94" t="s">
        <v>232</v>
      </c>
      <c r="H206" s="94" t="s">
        <v>162</v>
      </c>
      <c r="I206" s="94" t="s">
        <v>169</v>
      </c>
      <c r="J206" s="94"/>
      <c r="K206" s="95" t="s">
        <v>365</v>
      </c>
      <c r="L206" s="96"/>
      <c r="M206" s="96"/>
      <c r="N206" s="96"/>
      <c r="O206" s="90">
        <f t="shared" si="3"/>
        <v>0</v>
      </c>
      <c r="P206" s="96"/>
      <c r="Q206" s="96"/>
      <c r="R206" s="96"/>
      <c r="S206" s="96"/>
      <c r="T206" s="96"/>
      <c r="U206" s="96"/>
      <c r="V206" s="97" t="e">
        <f t="shared" si="1"/>
        <v>#DIV/0!</v>
      </c>
      <c r="W206" s="96"/>
      <c r="X206" s="92"/>
      <c r="Y206" s="92"/>
      <c r="Z206" s="6"/>
    </row>
    <row r="207" spans="1:26" ht="22.5" customHeight="1" x14ac:dyDescent="0.25">
      <c r="A207" s="93">
        <v>1</v>
      </c>
      <c r="B207" s="93">
        <v>1</v>
      </c>
      <c r="C207" s="94" t="s">
        <v>169</v>
      </c>
      <c r="D207" s="94" t="s">
        <v>162</v>
      </c>
      <c r="E207" s="94" t="s">
        <v>171</v>
      </c>
      <c r="F207" s="94" t="s">
        <v>234</v>
      </c>
      <c r="G207" s="94" t="s">
        <v>232</v>
      </c>
      <c r="H207" s="94" t="s">
        <v>171</v>
      </c>
      <c r="I207" s="94"/>
      <c r="J207" s="94"/>
      <c r="K207" s="95" t="s">
        <v>366</v>
      </c>
      <c r="L207" s="96">
        <f t="shared" ref="L207:N207" si="173">SUM(L208:L209)</f>
        <v>0</v>
      </c>
      <c r="M207" s="96">
        <f t="shared" si="173"/>
        <v>0</v>
      </c>
      <c r="N207" s="96">
        <f t="shared" si="173"/>
        <v>0</v>
      </c>
      <c r="O207" s="96">
        <f t="shared" si="3"/>
        <v>0</v>
      </c>
      <c r="P207" s="96">
        <f t="shared" ref="P207:U207" si="174">SUM(P208:P209)</f>
        <v>0</v>
      </c>
      <c r="Q207" s="96">
        <f t="shared" si="174"/>
        <v>0</v>
      </c>
      <c r="R207" s="96">
        <f t="shared" si="174"/>
        <v>0</v>
      </c>
      <c r="S207" s="96">
        <f t="shared" si="174"/>
        <v>0</v>
      </c>
      <c r="T207" s="96">
        <f t="shared" si="174"/>
        <v>0</v>
      </c>
      <c r="U207" s="96">
        <f t="shared" si="174"/>
        <v>0</v>
      </c>
      <c r="V207" s="97" t="e">
        <f t="shared" si="1"/>
        <v>#DIV/0!</v>
      </c>
      <c r="W207" s="96"/>
      <c r="X207" s="92"/>
      <c r="Y207" s="92"/>
      <c r="Z207" s="6"/>
    </row>
    <row r="208" spans="1:26" ht="22.5" customHeight="1" x14ac:dyDescent="0.25">
      <c r="A208" s="93">
        <v>1</v>
      </c>
      <c r="B208" s="93">
        <v>1</v>
      </c>
      <c r="C208" s="94" t="s">
        <v>169</v>
      </c>
      <c r="D208" s="94" t="s">
        <v>162</v>
      </c>
      <c r="E208" s="94" t="s">
        <v>171</v>
      </c>
      <c r="F208" s="94" t="s">
        <v>234</v>
      </c>
      <c r="G208" s="94" t="s">
        <v>232</v>
      </c>
      <c r="H208" s="94" t="s">
        <v>171</v>
      </c>
      <c r="I208" s="94" t="s">
        <v>160</v>
      </c>
      <c r="J208" s="94"/>
      <c r="K208" s="95" t="s">
        <v>367</v>
      </c>
      <c r="L208" s="96"/>
      <c r="M208" s="96"/>
      <c r="N208" s="96"/>
      <c r="O208" s="90">
        <f t="shared" si="3"/>
        <v>0</v>
      </c>
      <c r="P208" s="96"/>
      <c r="Q208" s="96"/>
      <c r="R208" s="96"/>
      <c r="S208" s="96"/>
      <c r="T208" s="96"/>
      <c r="U208" s="96"/>
      <c r="V208" s="97" t="e">
        <f t="shared" si="1"/>
        <v>#DIV/0!</v>
      </c>
      <c r="W208" s="96"/>
      <c r="X208" s="92"/>
      <c r="Y208" s="92"/>
      <c r="Z208" s="6"/>
    </row>
    <row r="209" spans="1:26" ht="22.5" customHeight="1" x14ac:dyDescent="0.25">
      <c r="A209" s="93">
        <v>1</v>
      </c>
      <c r="B209" s="93">
        <v>1</v>
      </c>
      <c r="C209" s="94" t="s">
        <v>169</v>
      </c>
      <c r="D209" s="94" t="s">
        <v>162</v>
      </c>
      <c r="E209" s="94" t="s">
        <v>171</v>
      </c>
      <c r="F209" s="94" t="s">
        <v>234</v>
      </c>
      <c r="G209" s="94" t="s">
        <v>232</v>
      </c>
      <c r="H209" s="94" t="s">
        <v>171</v>
      </c>
      <c r="I209" s="94" t="s">
        <v>169</v>
      </c>
      <c r="J209" s="94"/>
      <c r="K209" s="95" t="s">
        <v>368</v>
      </c>
      <c r="L209" s="96"/>
      <c r="M209" s="96"/>
      <c r="N209" s="96"/>
      <c r="O209" s="90">
        <f t="shared" si="3"/>
        <v>0</v>
      </c>
      <c r="P209" s="96"/>
      <c r="Q209" s="96"/>
      <c r="R209" s="96"/>
      <c r="S209" s="96"/>
      <c r="T209" s="96"/>
      <c r="U209" s="96"/>
      <c r="V209" s="97" t="e">
        <f t="shared" si="1"/>
        <v>#DIV/0!</v>
      </c>
      <c r="W209" s="96"/>
      <c r="X209" s="92"/>
      <c r="Y209" s="92"/>
      <c r="Z209" s="6"/>
    </row>
    <row r="210" spans="1:26" ht="22.5" customHeight="1" x14ac:dyDescent="0.25">
      <c r="A210" s="81">
        <v>1</v>
      </c>
      <c r="B210" s="81">
        <v>1</v>
      </c>
      <c r="C210" s="81" t="s">
        <v>169</v>
      </c>
      <c r="D210" s="82" t="s">
        <v>162</v>
      </c>
      <c r="E210" s="82" t="s">
        <v>171</v>
      </c>
      <c r="F210" s="82" t="s">
        <v>254</v>
      </c>
      <c r="G210" s="98"/>
      <c r="H210" s="82"/>
      <c r="I210" s="82"/>
      <c r="J210" s="82"/>
      <c r="K210" s="83" t="s">
        <v>369</v>
      </c>
      <c r="L210" s="84">
        <f t="shared" ref="L210:N210" si="175">+L211+L214+L217</f>
        <v>0</v>
      </c>
      <c r="M210" s="84">
        <f t="shared" si="175"/>
        <v>0</v>
      </c>
      <c r="N210" s="84">
        <f t="shared" si="175"/>
        <v>0</v>
      </c>
      <c r="O210" s="84">
        <f t="shared" si="3"/>
        <v>0</v>
      </c>
      <c r="P210" s="84">
        <f t="shared" ref="P210:U210" si="176">+P211+P214+P217</f>
        <v>0</v>
      </c>
      <c r="Q210" s="84">
        <f t="shared" si="176"/>
        <v>0</v>
      </c>
      <c r="R210" s="84">
        <f t="shared" si="176"/>
        <v>0</v>
      </c>
      <c r="S210" s="84">
        <f t="shared" si="176"/>
        <v>0</v>
      </c>
      <c r="T210" s="84">
        <f t="shared" si="176"/>
        <v>0</v>
      </c>
      <c r="U210" s="84">
        <f t="shared" si="176"/>
        <v>0</v>
      </c>
      <c r="V210" s="85" t="e">
        <f t="shared" si="1"/>
        <v>#DIV/0!</v>
      </c>
      <c r="W210" s="84"/>
      <c r="X210" s="81"/>
      <c r="Y210" s="81"/>
      <c r="Z210" s="101"/>
    </row>
    <row r="211" spans="1:26" ht="22.5" customHeight="1" x14ac:dyDescent="0.25">
      <c r="A211" s="87">
        <v>1</v>
      </c>
      <c r="B211" s="87">
        <v>1</v>
      </c>
      <c r="C211" s="88" t="s">
        <v>169</v>
      </c>
      <c r="D211" s="87" t="s">
        <v>162</v>
      </c>
      <c r="E211" s="88" t="s">
        <v>171</v>
      </c>
      <c r="F211" s="88" t="s">
        <v>254</v>
      </c>
      <c r="G211" s="88" t="s">
        <v>162</v>
      </c>
      <c r="H211" s="88"/>
      <c r="I211" s="88"/>
      <c r="J211" s="88"/>
      <c r="K211" s="89" t="s">
        <v>370</v>
      </c>
      <c r="L211" s="90">
        <f t="shared" ref="L211:N211" si="177">SUM(L212:L213)</f>
        <v>0</v>
      </c>
      <c r="M211" s="90">
        <f t="shared" si="177"/>
        <v>0</v>
      </c>
      <c r="N211" s="90">
        <f t="shared" si="177"/>
        <v>0</v>
      </c>
      <c r="O211" s="90">
        <f t="shared" si="3"/>
        <v>0</v>
      </c>
      <c r="P211" s="90">
        <f t="shared" ref="P211:U211" si="178">SUM(P212:P213)</f>
        <v>0</v>
      </c>
      <c r="Q211" s="90">
        <f t="shared" si="178"/>
        <v>0</v>
      </c>
      <c r="R211" s="90">
        <f t="shared" si="178"/>
        <v>0</v>
      </c>
      <c r="S211" s="90">
        <f t="shared" si="178"/>
        <v>0</v>
      </c>
      <c r="T211" s="90">
        <f t="shared" si="178"/>
        <v>0</v>
      </c>
      <c r="U211" s="90">
        <f t="shared" si="178"/>
        <v>0</v>
      </c>
      <c r="V211" s="91" t="e">
        <f t="shared" si="1"/>
        <v>#DIV/0!</v>
      </c>
      <c r="W211" s="90"/>
      <c r="X211" s="92"/>
      <c r="Y211" s="92"/>
      <c r="Z211" s="53"/>
    </row>
    <row r="212" spans="1:26" ht="22.5" customHeight="1" x14ac:dyDescent="0.25">
      <c r="A212" s="93">
        <v>1</v>
      </c>
      <c r="B212" s="93">
        <v>1</v>
      </c>
      <c r="C212" s="94" t="s">
        <v>169</v>
      </c>
      <c r="D212" s="94" t="s">
        <v>162</v>
      </c>
      <c r="E212" s="94" t="s">
        <v>171</v>
      </c>
      <c r="F212" s="94" t="s">
        <v>254</v>
      </c>
      <c r="G212" s="94" t="s">
        <v>162</v>
      </c>
      <c r="H212" s="94" t="s">
        <v>160</v>
      </c>
      <c r="I212" s="94"/>
      <c r="J212" s="94"/>
      <c r="K212" s="95" t="s">
        <v>371</v>
      </c>
      <c r="L212" s="96"/>
      <c r="M212" s="96"/>
      <c r="N212" s="96"/>
      <c r="O212" s="90">
        <f t="shared" si="3"/>
        <v>0</v>
      </c>
      <c r="P212" s="96"/>
      <c r="Q212" s="96"/>
      <c r="R212" s="96"/>
      <c r="S212" s="96"/>
      <c r="T212" s="96"/>
      <c r="U212" s="96"/>
      <c r="V212" s="97" t="e">
        <f t="shared" si="1"/>
        <v>#DIV/0!</v>
      </c>
      <c r="W212" s="96"/>
      <c r="X212" s="92"/>
      <c r="Y212" s="92"/>
      <c r="Z212" s="6"/>
    </row>
    <row r="213" spans="1:26" ht="22.5" customHeight="1" x14ac:dyDescent="0.25">
      <c r="A213" s="93">
        <v>1</v>
      </c>
      <c r="B213" s="93">
        <v>1</v>
      </c>
      <c r="C213" s="94" t="s">
        <v>169</v>
      </c>
      <c r="D213" s="94" t="s">
        <v>162</v>
      </c>
      <c r="E213" s="94" t="s">
        <v>171</v>
      </c>
      <c r="F213" s="94" t="s">
        <v>254</v>
      </c>
      <c r="G213" s="94" t="s">
        <v>162</v>
      </c>
      <c r="H213" s="94" t="s">
        <v>169</v>
      </c>
      <c r="I213" s="94"/>
      <c r="J213" s="94"/>
      <c r="K213" s="95" t="s">
        <v>372</v>
      </c>
      <c r="L213" s="96"/>
      <c r="M213" s="96"/>
      <c r="N213" s="96"/>
      <c r="O213" s="90">
        <f t="shared" si="3"/>
        <v>0</v>
      </c>
      <c r="P213" s="96"/>
      <c r="Q213" s="96"/>
      <c r="R213" s="96"/>
      <c r="S213" s="96"/>
      <c r="T213" s="96"/>
      <c r="U213" s="96"/>
      <c r="V213" s="97" t="e">
        <f t="shared" si="1"/>
        <v>#DIV/0!</v>
      </c>
      <c r="W213" s="96"/>
      <c r="X213" s="92"/>
      <c r="Y213" s="92"/>
      <c r="Z213" s="6"/>
    </row>
    <row r="214" spans="1:26" ht="22.5" customHeight="1" x14ac:dyDescent="0.25">
      <c r="A214" s="87">
        <v>1</v>
      </c>
      <c r="B214" s="87">
        <v>1</v>
      </c>
      <c r="C214" s="88" t="s">
        <v>169</v>
      </c>
      <c r="D214" s="87" t="s">
        <v>162</v>
      </c>
      <c r="E214" s="88" t="s">
        <v>171</v>
      </c>
      <c r="F214" s="88" t="s">
        <v>254</v>
      </c>
      <c r="G214" s="88" t="s">
        <v>171</v>
      </c>
      <c r="H214" s="88"/>
      <c r="I214" s="88"/>
      <c r="J214" s="88"/>
      <c r="K214" s="89" t="s">
        <v>373</v>
      </c>
      <c r="L214" s="90">
        <f t="shared" ref="L214:N214" si="179">SUM(L215:L216)</f>
        <v>0</v>
      </c>
      <c r="M214" s="90">
        <f t="shared" si="179"/>
        <v>0</v>
      </c>
      <c r="N214" s="90">
        <f t="shared" si="179"/>
        <v>0</v>
      </c>
      <c r="O214" s="90">
        <f t="shared" si="3"/>
        <v>0</v>
      </c>
      <c r="P214" s="90">
        <f t="shared" ref="P214:U214" si="180">SUM(P215:P216)</f>
        <v>0</v>
      </c>
      <c r="Q214" s="90">
        <f t="shared" si="180"/>
        <v>0</v>
      </c>
      <c r="R214" s="90">
        <f t="shared" si="180"/>
        <v>0</v>
      </c>
      <c r="S214" s="90">
        <f t="shared" si="180"/>
        <v>0</v>
      </c>
      <c r="T214" s="90">
        <f t="shared" si="180"/>
        <v>0</v>
      </c>
      <c r="U214" s="90">
        <f t="shared" si="180"/>
        <v>0</v>
      </c>
      <c r="V214" s="91" t="e">
        <f t="shared" si="1"/>
        <v>#DIV/0!</v>
      </c>
      <c r="W214" s="90"/>
      <c r="X214" s="92"/>
      <c r="Y214" s="92"/>
      <c r="Z214" s="53"/>
    </row>
    <row r="215" spans="1:26" ht="22.5" customHeight="1" x14ac:dyDescent="0.25">
      <c r="A215" s="93">
        <v>1</v>
      </c>
      <c r="B215" s="93">
        <v>1</v>
      </c>
      <c r="C215" s="94" t="s">
        <v>169</v>
      </c>
      <c r="D215" s="94" t="s">
        <v>162</v>
      </c>
      <c r="E215" s="94" t="s">
        <v>171</v>
      </c>
      <c r="F215" s="94" t="s">
        <v>254</v>
      </c>
      <c r="G215" s="94" t="s">
        <v>171</v>
      </c>
      <c r="H215" s="94" t="s">
        <v>160</v>
      </c>
      <c r="I215" s="94"/>
      <c r="J215" s="94"/>
      <c r="K215" s="95" t="s">
        <v>374</v>
      </c>
      <c r="L215" s="96"/>
      <c r="M215" s="96"/>
      <c r="N215" s="96"/>
      <c r="O215" s="90">
        <f t="shared" si="3"/>
        <v>0</v>
      </c>
      <c r="P215" s="96"/>
      <c r="Q215" s="96"/>
      <c r="R215" s="96"/>
      <c r="S215" s="96"/>
      <c r="T215" s="96"/>
      <c r="U215" s="96"/>
      <c r="V215" s="97" t="e">
        <f t="shared" si="1"/>
        <v>#DIV/0!</v>
      </c>
      <c r="W215" s="96"/>
      <c r="X215" s="92"/>
      <c r="Y215" s="92"/>
      <c r="Z215" s="6"/>
    </row>
    <row r="216" spans="1:26" ht="22.5" customHeight="1" x14ac:dyDescent="0.25">
      <c r="A216" s="93">
        <v>1</v>
      </c>
      <c r="B216" s="93">
        <v>1</v>
      </c>
      <c r="C216" s="94" t="s">
        <v>169</v>
      </c>
      <c r="D216" s="94" t="s">
        <v>162</v>
      </c>
      <c r="E216" s="94" t="s">
        <v>171</v>
      </c>
      <c r="F216" s="94" t="s">
        <v>254</v>
      </c>
      <c r="G216" s="94" t="s">
        <v>171</v>
      </c>
      <c r="H216" s="94" t="s">
        <v>169</v>
      </c>
      <c r="I216" s="94"/>
      <c r="J216" s="94"/>
      <c r="K216" s="95" t="s">
        <v>375</v>
      </c>
      <c r="L216" s="96"/>
      <c r="M216" s="96"/>
      <c r="N216" s="96"/>
      <c r="O216" s="90">
        <f t="shared" si="3"/>
        <v>0</v>
      </c>
      <c r="P216" s="96"/>
      <c r="Q216" s="96"/>
      <c r="R216" s="96"/>
      <c r="S216" s="96"/>
      <c r="T216" s="96"/>
      <c r="U216" s="96"/>
      <c r="V216" s="97" t="e">
        <f t="shared" si="1"/>
        <v>#DIV/0!</v>
      </c>
      <c r="W216" s="96"/>
      <c r="X216" s="92"/>
      <c r="Y216" s="92"/>
      <c r="Z216" s="6"/>
    </row>
    <row r="217" spans="1:26" ht="22.5" customHeight="1" x14ac:dyDescent="0.25">
      <c r="A217" s="87">
        <v>1</v>
      </c>
      <c r="B217" s="87">
        <v>1</v>
      </c>
      <c r="C217" s="88" t="s">
        <v>169</v>
      </c>
      <c r="D217" s="87" t="s">
        <v>162</v>
      </c>
      <c r="E217" s="88" t="s">
        <v>171</v>
      </c>
      <c r="F217" s="88" t="s">
        <v>254</v>
      </c>
      <c r="G217" s="88" t="s">
        <v>232</v>
      </c>
      <c r="H217" s="88"/>
      <c r="I217" s="88"/>
      <c r="J217" s="88"/>
      <c r="K217" s="89" t="s">
        <v>376</v>
      </c>
      <c r="L217" s="90">
        <f t="shared" ref="L217:N217" si="181">SUM(L218:L219)</f>
        <v>0</v>
      </c>
      <c r="M217" s="90">
        <f t="shared" si="181"/>
        <v>0</v>
      </c>
      <c r="N217" s="90">
        <f t="shared" si="181"/>
        <v>0</v>
      </c>
      <c r="O217" s="90">
        <f t="shared" si="3"/>
        <v>0</v>
      </c>
      <c r="P217" s="90">
        <f t="shared" ref="P217:U217" si="182">SUM(P218:P219)</f>
        <v>0</v>
      </c>
      <c r="Q217" s="90">
        <f t="shared" si="182"/>
        <v>0</v>
      </c>
      <c r="R217" s="90">
        <f t="shared" si="182"/>
        <v>0</v>
      </c>
      <c r="S217" s="90">
        <f t="shared" si="182"/>
        <v>0</v>
      </c>
      <c r="T217" s="90">
        <f t="shared" si="182"/>
        <v>0</v>
      </c>
      <c r="U217" s="90">
        <f t="shared" si="182"/>
        <v>0</v>
      </c>
      <c r="V217" s="91" t="e">
        <f t="shared" si="1"/>
        <v>#DIV/0!</v>
      </c>
      <c r="W217" s="90"/>
      <c r="X217" s="92"/>
      <c r="Y217" s="92"/>
      <c r="Z217" s="53"/>
    </row>
    <row r="218" spans="1:26" ht="22.5" customHeight="1" x14ac:dyDescent="0.25">
      <c r="A218" s="93">
        <v>1</v>
      </c>
      <c r="B218" s="93">
        <v>1</v>
      </c>
      <c r="C218" s="94" t="s">
        <v>169</v>
      </c>
      <c r="D218" s="94" t="s">
        <v>162</v>
      </c>
      <c r="E218" s="94" t="s">
        <v>171</v>
      </c>
      <c r="F218" s="94" t="s">
        <v>254</v>
      </c>
      <c r="G218" s="94" t="s">
        <v>232</v>
      </c>
      <c r="H218" s="94" t="s">
        <v>160</v>
      </c>
      <c r="I218" s="94"/>
      <c r="J218" s="94"/>
      <c r="K218" s="95" t="s">
        <v>377</v>
      </c>
      <c r="L218" s="96"/>
      <c r="M218" s="96"/>
      <c r="N218" s="96"/>
      <c r="O218" s="90">
        <f t="shared" si="3"/>
        <v>0</v>
      </c>
      <c r="P218" s="96"/>
      <c r="Q218" s="96"/>
      <c r="R218" s="96"/>
      <c r="S218" s="96"/>
      <c r="T218" s="96"/>
      <c r="U218" s="96"/>
      <c r="V218" s="97" t="e">
        <f t="shared" si="1"/>
        <v>#DIV/0!</v>
      </c>
      <c r="W218" s="96"/>
      <c r="X218" s="92"/>
      <c r="Y218" s="92"/>
      <c r="Z218" s="6"/>
    </row>
    <row r="219" spans="1:26" ht="22.5" customHeight="1" x14ac:dyDescent="0.25">
      <c r="A219" s="93">
        <v>1</v>
      </c>
      <c r="B219" s="93">
        <v>1</v>
      </c>
      <c r="C219" s="94" t="s">
        <v>169</v>
      </c>
      <c r="D219" s="94" t="s">
        <v>162</v>
      </c>
      <c r="E219" s="94" t="s">
        <v>171</v>
      </c>
      <c r="F219" s="94" t="s">
        <v>254</v>
      </c>
      <c r="G219" s="94" t="s">
        <v>232</v>
      </c>
      <c r="H219" s="94" t="s">
        <v>169</v>
      </c>
      <c r="I219" s="94"/>
      <c r="J219" s="94"/>
      <c r="K219" s="95" t="s">
        <v>378</v>
      </c>
      <c r="L219" s="96"/>
      <c r="M219" s="96"/>
      <c r="N219" s="96"/>
      <c r="O219" s="90">
        <f t="shared" si="3"/>
        <v>0</v>
      </c>
      <c r="P219" s="96"/>
      <c r="Q219" s="96"/>
      <c r="R219" s="96"/>
      <c r="S219" s="96"/>
      <c r="T219" s="96"/>
      <c r="U219" s="96"/>
      <c r="V219" s="97" t="e">
        <f t="shared" si="1"/>
        <v>#DIV/0!</v>
      </c>
      <c r="W219" s="96"/>
      <c r="X219" s="92"/>
      <c r="Y219" s="92"/>
      <c r="Z219" s="6"/>
    </row>
    <row r="220" spans="1:26" ht="22.5" customHeight="1" x14ac:dyDescent="0.25">
      <c r="A220" s="81">
        <v>1</v>
      </c>
      <c r="B220" s="81">
        <v>1</v>
      </c>
      <c r="C220" s="81" t="s">
        <v>169</v>
      </c>
      <c r="D220" s="82" t="s">
        <v>162</v>
      </c>
      <c r="E220" s="82" t="s">
        <v>171</v>
      </c>
      <c r="F220" s="82" t="s">
        <v>301</v>
      </c>
      <c r="G220" s="98"/>
      <c r="H220" s="82"/>
      <c r="I220" s="82"/>
      <c r="J220" s="82"/>
      <c r="K220" s="83" t="s">
        <v>379</v>
      </c>
      <c r="L220" s="84">
        <f t="shared" ref="L220:N220" si="183">+L221+L224</f>
        <v>0</v>
      </c>
      <c r="M220" s="84">
        <f t="shared" si="183"/>
        <v>0</v>
      </c>
      <c r="N220" s="84">
        <f t="shared" si="183"/>
        <v>0</v>
      </c>
      <c r="O220" s="84">
        <f t="shared" si="3"/>
        <v>0</v>
      </c>
      <c r="P220" s="84">
        <f t="shared" ref="P220:U220" si="184">+P221+P224</f>
        <v>0</v>
      </c>
      <c r="Q220" s="84">
        <f t="shared" si="184"/>
        <v>0</v>
      </c>
      <c r="R220" s="84">
        <f t="shared" si="184"/>
        <v>0</v>
      </c>
      <c r="S220" s="84">
        <f t="shared" si="184"/>
        <v>0</v>
      </c>
      <c r="T220" s="84">
        <f t="shared" si="184"/>
        <v>0</v>
      </c>
      <c r="U220" s="84">
        <f t="shared" si="184"/>
        <v>0</v>
      </c>
      <c r="V220" s="85" t="e">
        <f t="shared" si="1"/>
        <v>#DIV/0!</v>
      </c>
      <c r="W220" s="84"/>
      <c r="X220" s="81"/>
      <c r="Y220" s="81"/>
      <c r="Z220" s="101"/>
    </row>
    <row r="221" spans="1:26" ht="22.5" customHeight="1" x14ac:dyDescent="0.25">
      <c r="A221" s="87">
        <v>1</v>
      </c>
      <c r="B221" s="87">
        <v>1</v>
      </c>
      <c r="C221" s="88" t="s">
        <v>169</v>
      </c>
      <c r="D221" s="87" t="s">
        <v>162</v>
      </c>
      <c r="E221" s="88" t="s">
        <v>171</v>
      </c>
      <c r="F221" s="88" t="s">
        <v>301</v>
      </c>
      <c r="G221" s="88" t="s">
        <v>162</v>
      </c>
      <c r="H221" s="88"/>
      <c r="I221" s="88"/>
      <c r="J221" s="88"/>
      <c r="K221" s="89" t="s">
        <v>380</v>
      </c>
      <c r="L221" s="90">
        <f t="shared" ref="L221:N221" si="185">SUM(L222:L223)</f>
        <v>0</v>
      </c>
      <c r="M221" s="90">
        <f t="shared" si="185"/>
        <v>0</v>
      </c>
      <c r="N221" s="90">
        <f t="shared" si="185"/>
        <v>0</v>
      </c>
      <c r="O221" s="90">
        <f t="shared" si="3"/>
        <v>0</v>
      </c>
      <c r="P221" s="90">
        <f t="shared" ref="P221:U221" si="186">SUM(P222:P223)</f>
        <v>0</v>
      </c>
      <c r="Q221" s="90">
        <f t="shared" si="186"/>
        <v>0</v>
      </c>
      <c r="R221" s="90">
        <f t="shared" si="186"/>
        <v>0</v>
      </c>
      <c r="S221" s="90">
        <f t="shared" si="186"/>
        <v>0</v>
      </c>
      <c r="T221" s="90">
        <f t="shared" si="186"/>
        <v>0</v>
      </c>
      <c r="U221" s="90">
        <f t="shared" si="186"/>
        <v>0</v>
      </c>
      <c r="V221" s="91" t="e">
        <f t="shared" si="1"/>
        <v>#DIV/0!</v>
      </c>
      <c r="W221" s="90"/>
      <c r="X221" s="92"/>
      <c r="Y221" s="92"/>
      <c r="Z221" s="53"/>
    </row>
    <row r="222" spans="1:26" ht="22.5" customHeight="1" x14ac:dyDescent="0.25">
      <c r="A222" s="93">
        <v>1</v>
      </c>
      <c r="B222" s="93">
        <v>1</v>
      </c>
      <c r="C222" s="94" t="s">
        <v>169</v>
      </c>
      <c r="D222" s="94" t="s">
        <v>162</v>
      </c>
      <c r="E222" s="94" t="s">
        <v>171</v>
      </c>
      <c r="F222" s="94" t="s">
        <v>301</v>
      </c>
      <c r="G222" s="94" t="s">
        <v>162</v>
      </c>
      <c r="H222" s="94" t="s">
        <v>160</v>
      </c>
      <c r="I222" s="94"/>
      <c r="J222" s="94"/>
      <c r="K222" s="95" t="s">
        <v>381</v>
      </c>
      <c r="L222" s="96"/>
      <c r="M222" s="96"/>
      <c r="N222" s="96"/>
      <c r="O222" s="90">
        <f t="shared" si="3"/>
        <v>0</v>
      </c>
      <c r="P222" s="96"/>
      <c r="Q222" s="96"/>
      <c r="R222" s="96"/>
      <c r="S222" s="96"/>
      <c r="T222" s="96"/>
      <c r="U222" s="96"/>
      <c r="V222" s="97" t="e">
        <f t="shared" si="1"/>
        <v>#DIV/0!</v>
      </c>
      <c r="W222" s="96"/>
      <c r="X222" s="92"/>
      <c r="Y222" s="92"/>
      <c r="Z222" s="6"/>
    </row>
    <row r="223" spans="1:26" ht="22.5" customHeight="1" x14ac:dyDescent="0.25">
      <c r="A223" s="93">
        <v>1</v>
      </c>
      <c r="B223" s="93">
        <v>1</v>
      </c>
      <c r="C223" s="94" t="s">
        <v>169</v>
      </c>
      <c r="D223" s="94" t="s">
        <v>162</v>
      </c>
      <c r="E223" s="94" t="s">
        <v>171</v>
      </c>
      <c r="F223" s="94" t="s">
        <v>301</v>
      </c>
      <c r="G223" s="94" t="s">
        <v>162</v>
      </c>
      <c r="H223" s="94" t="s">
        <v>169</v>
      </c>
      <c r="I223" s="94"/>
      <c r="J223" s="94"/>
      <c r="K223" s="95" t="s">
        <v>382</v>
      </c>
      <c r="L223" s="96"/>
      <c r="M223" s="96"/>
      <c r="N223" s="96"/>
      <c r="O223" s="90">
        <f t="shared" si="3"/>
        <v>0</v>
      </c>
      <c r="P223" s="96"/>
      <c r="Q223" s="96"/>
      <c r="R223" s="96"/>
      <c r="S223" s="96"/>
      <c r="T223" s="96"/>
      <c r="U223" s="96"/>
      <c r="V223" s="97" t="e">
        <f t="shared" si="1"/>
        <v>#DIV/0!</v>
      </c>
      <c r="W223" s="96"/>
      <c r="X223" s="92"/>
      <c r="Y223" s="92"/>
      <c r="Z223" s="6"/>
    </row>
    <row r="224" spans="1:26" ht="22.5" customHeight="1" x14ac:dyDescent="0.25">
      <c r="A224" s="87">
        <v>1</v>
      </c>
      <c r="B224" s="87">
        <v>1</v>
      </c>
      <c r="C224" s="88" t="s">
        <v>169</v>
      </c>
      <c r="D224" s="87" t="s">
        <v>162</v>
      </c>
      <c r="E224" s="88" t="s">
        <v>171</v>
      </c>
      <c r="F224" s="88" t="s">
        <v>301</v>
      </c>
      <c r="G224" s="88" t="s">
        <v>171</v>
      </c>
      <c r="H224" s="88"/>
      <c r="I224" s="88"/>
      <c r="J224" s="88"/>
      <c r="K224" s="89" t="s">
        <v>383</v>
      </c>
      <c r="L224" s="90">
        <f t="shared" ref="L224:N224" si="187">SUM(L225:L226)</f>
        <v>0</v>
      </c>
      <c r="M224" s="90">
        <f t="shared" si="187"/>
        <v>0</v>
      </c>
      <c r="N224" s="90">
        <f t="shared" si="187"/>
        <v>0</v>
      </c>
      <c r="O224" s="90">
        <f t="shared" si="3"/>
        <v>0</v>
      </c>
      <c r="P224" s="90">
        <f t="shared" ref="P224:U224" si="188">SUM(P225:P226)</f>
        <v>0</v>
      </c>
      <c r="Q224" s="90">
        <f t="shared" si="188"/>
        <v>0</v>
      </c>
      <c r="R224" s="90">
        <f t="shared" si="188"/>
        <v>0</v>
      </c>
      <c r="S224" s="90">
        <f t="shared" si="188"/>
        <v>0</v>
      </c>
      <c r="T224" s="90">
        <f t="shared" si="188"/>
        <v>0</v>
      </c>
      <c r="U224" s="90">
        <f t="shared" si="188"/>
        <v>0</v>
      </c>
      <c r="V224" s="91" t="e">
        <f t="shared" si="1"/>
        <v>#DIV/0!</v>
      </c>
      <c r="W224" s="90"/>
      <c r="X224" s="92"/>
      <c r="Y224" s="92"/>
      <c r="Z224" s="53"/>
    </row>
    <row r="225" spans="1:26" ht="22.5" customHeight="1" x14ac:dyDescent="0.25">
      <c r="A225" s="93">
        <v>1</v>
      </c>
      <c r="B225" s="93">
        <v>1</v>
      </c>
      <c r="C225" s="94" t="s">
        <v>169</v>
      </c>
      <c r="D225" s="94" t="s">
        <v>162</v>
      </c>
      <c r="E225" s="94" t="s">
        <v>171</v>
      </c>
      <c r="F225" s="94" t="s">
        <v>301</v>
      </c>
      <c r="G225" s="94" t="s">
        <v>171</v>
      </c>
      <c r="H225" s="94" t="s">
        <v>160</v>
      </c>
      <c r="I225" s="94"/>
      <c r="J225" s="94"/>
      <c r="K225" s="95" t="s">
        <v>384</v>
      </c>
      <c r="L225" s="96"/>
      <c r="M225" s="96"/>
      <c r="N225" s="96"/>
      <c r="O225" s="90">
        <f t="shared" si="3"/>
        <v>0</v>
      </c>
      <c r="P225" s="96"/>
      <c r="Q225" s="96"/>
      <c r="R225" s="96"/>
      <c r="S225" s="96"/>
      <c r="T225" s="96"/>
      <c r="U225" s="96"/>
      <c r="V225" s="97" t="e">
        <f t="shared" si="1"/>
        <v>#DIV/0!</v>
      </c>
      <c r="W225" s="96"/>
      <c r="X225" s="92"/>
      <c r="Y225" s="92"/>
      <c r="Z225" s="6"/>
    </row>
    <row r="226" spans="1:26" ht="22.5" customHeight="1" x14ac:dyDescent="0.25">
      <c r="A226" s="93">
        <v>1</v>
      </c>
      <c r="B226" s="93">
        <v>1</v>
      </c>
      <c r="C226" s="94" t="s">
        <v>169</v>
      </c>
      <c r="D226" s="94" t="s">
        <v>162</v>
      </c>
      <c r="E226" s="94" t="s">
        <v>171</v>
      </c>
      <c r="F226" s="94" t="s">
        <v>301</v>
      </c>
      <c r="G226" s="94" t="s">
        <v>171</v>
      </c>
      <c r="H226" s="94" t="s">
        <v>169</v>
      </c>
      <c r="I226" s="94"/>
      <c r="J226" s="94"/>
      <c r="K226" s="95" t="s">
        <v>385</v>
      </c>
      <c r="L226" s="96"/>
      <c r="M226" s="96"/>
      <c r="N226" s="96"/>
      <c r="O226" s="90">
        <f t="shared" si="3"/>
        <v>0</v>
      </c>
      <c r="P226" s="96"/>
      <c r="Q226" s="96"/>
      <c r="R226" s="96"/>
      <c r="S226" s="96"/>
      <c r="T226" s="96"/>
      <c r="U226" s="96"/>
      <c r="V226" s="97" t="e">
        <f t="shared" si="1"/>
        <v>#DIV/0!</v>
      </c>
      <c r="W226" s="96"/>
      <c r="X226" s="92"/>
      <c r="Y226" s="92"/>
      <c r="Z226" s="6"/>
    </row>
    <row r="227" spans="1:26" ht="22.5" customHeight="1" x14ac:dyDescent="0.25">
      <c r="A227" s="67">
        <v>1</v>
      </c>
      <c r="B227" s="68" t="s">
        <v>160</v>
      </c>
      <c r="C227" s="68" t="s">
        <v>169</v>
      </c>
      <c r="D227" s="68" t="s">
        <v>232</v>
      </c>
      <c r="E227" s="68"/>
      <c r="F227" s="68"/>
      <c r="G227" s="68"/>
      <c r="H227" s="69"/>
      <c r="I227" s="69"/>
      <c r="J227" s="69"/>
      <c r="K227" s="70" t="s">
        <v>386</v>
      </c>
      <c r="L227" s="71">
        <f t="shared" ref="L227:N227" si="189">+L228+L231+L234+L237+L240</f>
        <v>0</v>
      </c>
      <c r="M227" s="71">
        <f t="shared" si="189"/>
        <v>0</v>
      </c>
      <c r="N227" s="71">
        <f t="shared" si="189"/>
        <v>0</v>
      </c>
      <c r="O227" s="71">
        <f t="shared" si="3"/>
        <v>0</v>
      </c>
      <c r="P227" s="71">
        <f t="shared" ref="P227:U227" si="190">+P228+P231+P234+P237+P240</f>
        <v>0</v>
      </c>
      <c r="Q227" s="71">
        <f t="shared" si="190"/>
        <v>0</v>
      </c>
      <c r="R227" s="71">
        <f t="shared" si="190"/>
        <v>0</v>
      </c>
      <c r="S227" s="71">
        <f t="shared" si="190"/>
        <v>0</v>
      </c>
      <c r="T227" s="71">
        <f t="shared" si="190"/>
        <v>0</v>
      </c>
      <c r="U227" s="71">
        <f t="shared" si="190"/>
        <v>0</v>
      </c>
      <c r="V227" s="72" t="e">
        <f t="shared" si="1"/>
        <v>#DIV/0!</v>
      </c>
      <c r="W227" s="71"/>
      <c r="X227" s="67"/>
      <c r="Y227" s="68"/>
      <c r="Z227" s="100"/>
    </row>
    <row r="228" spans="1:26" ht="22.5" customHeight="1" x14ac:dyDescent="0.25">
      <c r="A228" s="74">
        <v>1</v>
      </c>
      <c r="B228" s="75" t="s">
        <v>160</v>
      </c>
      <c r="C228" s="75" t="s">
        <v>169</v>
      </c>
      <c r="D228" s="75" t="s">
        <v>232</v>
      </c>
      <c r="E228" s="75" t="s">
        <v>171</v>
      </c>
      <c r="F228" s="75"/>
      <c r="G228" s="75"/>
      <c r="H228" s="76"/>
      <c r="I228" s="76"/>
      <c r="J228" s="76"/>
      <c r="K228" s="77" t="s">
        <v>387</v>
      </c>
      <c r="L228" s="78">
        <f t="shared" ref="L228:N228" si="191">SUM(L229:L230)</f>
        <v>0</v>
      </c>
      <c r="M228" s="78">
        <f t="shared" si="191"/>
        <v>0</v>
      </c>
      <c r="N228" s="78">
        <f t="shared" si="191"/>
        <v>0</v>
      </c>
      <c r="O228" s="78">
        <f t="shared" si="3"/>
        <v>0</v>
      </c>
      <c r="P228" s="78">
        <f t="shared" ref="P228:U228" si="192">SUM(P229:P230)</f>
        <v>0</v>
      </c>
      <c r="Q228" s="78">
        <f t="shared" si="192"/>
        <v>0</v>
      </c>
      <c r="R228" s="78">
        <f t="shared" si="192"/>
        <v>0</v>
      </c>
      <c r="S228" s="78">
        <f t="shared" si="192"/>
        <v>0</v>
      </c>
      <c r="T228" s="78">
        <f t="shared" si="192"/>
        <v>0</v>
      </c>
      <c r="U228" s="78">
        <f t="shared" si="192"/>
        <v>0</v>
      </c>
      <c r="V228" s="79" t="e">
        <f t="shared" si="1"/>
        <v>#DIV/0!</v>
      </c>
      <c r="W228" s="78"/>
      <c r="X228" s="74"/>
      <c r="Y228" s="75"/>
      <c r="Z228" s="100"/>
    </row>
    <row r="229" spans="1:26" ht="22.5" customHeight="1" x14ac:dyDescent="0.25">
      <c r="A229" s="93">
        <v>1</v>
      </c>
      <c r="B229" s="94" t="s">
        <v>160</v>
      </c>
      <c r="C229" s="94" t="s">
        <v>169</v>
      </c>
      <c r="D229" s="94" t="s">
        <v>232</v>
      </c>
      <c r="E229" s="94" t="s">
        <v>171</v>
      </c>
      <c r="F229" s="94" t="s">
        <v>160</v>
      </c>
      <c r="G229" s="94"/>
      <c r="H229" s="94"/>
      <c r="I229" s="94"/>
      <c r="J229" s="94"/>
      <c r="K229" s="95" t="s">
        <v>388</v>
      </c>
      <c r="L229" s="96"/>
      <c r="M229" s="96"/>
      <c r="N229" s="96"/>
      <c r="O229" s="90">
        <f t="shared" si="3"/>
        <v>0</v>
      </c>
      <c r="P229" s="96"/>
      <c r="Q229" s="96"/>
      <c r="R229" s="96"/>
      <c r="S229" s="96"/>
      <c r="T229" s="96"/>
      <c r="U229" s="96"/>
      <c r="V229" s="97" t="e">
        <f t="shared" si="1"/>
        <v>#DIV/0!</v>
      </c>
      <c r="W229" s="96"/>
      <c r="X229" s="92"/>
      <c r="Y229" s="92"/>
      <c r="Z229" s="6"/>
    </row>
    <row r="230" spans="1:26" ht="22.5" customHeight="1" x14ac:dyDescent="0.25">
      <c r="A230" s="93">
        <v>1</v>
      </c>
      <c r="B230" s="94" t="s">
        <v>160</v>
      </c>
      <c r="C230" s="94" t="s">
        <v>169</v>
      </c>
      <c r="D230" s="94" t="s">
        <v>232</v>
      </c>
      <c r="E230" s="94" t="s">
        <v>171</v>
      </c>
      <c r="F230" s="94" t="s">
        <v>169</v>
      </c>
      <c r="G230" s="94"/>
      <c r="H230" s="94"/>
      <c r="I230" s="94"/>
      <c r="J230" s="94"/>
      <c r="K230" s="95" t="s">
        <v>389</v>
      </c>
      <c r="L230" s="96"/>
      <c r="M230" s="96"/>
      <c r="N230" s="96"/>
      <c r="O230" s="90">
        <f t="shared" si="3"/>
        <v>0</v>
      </c>
      <c r="P230" s="96"/>
      <c r="Q230" s="96"/>
      <c r="R230" s="96"/>
      <c r="S230" s="96"/>
      <c r="T230" s="96"/>
      <c r="U230" s="96"/>
      <c r="V230" s="97" t="e">
        <f t="shared" si="1"/>
        <v>#DIV/0!</v>
      </c>
      <c r="W230" s="96"/>
      <c r="X230" s="92"/>
      <c r="Y230" s="92"/>
      <c r="Z230" s="6"/>
    </row>
    <row r="231" spans="1:26" ht="22.5" customHeight="1" x14ac:dyDescent="0.25">
      <c r="A231" s="74">
        <v>1</v>
      </c>
      <c r="B231" s="75" t="s">
        <v>160</v>
      </c>
      <c r="C231" s="75" t="s">
        <v>169</v>
      </c>
      <c r="D231" s="75" t="s">
        <v>232</v>
      </c>
      <c r="E231" s="75" t="s">
        <v>232</v>
      </c>
      <c r="F231" s="75"/>
      <c r="G231" s="75"/>
      <c r="H231" s="76"/>
      <c r="I231" s="76"/>
      <c r="J231" s="76"/>
      <c r="K231" s="77" t="s">
        <v>390</v>
      </c>
      <c r="L231" s="78">
        <f t="shared" ref="L231:N231" si="193">SUM(L232:L233)</f>
        <v>0</v>
      </c>
      <c r="M231" s="78">
        <f t="shared" si="193"/>
        <v>0</v>
      </c>
      <c r="N231" s="78">
        <f t="shared" si="193"/>
        <v>0</v>
      </c>
      <c r="O231" s="78">
        <f t="shared" si="3"/>
        <v>0</v>
      </c>
      <c r="P231" s="78">
        <f t="shared" ref="P231:U231" si="194">SUM(P232:P233)</f>
        <v>0</v>
      </c>
      <c r="Q231" s="78">
        <f t="shared" si="194"/>
        <v>0</v>
      </c>
      <c r="R231" s="78">
        <f t="shared" si="194"/>
        <v>0</v>
      </c>
      <c r="S231" s="78">
        <f t="shared" si="194"/>
        <v>0</v>
      </c>
      <c r="T231" s="78">
        <f t="shared" si="194"/>
        <v>0</v>
      </c>
      <c r="U231" s="78">
        <f t="shared" si="194"/>
        <v>0</v>
      </c>
      <c r="V231" s="79" t="e">
        <f t="shared" si="1"/>
        <v>#DIV/0!</v>
      </c>
      <c r="W231" s="78"/>
      <c r="X231" s="74"/>
      <c r="Y231" s="75"/>
      <c r="Z231" s="100"/>
    </row>
    <row r="232" spans="1:26" ht="22.5" customHeight="1" x14ac:dyDescent="0.25">
      <c r="A232" s="93">
        <v>1</v>
      </c>
      <c r="B232" s="94" t="s">
        <v>160</v>
      </c>
      <c r="C232" s="94" t="s">
        <v>169</v>
      </c>
      <c r="D232" s="94" t="s">
        <v>232</v>
      </c>
      <c r="E232" s="94" t="s">
        <v>232</v>
      </c>
      <c r="F232" s="94" t="s">
        <v>160</v>
      </c>
      <c r="G232" s="94"/>
      <c r="H232" s="94"/>
      <c r="I232" s="94"/>
      <c r="J232" s="94"/>
      <c r="K232" s="95" t="s">
        <v>391</v>
      </c>
      <c r="L232" s="96"/>
      <c r="M232" s="96"/>
      <c r="N232" s="96"/>
      <c r="O232" s="90">
        <f t="shared" si="3"/>
        <v>0</v>
      </c>
      <c r="P232" s="96"/>
      <c r="Q232" s="96"/>
      <c r="R232" s="96"/>
      <c r="S232" s="96"/>
      <c r="T232" s="96"/>
      <c r="U232" s="96"/>
      <c r="V232" s="97" t="e">
        <f t="shared" si="1"/>
        <v>#DIV/0!</v>
      </c>
      <c r="W232" s="96"/>
      <c r="X232" s="92"/>
      <c r="Y232" s="92"/>
      <c r="Z232" s="6"/>
    </row>
    <row r="233" spans="1:26" ht="22.5" customHeight="1" x14ac:dyDescent="0.25">
      <c r="A233" s="93">
        <v>1</v>
      </c>
      <c r="B233" s="94" t="s">
        <v>160</v>
      </c>
      <c r="C233" s="94" t="s">
        <v>169</v>
      </c>
      <c r="D233" s="94" t="s">
        <v>232</v>
      </c>
      <c r="E233" s="94" t="s">
        <v>232</v>
      </c>
      <c r="F233" s="94" t="s">
        <v>169</v>
      </c>
      <c r="G233" s="94"/>
      <c r="H233" s="94"/>
      <c r="I233" s="94"/>
      <c r="J233" s="94"/>
      <c r="K233" s="95" t="s">
        <v>392</v>
      </c>
      <c r="L233" s="96"/>
      <c r="M233" s="96"/>
      <c r="N233" s="96"/>
      <c r="O233" s="90">
        <f t="shared" si="3"/>
        <v>0</v>
      </c>
      <c r="P233" s="96"/>
      <c r="Q233" s="96"/>
      <c r="R233" s="96"/>
      <c r="S233" s="96"/>
      <c r="T233" s="96"/>
      <c r="U233" s="96"/>
      <c r="V233" s="97" t="e">
        <f t="shared" si="1"/>
        <v>#DIV/0!</v>
      </c>
      <c r="W233" s="96"/>
      <c r="X233" s="92"/>
      <c r="Y233" s="92"/>
      <c r="Z233" s="6"/>
    </row>
    <row r="234" spans="1:26" ht="22.5" customHeight="1" x14ac:dyDescent="0.25">
      <c r="A234" s="74">
        <v>1</v>
      </c>
      <c r="B234" s="75" t="s">
        <v>160</v>
      </c>
      <c r="C234" s="75" t="s">
        <v>169</v>
      </c>
      <c r="D234" s="75" t="s">
        <v>232</v>
      </c>
      <c r="E234" s="75" t="s">
        <v>239</v>
      </c>
      <c r="F234" s="75"/>
      <c r="G234" s="75"/>
      <c r="H234" s="76"/>
      <c r="I234" s="76"/>
      <c r="J234" s="76"/>
      <c r="K234" s="77" t="s">
        <v>393</v>
      </c>
      <c r="L234" s="78">
        <f t="shared" ref="L234:N234" si="195">SUM(L235:L236)</f>
        <v>0</v>
      </c>
      <c r="M234" s="78">
        <f t="shared" si="195"/>
        <v>0</v>
      </c>
      <c r="N234" s="78">
        <f t="shared" si="195"/>
        <v>0</v>
      </c>
      <c r="O234" s="78">
        <f t="shared" si="3"/>
        <v>0</v>
      </c>
      <c r="P234" s="78">
        <f t="shared" ref="P234:U234" si="196">SUM(P235:P236)</f>
        <v>0</v>
      </c>
      <c r="Q234" s="78">
        <f t="shared" si="196"/>
        <v>0</v>
      </c>
      <c r="R234" s="78">
        <f t="shared" si="196"/>
        <v>0</v>
      </c>
      <c r="S234" s="78">
        <f t="shared" si="196"/>
        <v>0</v>
      </c>
      <c r="T234" s="78">
        <f t="shared" si="196"/>
        <v>0</v>
      </c>
      <c r="U234" s="78">
        <f t="shared" si="196"/>
        <v>0</v>
      </c>
      <c r="V234" s="79" t="e">
        <f t="shared" si="1"/>
        <v>#DIV/0!</v>
      </c>
      <c r="W234" s="78"/>
      <c r="X234" s="74"/>
      <c r="Y234" s="75"/>
      <c r="Z234" s="100"/>
    </row>
    <row r="235" spans="1:26" ht="22.5" customHeight="1" x14ac:dyDescent="0.25">
      <c r="A235" s="93">
        <v>1</v>
      </c>
      <c r="B235" s="94" t="s">
        <v>160</v>
      </c>
      <c r="C235" s="94" t="s">
        <v>169</v>
      </c>
      <c r="D235" s="94" t="s">
        <v>232</v>
      </c>
      <c r="E235" s="94" t="s">
        <v>239</v>
      </c>
      <c r="F235" s="94" t="s">
        <v>160</v>
      </c>
      <c r="G235" s="94"/>
      <c r="H235" s="94"/>
      <c r="I235" s="94"/>
      <c r="J235" s="94"/>
      <c r="K235" s="95" t="s">
        <v>394</v>
      </c>
      <c r="L235" s="96"/>
      <c r="M235" s="96"/>
      <c r="N235" s="96"/>
      <c r="O235" s="90">
        <f t="shared" si="3"/>
        <v>0</v>
      </c>
      <c r="P235" s="96"/>
      <c r="Q235" s="96"/>
      <c r="R235" s="96"/>
      <c r="S235" s="96"/>
      <c r="T235" s="96"/>
      <c r="U235" s="96"/>
      <c r="V235" s="97" t="e">
        <f t="shared" si="1"/>
        <v>#DIV/0!</v>
      </c>
      <c r="W235" s="96"/>
      <c r="X235" s="92"/>
      <c r="Y235" s="92"/>
      <c r="Z235" s="6"/>
    </row>
    <row r="236" spans="1:26" ht="22.5" customHeight="1" x14ac:dyDescent="0.25">
      <c r="A236" s="93">
        <v>1</v>
      </c>
      <c r="B236" s="94" t="s">
        <v>160</v>
      </c>
      <c r="C236" s="94" t="s">
        <v>169</v>
      </c>
      <c r="D236" s="94" t="s">
        <v>232</v>
      </c>
      <c r="E236" s="94" t="s">
        <v>239</v>
      </c>
      <c r="F236" s="94" t="s">
        <v>169</v>
      </c>
      <c r="G236" s="94"/>
      <c r="H236" s="94"/>
      <c r="I236" s="94"/>
      <c r="J236" s="94"/>
      <c r="K236" s="95" t="s">
        <v>395</v>
      </c>
      <c r="L236" s="96"/>
      <c r="M236" s="96"/>
      <c r="N236" s="96"/>
      <c r="O236" s="90">
        <f t="shared" si="3"/>
        <v>0</v>
      </c>
      <c r="P236" s="96"/>
      <c r="Q236" s="96"/>
      <c r="R236" s="96"/>
      <c r="S236" s="96"/>
      <c r="T236" s="96"/>
      <c r="U236" s="96"/>
      <c r="V236" s="97" t="e">
        <f t="shared" si="1"/>
        <v>#DIV/0!</v>
      </c>
      <c r="W236" s="96"/>
      <c r="X236" s="92"/>
      <c r="Y236" s="92"/>
      <c r="Z236" s="6"/>
    </row>
    <row r="237" spans="1:26" ht="22.5" customHeight="1" x14ac:dyDescent="0.25">
      <c r="A237" s="74">
        <v>1</v>
      </c>
      <c r="B237" s="75" t="s">
        <v>160</v>
      </c>
      <c r="C237" s="75" t="s">
        <v>169</v>
      </c>
      <c r="D237" s="75" t="s">
        <v>232</v>
      </c>
      <c r="E237" s="75" t="s">
        <v>181</v>
      </c>
      <c r="F237" s="75"/>
      <c r="G237" s="75"/>
      <c r="H237" s="76"/>
      <c r="I237" s="76"/>
      <c r="J237" s="76"/>
      <c r="K237" s="77" t="s">
        <v>396</v>
      </c>
      <c r="L237" s="78">
        <f t="shared" ref="L237:N237" si="197">SUM(L238:L239)</f>
        <v>0</v>
      </c>
      <c r="M237" s="78">
        <f t="shared" si="197"/>
        <v>0</v>
      </c>
      <c r="N237" s="78">
        <f t="shared" si="197"/>
        <v>0</v>
      </c>
      <c r="O237" s="78">
        <f t="shared" si="3"/>
        <v>0</v>
      </c>
      <c r="P237" s="78">
        <f t="shared" ref="P237:U237" si="198">SUM(P238:P239)</f>
        <v>0</v>
      </c>
      <c r="Q237" s="78">
        <f t="shared" si="198"/>
        <v>0</v>
      </c>
      <c r="R237" s="78">
        <f t="shared" si="198"/>
        <v>0</v>
      </c>
      <c r="S237" s="78">
        <f t="shared" si="198"/>
        <v>0</v>
      </c>
      <c r="T237" s="78">
        <f t="shared" si="198"/>
        <v>0</v>
      </c>
      <c r="U237" s="78">
        <f t="shared" si="198"/>
        <v>0</v>
      </c>
      <c r="V237" s="79" t="e">
        <f t="shared" si="1"/>
        <v>#DIV/0!</v>
      </c>
      <c r="W237" s="78"/>
      <c r="X237" s="74"/>
      <c r="Y237" s="75"/>
      <c r="Z237" s="100"/>
    </row>
    <row r="238" spans="1:26" ht="22.5" customHeight="1" x14ac:dyDescent="0.25">
      <c r="A238" s="93">
        <v>1</v>
      </c>
      <c r="B238" s="94" t="s">
        <v>160</v>
      </c>
      <c r="C238" s="94" t="s">
        <v>169</v>
      </c>
      <c r="D238" s="94" t="s">
        <v>232</v>
      </c>
      <c r="E238" s="94" t="s">
        <v>181</v>
      </c>
      <c r="F238" s="94" t="s">
        <v>160</v>
      </c>
      <c r="G238" s="94"/>
      <c r="H238" s="94"/>
      <c r="I238" s="94"/>
      <c r="J238" s="94"/>
      <c r="K238" s="95" t="s">
        <v>397</v>
      </c>
      <c r="L238" s="96"/>
      <c r="M238" s="96"/>
      <c r="N238" s="96"/>
      <c r="O238" s="90">
        <f t="shared" si="3"/>
        <v>0</v>
      </c>
      <c r="P238" s="96"/>
      <c r="Q238" s="96"/>
      <c r="R238" s="96"/>
      <c r="S238" s="96"/>
      <c r="T238" s="96"/>
      <c r="U238" s="96"/>
      <c r="V238" s="97" t="e">
        <f t="shared" si="1"/>
        <v>#DIV/0!</v>
      </c>
      <c r="W238" s="96"/>
      <c r="X238" s="92"/>
      <c r="Y238" s="92"/>
      <c r="Z238" s="6"/>
    </row>
    <row r="239" spans="1:26" ht="22.5" customHeight="1" x14ac:dyDescent="0.25">
      <c r="A239" s="93">
        <v>1</v>
      </c>
      <c r="B239" s="94" t="s">
        <v>160</v>
      </c>
      <c r="C239" s="94" t="s">
        <v>169</v>
      </c>
      <c r="D239" s="94" t="s">
        <v>232</v>
      </c>
      <c r="E239" s="94" t="s">
        <v>181</v>
      </c>
      <c r="F239" s="94" t="s">
        <v>169</v>
      </c>
      <c r="G239" s="94"/>
      <c r="H239" s="94"/>
      <c r="I239" s="94"/>
      <c r="J239" s="94"/>
      <c r="K239" s="95" t="s">
        <v>398</v>
      </c>
      <c r="L239" s="96"/>
      <c r="M239" s="96"/>
      <c r="N239" s="96"/>
      <c r="O239" s="90">
        <f t="shared" si="3"/>
        <v>0</v>
      </c>
      <c r="P239" s="96"/>
      <c r="Q239" s="96"/>
      <c r="R239" s="96"/>
      <c r="S239" s="96"/>
      <c r="T239" s="96"/>
      <c r="U239" s="96"/>
      <c r="V239" s="97" t="e">
        <f t="shared" si="1"/>
        <v>#DIV/0!</v>
      </c>
      <c r="W239" s="96"/>
      <c r="X239" s="92"/>
      <c r="Y239" s="92"/>
      <c r="Z239" s="6"/>
    </row>
    <row r="240" spans="1:26" ht="22.5" customHeight="1" x14ac:dyDescent="0.25">
      <c r="A240" s="74">
        <v>1</v>
      </c>
      <c r="B240" s="75" t="s">
        <v>160</v>
      </c>
      <c r="C240" s="75" t="s">
        <v>169</v>
      </c>
      <c r="D240" s="75" t="s">
        <v>232</v>
      </c>
      <c r="E240" s="75" t="s">
        <v>277</v>
      </c>
      <c r="F240" s="75"/>
      <c r="G240" s="75"/>
      <c r="H240" s="76"/>
      <c r="I240" s="76"/>
      <c r="J240" s="76"/>
      <c r="K240" s="77" t="s">
        <v>399</v>
      </c>
      <c r="L240" s="78">
        <f t="shared" ref="L240:N240" si="199">SUM(L241:L242)</f>
        <v>0</v>
      </c>
      <c r="M240" s="78">
        <f t="shared" si="199"/>
        <v>0</v>
      </c>
      <c r="N240" s="78">
        <f t="shared" si="199"/>
        <v>0</v>
      </c>
      <c r="O240" s="78">
        <f t="shared" si="3"/>
        <v>0</v>
      </c>
      <c r="P240" s="78">
        <f t="shared" ref="P240:U240" si="200">SUM(P241:P242)</f>
        <v>0</v>
      </c>
      <c r="Q240" s="78">
        <f t="shared" si="200"/>
        <v>0</v>
      </c>
      <c r="R240" s="78">
        <f t="shared" si="200"/>
        <v>0</v>
      </c>
      <c r="S240" s="78">
        <f t="shared" si="200"/>
        <v>0</v>
      </c>
      <c r="T240" s="78">
        <f t="shared" si="200"/>
        <v>0</v>
      </c>
      <c r="U240" s="78">
        <f t="shared" si="200"/>
        <v>0</v>
      </c>
      <c r="V240" s="79" t="e">
        <f t="shared" si="1"/>
        <v>#DIV/0!</v>
      </c>
      <c r="W240" s="78"/>
      <c r="X240" s="74"/>
      <c r="Y240" s="75"/>
      <c r="Z240" s="100"/>
    </row>
    <row r="241" spans="1:26" ht="22.5" customHeight="1" x14ac:dyDescent="0.25">
      <c r="A241" s="93">
        <v>1</v>
      </c>
      <c r="B241" s="94" t="s">
        <v>160</v>
      </c>
      <c r="C241" s="94" t="s">
        <v>169</v>
      </c>
      <c r="D241" s="94" t="s">
        <v>232</v>
      </c>
      <c r="E241" s="94" t="s">
        <v>277</v>
      </c>
      <c r="F241" s="94" t="s">
        <v>160</v>
      </c>
      <c r="G241" s="94"/>
      <c r="H241" s="94"/>
      <c r="I241" s="94"/>
      <c r="J241" s="94"/>
      <c r="K241" s="95" t="s">
        <v>400</v>
      </c>
      <c r="L241" s="96"/>
      <c r="M241" s="96"/>
      <c r="N241" s="96"/>
      <c r="O241" s="90">
        <f t="shared" si="3"/>
        <v>0</v>
      </c>
      <c r="P241" s="96"/>
      <c r="Q241" s="96"/>
      <c r="R241" s="96"/>
      <c r="S241" s="96"/>
      <c r="T241" s="96"/>
      <c r="U241" s="96"/>
      <c r="V241" s="97" t="e">
        <f t="shared" si="1"/>
        <v>#DIV/0!</v>
      </c>
      <c r="W241" s="96"/>
      <c r="X241" s="92"/>
      <c r="Y241" s="92"/>
      <c r="Z241" s="6"/>
    </row>
    <row r="242" spans="1:26" ht="22.5" customHeight="1" x14ac:dyDescent="0.25">
      <c r="A242" s="93">
        <v>1</v>
      </c>
      <c r="B242" s="94" t="s">
        <v>160</v>
      </c>
      <c r="C242" s="94" t="s">
        <v>169</v>
      </c>
      <c r="D242" s="94" t="s">
        <v>232</v>
      </c>
      <c r="E242" s="94" t="s">
        <v>277</v>
      </c>
      <c r="F242" s="94" t="s">
        <v>169</v>
      </c>
      <c r="G242" s="94"/>
      <c r="H242" s="94"/>
      <c r="I242" s="94"/>
      <c r="J242" s="94"/>
      <c r="K242" s="95" t="s">
        <v>401</v>
      </c>
      <c r="L242" s="96"/>
      <c r="M242" s="96"/>
      <c r="N242" s="96"/>
      <c r="O242" s="90">
        <f t="shared" si="3"/>
        <v>0</v>
      </c>
      <c r="P242" s="96"/>
      <c r="Q242" s="96"/>
      <c r="R242" s="96"/>
      <c r="S242" s="96"/>
      <c r="T242" s="96"/>
      <c r="U242" s="96"/>
      <c r="V242" s="97" t="e">
        <f t="shared" si="1"/>
        <v>#DIV/0!</v>
      </c>
      <c r="W242" s="96"/>
      <c r="X242" s="92"/>
      <c r="Y242" s="92"/>
      <c r="Z242" s="6"/>
    </row>
    <row r="243" spans="1:26" ht="22.5" customHeight="1" x14ac:dyDescent="0.25">
      <c r="A243" s="67">
        <v>1</v>
      </c>
      <c r="B243" s="68" t="s">
        <v>160</v>
      </c>
      <c r="C243" s="68" t="s">
        <v>169</v>
      </c>
      <c r="D243" s="68" t="s">
        <v>181</v>
      </c>
      <c r="E243" s="68"/>
      <c r="F243" s="68"/>
      <c r="G243" s="68"/>
      <c r="H243" s="69"/>
      <c r="I243" s="69"/>
      <c r="J243" s="69"/>
      <c r="K243" s="70" t="s">
        <v>402</v>
      </c>
      <c r="L243" s="71">
        <f t="shared" ref="L243:N243" si="201">+L244+L245+L276+L277+L278+L279</f>
        <v>150000000</v>
      </c>
      <c r="M243" s="71">
        <f t="shared" si="201"/>
        <v>0</v>
      </c>
      <c r="N243" s="71">
        <f t="shared" si="201"/>
        <v>0</v>
      </c>
      <c r="O243" s="71">
        <f t="shared" si="3"/>
        <v>150000000</v>
      </c>
      <c r="P243" s="71">
        <f t="shared" ref="P243:U243" si="202">+P244+P245+P276+P277+P278+P279</f>
        <v>56000000</v>
      </c>
      <c r="Q243" s="71">
        <f t="shared" si="202"/>
        <v>60000000</v>
      </c>
      <c r="R243" s="71">
        <f t="shared" si="202"/>
        <v>15000000</v>
      </c>
      <c r="S243" s="71">
        <f t="shared" si="202"/>
        <v>19000000</v>
      </c>
      <c r="T243" s="71">
        <f t="shared" si="202"/>
        <v>173236408.69000003</v>
      </c>
      <c r="U243" s="71">
        <f t="shared" si="202"/>
        <v>173236408.94000003</v>
      </c>
      <c r="V243" s="72">
        <f t="shared" si="1"/>
        <v>1.0000000014431147</v>
      </c>
      <c r="W243" s="71"/>
      <c r="X243" s="67"/>
      <c r="Y243" s="68"/>
      <c r="Z243" s="100"/>
    </row>
    <row r="244" spans="1:26" ht="22.5" customHeight="1" x14ac:dyDescent="0.25">
      <c r="A244" s="74">
        <v>1</v>
      </c>
      <c r="B244" s="75" t="s">
        <v>160</v>
      </c>
      <c r="C244" s="75" t="s">
        <v>169</v>
      </c>
      <c r="D244" s="75" t="s">
        <v>181</v>
      </c>
      <c r="E244" s="75" t="s">
        <v>162</v>
      </c>
      <c r="F244" s="75"/>
      <c r="G244" s="75"/>
      <c r="H244" s="76"/>
      <c r="I244" s="76"/>
      <c r="J244" s="76"/>
      <c r="K244" s="77" t="s">
        <v>403</v>
      </c>
      <c r="L244" s="78"/>
      <c r="M244" s="78"/>
      <c r="N244" s="78"/>
      <c r="O244" s="78">
        <f t="shared" si="3"/>
        <v>0</v>
      </c>
      <c r="P244" s="78"/>
      <c r="Q244" s="78"/>
      <c r="R244" s="78"/>
      <c r="S244" s="78"/>
      <c r="T244" s="78"/>
      <c r="U244" s="78"/>
      <c r="V244" s="79" t="e">
        <f t="shared" si="1"/>
        <v>#DIV/0!</v>
      </c>
      <c r="W244" s="78"/>
      <c r="X244" s="74"/>
      <c r="Y244" s="75"/>
      <c r="Z244" s="100"/>
    </row>
    <row r="245" spans="1:26" ht="22.5" customHeight="1" x14ac:dyDescent="0.25">
      <c r="A245" s="74">
        <v>1</v>
      </c>
      <c r="B245" s="75" t="s">
        <v>160</v>
      </c>
      <c r="C245" s="75" t="s">
        <v>169</v>
      </c>
      <c r="D245" s="75" t="s">
        <v>181</v>
      </c>
      <c r="E245" s="75" t="s">
        <v>171</v>
      </c>
      <c r="F245" s="75"/>
      <c r="G245" s="75"/>
      <c r="H245" s="76"/>
      <c r="I245" s="76"/>
      <c r="J245" s="76"/>
      <c r="K245" s="77" t="s">
        <v>404</v>
      </c>
      <c r="L245" s="78">
        <f t="shared" ref="L245:N245" si="203">SUM(L246:L275)</f>
        <v>150000000</v>
      </c>
      <c r="M245" s="78">
        <f t="shared" si="203"/>
        <v>0</v>
      </c>
      <c r="N245" s="78">
        <f t="shared" si="203"/>
        <v>0</v>
      </c>
      <c r="O245" s="78">
        <f t="shared" si="3"/>
        <v>150000000</v>
      </c>
      <c r="P245" s="78">
        <f t="shared" ref="P245:U245" si="204">SUM(P246:P275)</f>
        <v>56000000</v>
      </c>
      <c r="Q245" s="78">
        <f t="shared" si="204"/>
        <v>60000000</v>
      </c>
      <c r="R245" s="78">
        <f t="shared" si="204"/>
        <v>15000000</v>
      </c>
      <c r="S245" s="78">
        <f t="shared" si="204"/>
        <v>19000000</v>
      </c>
      <c r="T245" s="78">
        <f t="shared" si="204"/>
        <v>173236408.69000003</v>
      </c>
      <c r="U245" s="78">
        <f t="shared" si="204"/>
        <v>173236408.94000003</v>
      </c>
      <c r="V245" s="79">
        <f t="shared" si="1"/>
        <v>1.0000000014431147</v>
      </c>
      <c r="W245" s="78"/>
      <c r="X245" s="74"/>
      <c r="Y245" s="75"/>
      <c r="Z245" s="100"/>
    </row>
    <row r="246" spans="1:26" ht="22.5" customHeight="1" x14ac:dyDescent="0.25">
      <c r="A246" s="93">
        <v>1</v>
      </c>
      <c r="B246" s="94" t="s">
        <v>160</v>
      </c>
      <c r="C246" s="94" t="s">
        <v>169</v>
      </c>
      <c r="D246" s="94" t="s">
        <v>181</v>
      </c>
      <c r="E246" s="94" t="s">
        <v>171</v>
      </c>
      <c r="F246" s="94" t="s">
        <v>162</v>
      </c>
      <c r="G246" s="94"/>
      <c r="H246" s="94"/>
      <c r="I246" s="94"/>
      <c r="J246" s="94"/>
      <c r="K246" s="95" t="s">
        <v>405</v>
      </c>
      <c r="L246" s="96">
        <v>10000000</v>
      </c>
      <c r="M246" s="96"/>
      <c r="N246" s="96"/>
      <c r="O246" s="128">
        <f t="shared" si="3"/>
        <v>10000000</v>
      </c>
      <c r="P246" s="96">
        <v>10000000</v>
      </c>
      <c r="Q246" s="96"/>
      <c r="R246" s="96"/>
      <c r="S246" s="96"/>
      <c r="T246" s="96">
        <v>153942393.11000001</v>
      </c>
      <c r="U246" s="96">
        <v>153942393.11000001</v>
      </c>
      <c r="V246" s="97">
        <f t="shared" si="1"/>
        <v>1</v>
      </c>
      <c r="W246" s="128" t="s">
        <v>677</v>
      </c>
      <c r="X246" s="92"/>
      <c r="Y246" s="92"/>
      <c r="Z246" s="6"/>
    </row>
    <row r="247" spans="1:26" ht="22.5" customHeight="1" x14ac:dyDescent="0.25">
      <c r="A247" s="93">
        <v>1</v>
      </c>
      <c r="B247" s="94" t="s">
        <v>160</v>
      </c>
      <c r="C247" s="94" t="s">
        <v>169</v>
      </c>
      <c r="D247" s="94" t="s">
        <v>181</v>
      </c>
      <c r="E247" s="94" t="s">
        <v>171</v>
      </c>
      <c r="F247" s="94" t="s">
        <v>171</v>
      </c>
      <c r="G247" s="94"/>
      <c r="H247" s="94"/>
      <c r="I247" s="94"/>
      <c r="J247" s="94"/>
      <c r="K247" s="95" t="s">
        <v>406</v>
      </c>
      <c r="L247" s="96"/>
      <c r="M247" s="96"/>
      <c r="N247" s="96"/>
      <c r="O247" s="90">
        <f t="shared" si="3"/>
        <v>0</v>
      </c>
      <c r="P247" s="96"/>
      <c r="Q247" s="96"/>
      <c r="R247" s="96"/>
      <c r="S247" s="96"/>
      <c r="T247" s="96"/>
      <c r="U247" s="96"/>
      <c r="V247" s="97" t="e">
        <f t="shared" si="1"/>
        <v>#DIV/0!</v>
      </c>
      <c r="W247" s="96"/>
      <c r="X247" s="92"/>
      <c r="Y247" s="92"/>
      <c r="Z247" s="6"/>
    </row>
    <row r="248" spans="1:26" ht="22.5" customHeight="1" x14ac:dyDescent="0.25">
      <c r="A248" s="93">
        <v>1</v>
      </c>
      <c r="B248" s="94" t="s">
        <v>160</v>
      </c>
      <c r="C248" s="94" t="s">
        <v>169</v>
      </c>
      <c r="D248" s="94" t="s">
        <v>181</v>
      </c>
      <c r="E248" s="94" t="s">
        <v>171</v>
      </c>
      <c r="F248" s="94" t="s">
        <v>232</v>
      </c>
      <c r="G248" s="94"/>
      <c r="H248" s="94"/>
      <c r="I248" s="94"/>
      <c r="J248" s="94"/>
      <c r="K248" s="95" t="s">
        <v>407</v>
      </c>
      <c r="L248" s="96"/>
      <c r="M248" s="96"/>
      <c r="N248" s="96"/>
      <c r="O248" s="90">
        <f t="shared" si="3"/>
        <v>0</v>
      </c>
      <c r="P248" s="96"/>
      <c r="Q248" s="96"/>
      <c r="R248" s="96"/>
      <c r="S248" s="96"/>
      <c r="T248" s="96"/>
      <c r="U248" s="96"/>
      <c r="V248" s="97" t="e">
        <f t="shared" si="1"/>
        <v>#DIV/0!</v>
      </c>
      <c r="W248" s="96"/>
      <c r="X248" s="92"/>
      <c r="Y248" s="92"/>
      <c r="Z248" s="6"/>
    </row>
    <row r="249" spans="1:26" ht="22.5" customHeight="1" x14ac:dyDescent="0.25">
      <c r="A249" s="93">
        <v>1</v>
      </c>
      <c r="B249" s="94" t="s">
        <v>160</v>
      </c>
      <c r="C249" s="94" t="s">
        <v>169</v>
      </c>
      <c r="D249" s="94" t="s">
        <v>181</v>
      </c>
      <c r="E249" s="94" t="s">
        <v>171</v>
      </c>
      <c r="F249" s="94" t="s">
        <v>239</v>
      </c>
      <c r="G249" s="94"/>
      <c r="H249" s="94"/>
      <c r="I249" s="94"/>
      <c r="J249" s="94"/>
      <c r="K249" s="95" t="s">
        <v>408</v>
      </c>
      <c r="L249" s="96">
        <v>10000000</v>
      </c>
      <c r="M249" s="96"/>
      <c r="N249" s="96"/>
      <c r="O249" s="128">
        <f t="shared" si="3"/>
        <v>10000000</v>
      </c>
      <c r="P249" s="96">
        <v>1000000</v>
      </c>
      <c r="Q249" s="96">
        <v>7000000</v>
      </c>
      <c r="R249" s="96">
        <v>2000000</v>
      </c>
      <c r="S249" s="96"/>
      <c r="T249" s="96">
        <v>2195713.02</v>
      </c>
      <c r="U249" s="96">
        <v>2195713.02</v>
      </c>
      <c r="V249" s="97">
        <f t="shared" si="1"/>
        <v>1</v>
      </c>
      <c r="W249" s="96"/>
      <c r="X249" s="92"/>
      <c r="Y249" s="92"/>
      <c r="Z249" s="6"/>
    </row>
    <row r="250" spans="1:26" ht="22.5" customHeight="1" x14ac:dyDescent="0.25">
      <c r="A250" s="93">
        <v>1</v>
      </c>
      <c r="B250" s="94" t="s">
        <v>160</v>
      </c>
      <c r="C250" s="94" t="s">
        <v>169</v>
      </c>
      <c r="D250" s="94" t="s">
        <v>181</v>
      </c>
      <c r="E250" s="94" t="s">
        <v>171</v>
      </c>
      <c r="F250" s="94" t="s">
        <v>181</v>
      </c>
      <c r="G250" s="94"/>
      <c r="H250" s="94"/>
      <c r="I250" s="94"/>
      <c r="J250" s="94"/>
      <c r="K250" s="95" t="s">
        <v>409</v>
      </c>
      <c r="L250" s="96"/>
      <c r="M250" s="96"/>
      <c r="N250" s="96"/>
      <c r="O250" s="128">
        <f t="shared" si="3"/>
        <v>0</v>
      </c>
      <c r="P250" s="96"/>
      <c r="Q250" s="96"/>
      <c r="R250" s="96"/>
      <c r="S250" s="96"/>
      <c r="T250" s="96"/>
      <c r="U250" s="96"/>
      <c r="V250" s="97" t="e">
        <f t="shared" si="1"/>
        <v>#DIV/0!</v>
      </c>
      <c r="W250" s="96"/>
      <c r="X250" s="92"/>
      <c r="Y250" s="92"/>
      <c r="Z250" s="6"/>
    </row>
    <row r="251" spans="1:26" ht="22.5" customHeight="1" x14ac:dyDescent="0.25">
      <c r="A251" s="93">
        <v>1</v>
      </c>
      <c r="B251" s="94" t="s">
        <v>160</v>
      </c>
      <c r="C251" s="94" t="s">
        <v>169</v>
      </c>
      <c r="D251" s="94" t="s">
        <v>181</v>
      </c>
      <c r="E251" s="94" t="s">
        <v>171</v>
      </c>
      <c r="F251" s="94" t="s">
        <v>277</v>
      </c>
      <c r="G251" s="94"/>
      <c r="H251" s="94"/>
      <c r="I251" s="94"/>
      <c r="J251" s="94"/>
      <c r="K251" s="95" t="s">
        <v>410</v>
      </c>
      <c r="L251" s="96"/>
      <c r="M251" s="96"/>
      <c r="N251" s="96"/>
      <c r="O251" s="128">
        <f t="shared" si="3"/>
        <v>0</v>
      </c>
      <c r="P251" s="96"/>
      <c r="Q251" s="96"/>
      <c r="R251" s="96"/>
      <c r="S251" s="96"/>
      <c r="T251" s="96"/>
      <c r="U251" s="96"/>
      <c r="V251" s="97" t="e">
        <f t="shared" si="1"/>
        <v>#DIV/0!</v>
      </c>
      <c r="W251" s="96"/>
      <c r="X251" s="92"/>
      <c r="Y251" s="92"/>
      <c r="Z251" s="6"/>
    </row>
    <row r="252" spans="1:26" ht="22.5" customHeight="1" x14ac:dyDescent="0.25">
      <c r="A252" s="93">
        <v>1</v>
      </c>
      <c r="B252" s="94" t="s">
        <v>160</v>
      </c>
      <c r="C252" s="94" t="s">
        <v>169</v>
      </c>
      <c r="D252" s="94" t="s">
        <v>181</v>
      </c>
      <c r="E252" s="94" t="s">
        <v>171</v>
      </c>
      <c r="F252" s="94" t="s">
        <v>281</v>
      </c>
      <c r="G252" s="94"/>
      <c r="H252" s="94"/>
      <c r="I252" s="94"/>
      <c r="J252" s="94"/>
      <c r="K252" s="95" t="s">
        <v>411</v>
      </c>
      <c r="L252" s="96">
        <v>35000000</v>
      </c>
      <c r="M252" s="96"/>
      <c r="N252" s="96"/>
      <c r="O252" s="128">
        <f t="shared" si="3"/>
        <v>35000000</v>
      </c>
      <c r="P252" s="96">
        <v>19550000</v>
      </c>
      <c r="Q252" s="96">
        <v>2500000</v>
      </c>
      <c r="R252" s="96">
        <v>3500000</v>
      </c>
      <c r="S252" s="96">
        <v>9450000</v>
      </c>
      <c r="T252" s="96">
        <v>610546.84</v>
      </c>
      <c r="U252" s="96">
        <v>610546.84</v>
      </c>
      <c r="V252" s="97">
        <f t="shared" si="1"/>
        <v>1</v>
      </c>
      <c r="W252" s="96"/>
      <c r="X252" s="92"/>
      <c r="Y252" s="92"/>
      <c r="Z252" s="6"/>
    </row>
    <row r="253" spans="1:26" ht="22.5" customHeight="1" x14ac:dyDescent="0.25">
      <c r="A253" s="93">
        <v>1</v>
      </c>
      <c r="B253" s="94" t="s">
        <v>160</v>
      </c>
      <c r="C253" s="94" t="s">
        <v>169</v>
      </c>
      <c r="D253" s="94" t="s">
        <v>181</v>
      </c>
      <c r="E253" s="94" t="s">
        <v>171</v>
      </c>
      <c r="F253" s="94" t="s">
        <v>285</v>
      </c>
      <c r="G253" s="94"/>
      <c r="H253" s="94"/>
      <c r="I253" s="94"/>
      <c r="J253" s="94"/>
      <c r="K253" s="95" t="s">
        <v>412</v>
      </c>
      <c r="L253" s="96">
        <v>35000000</v>
      </c>
      <c r="M253" s="96"/>
      <c r="N253" s="96"/>
      <c r="O253" s="128">
        <f t="shared" si="3"/>
        <v>35000000</v>
      </c>
      <c r="P253" s="96">
        <v>19550000</v>
      </c>
      <c r="Q253" s="96">
        <v>2500000</v>
      </c>
      <c r="R253" s="96">
        <v>3500000</v>
      </c>
      <c r="S253" s="96">
        <v>9450000</v>
      </c>
      <c r="T253" s="96">
        <v>561152.31999999995</v>
      </c>
      <c r="U253" s="96">
        <v>561152.31999999995</v>
      </c>
      <c r="V253" s="97">
        <f t="shared" si="1"/>
        <v>1</v>
      </c>
      <c r="W253" s="96"/>
      <c r="X253" s="92"/>
      <c r="Y253" s="92"/>
      <c r="Z253" s="6"/>
    </row>
    <row r="254" spans="1:26" ht="22.5" customHeight="1" x14ac:dyDescent="0.25">
      <c r="A254" s="93">
        <v>1</v>
      </c>
      <c r="B254" s="94" t="s">
        <v>160</v>
      </c>
      <c r="C254" s="94" t="s">
        <v>169</v>
      </c>
      <c r="D254" s="94" t="s">
        <v>181</v>
      </c>
      <c r="E254" s="94" t="s">
        <v>171</v>
      </c>
      <c r="F254" s="94" t="s">
        <v>289</v>
      </c>
      <c r="G254" s="94"/>
      <c r="H254" s="94"/>
      <c r="I254" s="94"/>
      <c r="J254" s="94"/>
      <c r="K254" s="95" t="s">
        <v>413</v>
      </c>
      <c r="L254" s="96">
        <v>1000000</v>
      </c>
      <c r="M254" s="96"/>
      <c r="N254" s="96"/>
      <c r="O254" s="128">
        <f t="shared" si="3"/>
        <v>1000000</v>
      </c>
      <c r="P254" s="96">
        <v>100000</v>
      </c>
      <c r="Q254" s="96">
        <v>800000</v>
      </c>
      <c r="R254" s="96">
        <v>100000</v>
      </c>
      <c r="S254" s="96"/>
      <c r="T254" s="96">
        <v>12421779.779999999</v>
      </c>
      <c r="U254" s="96">
        <v>12421779.779999999</v>
      </c>
      <c r="V254" s="97">
        <f t="shared" si="1"/>
        <v>1</v>
      </c>
      <c r="W254" s="128" t="s">
        <v>677</v>
      </c>
      <c r="X254" s="92"/>
      <c r="Y254" s="92"/>
      <c r="Z254" s="6"/>
    </row>
    <row r="255" spans="1:26" ht="22.5" customHeight="1" x14ac:dyDescent="0.25">
      <c r="A255" s="93">
        <v>1</v>
      </c>
      <c r="B255" s="94" t="s">
        <v>160</v>
      </c>
      <c r="C255" s="94" t="s">
        <v>169</v>
      </c>
      <c r="D255" s="94" t="s">
        <v>181</v>
      </c>
      <c r="E255" s="94" t="s">
        <v>171</v>
      </c>
      <c r="F255" s="94" t="s">
        <v>293</v>
      </c>
      <c r="G255" s="94"/>
      <c r="H255" s="94"/>
      <c r="I255" s="94"/>
      <c r="J255" s="94"/>
      <c r="K255" s="132" t="s">
        <v>678</v>
      </c>
      <c r="L255" s="96">
        <v>58000000</v>
      </c>
      <c r="M255" s="96"/>
      <c r="N255" s="96"/>
      <c r="O255" s="128">
        <f t="shared" si="3"/>
        <v>58000000</v>
      </c>
      <c r="P255" s="96">
        <v>5800000</v>
      </c>
      <c r="Q255" s="96">
        <v>46400000</v>
      </c>
      <c r="R255" s="96">
        <v>5800000</v>
      </c>
      <c r="S255" s="96"/>
      <c r="T255" s="96">
        <v>2510760.94</v>
      </c>
      <c r="U255" s="96">
        <v>2510760.94</v>
      </c>
      <c r="V255" s="97">
        <f t="shared" si="1"/>
        <v>1</v>
      </c>
      <c r="W255" s="96"/>
      <c r="X255" s="92"/>
      <c r="Y255" s="92"/>
      <c r="Z255" s="6"/>
    </row>
    <row r="256" spans="1:26" ht="22.5" customHeight="1" x14ac:dyDescent="0.25">
      <c r="A256" s="93">
        <v>1</v>
      </c>
      <c r="B256" s="94" t="s">
        <v>160</v>
      </c>
      <c r="C256" s="94" t="s">
        <v>169</v>
      </c>
      <c r="D256" s="94" t="s">
        <v>181</v>
      </c>
      <c r="E256" s="94" t="s">
        <v>171</v>
      </c>
      <c r="F256" s="94" t="s">
        <v>414</v>
      </c>
      <c r="G256" s="94"/>
      <c r="H256" s="94"/>
      <c r="I256" s="94"/>
      <c r="J256" s="94"/>
      <c r="K256" s="95" t="s">
        <v>415</v>
      </c>
      <c r="L256" s="96">
        <v>1000000</v>
      </c>
      <c r="M256" s="96"/>
      <c r="N256" s="96"/>
      <c r="O256" s="128">
        <f t="shared" si="3"/>
        <v>1000000</v>
      </c>
      <c r="P256" s="96"/>
      <c r="Q256" s="96">
        <v>800000</v>
      </c>
      <c r="R256" s="96">
        <v>100000</v>
      </c>
      <c r="S256" s="96">
        <v>100000</v>
      </c>
      <c r="T256" s="96">
        <v>548600</v>
      </c>
      <c r="U256" s="96">
        <v>548600.25</v>
      </c>
      <c r="V256" s="97">
        <f t="shared" si="1"/>
        <v>1.0000004557054321</v>
      </c>
      <c r="W256" s="96"/>
      <c r="X256" s="92"/>
      <c r="Y256" s="92"/>
      <c r="Z256" s="6"/>
    </row>
    <row r="257" spans="1:26" ht="22.5" customHeight="1" x14ac:dyDescent="0.25">
      <c r="A257" s="93">
        <v>1</v>
      </c>
      <c r="B257" s="94" t="s">
        <v>160</v>
      </c>
      <c r="C257" s="94" t="s">
        <v>169</v>
      </c>
      <c r="D257" s="94" t="s">
        <v>181</v>
      </c>
      <c r="E257" s="94" t="s">
        <v>171</v>
      </c>
      <c r="F257" s="94" t="s">
        <v>416</v>
      </c>
      <c r="G257" s="94"/>
      <c r="H257" s="94"/>
      <c r="I257" s="94"/>
      <c r="J257" s="94"/>
      <c r="K257" s="95" t="s">
        <v>417</v>
      </c>
      <c r="L257" s="96"/>
      <c r="M257" s="96"/>
      <c r="N257" s="96"/>
      <c r="O257" s="90">
        <f t="shared" si="3"/>
        <v>0</v>
      </c>
      <c r="P257" s="96"/>
      <c r="Q257" s="96"/>
      <c r="R257" s="96"/>
      <c r="S257" s="96"/>
      <c r="T257" s="96"/>
      <c r="U257" s="96"/>
      <c r="V257" s="97" t="e">
        <f t="shared" si="1"/>
        <v>#DIV/0!</v>
      </c>
      <c r="W257" s="96"/>
      <c r="X257" s="92"/>
      <c r="Y257" s="92"/>
      <c r="Z257" s="6"/>
    </row>
    <row r="258" spans="1:26" ht="22.5" customHeight="1" x14ac:dyDescent="0.25">
      <c r="A258" s="93">
        <v>1</v>
      </c>
      <c r="B258" s="94" t="s">
        <v>160</v>
      </c>
      <c r="C258" s="94" t="s">
        <v>169</v>
      </c>
      <c r="D258" s="94" t="s">
        <v>181</v>
      </c>
      <c r="E258" s="94" t="s">
        <v>171</v>
      </c>
      <c r="F258" s="94" t="s">
        <v>246</v>
      </c>
      <c r="G258" s="94"/>
      <c r="H258" s="94"/>
      <c r="I258" s="94"/>
      <c r="J258" s="94"/>
      <c r="K258" s="95" t="s">
        <v>418</v>
      </c>
      <c r="L258" s="96"/>
      <c r="M258" s="96"/>
      <c r="N258" s="96"/>
      <c r="O258" s="90">
        <f t="shared" si="3"/>
        <v>0</v>
      </c>
      <c r="P258" s="96"/>
      <c r="Q258" s="96"/>
      <c r="R258" s="96"/>
      <c r="S258" s="96"/>
      <c r="T258" s="96"/>
      <c r="U258" s="96"/>
      <c r="V258" s="97" t="e">
        <f t="shared" si="1"/>
        <v>#DIV/0!</v>
      </c>
      <c r="W258" s="96"/>
      <c r="X258" s="92"/>
      <c r="Y258" s="92"/>
      <c r="Z258" s="6"/>
    </row>
    <row r="259" spans="1:26" ht="22.5" customHeight="1" x14ac:dyDescent="0.25">
      <c r="A259" s="93">
        <v>1</v>
      </c>
      <c r="B259" s="94" t="s">
        <v>160</v>
      </c>
      <c r="C259" s="94" t="s">
        <v>169</v>
      </c>
      <c r="D259" s="94" t="s">
        <v>181</v>
      </c>
      <c r="E259" s="94" t="s">
        <v>171</v>
      </c>
      <c r="F259" s="94" t="s">
        <v>304</v>
      </c>
      <c r="G259" s="94"/>
      <c r="H259" s="94"/>
      <c r="I259" s="94"/>
      <c r="J259" s="94"/>
      <c r="K259" s="95" t="s">
        <v>419</v>
      </c>
      <c r="L259" s="96"/>
      <c r="M259" s="96"/>
      <c r="N259" s="96"/>
      <c r="O259" s="90">
        <f t="shared" si="3"/>
        <v>0</v>
      </c>
      <c r="P259" s="96"/>
      <c r="Q259" s="96"/>
      <c r="R259" s="96"/>
      <c r="S259" s="96"/>
      <c r="T259" s="96"/>
      <c r="U259" s="96"/>
      <c r="V259" s="97" t="e">
        <f t="shared" si="1"/>
        <v>#DIV/0!</v>
      </c>
      <c r="W259" s="96"/>
      <c r="X259" s="92"/>
      <c r="Y259" s="92"/>
      <c r="Z259" s="6"/>
    </row>
    <row r="260" spans="1:26" ht="22.5" customHeight="1" thickTop="1" thickBot="1" x14ac:dyDescent="0.3">
      <c r="A260" s="93">
        <v>1</v>
      </c>
      <c r="B260" s="94" t="s">
        <v>160</v>
      </c>
      <c r="C260" s="94" t="s">
        <v>169</v>
      </c>
      <c r="D260" s="94" t="s">
        <v>181</v>
      </c>
      <c r="E260" s="94" t="s">
        <v>171</v>
      </c>
      <c r="F260" s="94" t="s">
        <v>420</v>
      </c>
      <c r="G260" s="94"/>
      <c r="H260" s="94"/>
      <c r="I260" s="94"/>
      <c r="J260" s="94"/>
      <c r="K260" s="95" t="s">
        <v>421</v>
      </c>
      <c r="L260" s="96"/>
      <c r="M260" s="96"/>
      <c r="N260" s="96"/>
      <c r="O260" s="90">
        <f t="shared" si="3"/>
        <v>0</v>
      </c>
      <c r="P260" s="96"/>
      <c r="Q260" s="96"/>
      <c r="R260" s="96"/>
      <c r="S260" s="96"/>
      <c r="T260" s="96"/>
      <c r="U260" s="96"/>
      <c r="V260" s="97" t="e">
        <f t="shared" si="1"/>
        <v>#DIV/0!</v>
      </c>
      <c r="W260" s="96"/>
      <c r="X260" s="92"/>
      <c r="Y260" s="92"/>
      <c r="Z260" s="6"/>
    </row>
    <row r="261" spans="1:26" ht="22.5" customHeight="1" thickTop="1" thickBot="1" x14ac:dyDescent="0.3">
      <c r="A261" s="93">
        <v>1</v>
      </c>
      <c r="B261" s="94" t="s">
        <v>160</v>
      </c>
      <c r="C261" s="94" t="s">
        <v>169</v>
      </c>
      <c r="D261" s="94" t="s">
        <v>181</v>
      </c>
      <c r="E261" s="94" t="s">
        <v>171</v>
      </c>
      <c r="F261" s="94" t="s">
        <v>422</v>
      </c>
      <c r="G261" s="94"/>
      <c r="H261" s="94"/>
      <c r="I261" s="94"/>
      <c r="J261" s="94"/>
      <c r="K261" s="95" t="s">
        <v>423</v>
      </c>
      <c r="L261" s="96"/>
      <c r="M261" s="96"/>
      <c r="N261" s="96"/>
      <c r="O261" s="90">
        <f t="shared" si="3"/>
        <v>0</v>
      </c>
      <c r="P261" s="96"/>
      <c r="Q261" s="96"/>
      <c r="R261" s="96"/>
      <c r="S261" s="96"/>
      <c r="T261" s="96">
        <f>110468.78+334993.9</f>
        <v>445462.68000000005</v>
      </c>
      <c r="U261" s="96">
        <f>110468.78+334993.9</f>
        <v>445462.68000000005</v>
      </c>
      <c r="V261" s="97">
        <f t="shared" si="1"/>
        <v>1</v>
      </c>
      <c r="W261" s="96" t="s">
        <v>677</v>
      </c>
      <c r="X261" s="92"/>
      <c r="Y261" s="92"/>
      <c r="Z261" s="6"/>
    </row>
    <row r="262" spans="1:26" ht="22.5" customHeight="1" thickTop="1" thickBot="1" x14ac:dyDescent="0.3">
      <c r="A262" s="93">
        <v>1</v>
      </c>
      <c r="B262" s="94" t="s">
        <v>160</v>
      </c>
      <c r="C262" s="94" t="s">
        <v>169</v>
      </c>
      <c r="D262" s="94" t="s">
        <v>181</v>
      </c>
      <c r="E262" s="94" t="s">
        <v>171</v>
      </c>
      <c r="F262" s="94" t="s">
        <v>424</v>
      </c>
      <c r="G262" s="94"/>
      <c r="H262" s="94"/>
      <c r="I262" s="94"/>
      <c r="J262" s="94"/>
      <c r="K262" s="95" t="s">
        <v>425</v>
      </c>
      <c r="L262" s="96"/>
      <c r="M262" s="96"/>
      <c r="N262" s="96"/>
      <c r="O262" s="90">
        <f t="shared" si="3"/>
        <v>0</v>
      </c>
      <c r="P262" s="96"/>
      <c r="Q262" s="96"/>
      <c r="R262" s="96"/>
      <c r="S262" s="96"/>
      <c r="T262" s="96"/>
      <c r="U262" s="96"/>
      <c r="V262" s="97" t="e">
        <f t="shared" ref="V262:V478" si="205">+U262/T262</f>
        <v>#DIV/0!</v>
      </c>
      <c r="W262" s="96"/>
      <c r="X262" s="92"/>
      <c r="Y262" s="92"/>
      <c r="Z262" s="6"/>
    </row>
    <row r="263" spans="1:26" ht="22.5" customHeight="1" x14ac:dyDescent="0.25">
      <c r="A263" s="93">
        <v>1</v>
      </c>
      <c r="B263" s="94" t="s">
        <v>160</v>
      </c>
      <c r="C263" s="94" t="s">
        <v>169</v>
      </c>
      <c r="D263" s="94" t="s">
        <v>181</v>
      </c>
      <c r="E263" s="94" t="s">
        <v>171</v>
      </c>
      <c r="F263" s="94" t="s">
        <v>426</v>
      </c>
      <c r="G263" s="94"/>
      <c r="H263" s="94"/>
      <c r="I263" s="94"/>
      <c r="J263" s="94"/>
      <c r="K263" s="95" t="s">
        <v>427</v>
      </c>
      <c r="L263" s="96"/>
      <c r="M263" s="96"/>
      <c r="N263" s="96"/>
      <c r="O263" s="90">
        <f t="shared" ref="O263:Q478" si="206">+L263+M263-N263</f>
        <v>0</v>
      </c>
      <c r="P263" s="96"/>
      <c r="Q263" s="96"/>
      <c r="R263" s="96"/>
      <c r="S263" s="96"/>
      <c r="T263" s="96"/>
      <c r="U263" s="96"/>
      <c r="V263" s="97" t="e">
        <f t="shared" si="205"/>
        <v>#DIV/0!</v>
      </c>
      <c r="W263" s="96"/>
      <c r="X263" s="92"/>
      <c r="Y263" s="92"/>
      <c r="Z263" s="6"/>
    </row>
    <row r="264" spans="1:26" ht="22.5" customHeight="1" x14ac:dyDescent="0.25">
      <c r="A264" s="93">
        <v>1</v>
      </c>
      <c r="B264" s="94" t="s">
        <v>160</v>
      </c>
      <c r="C264" s="94" t="s">
        <v>169</v>
      </c>
      <c r="D264" s="94" t="s">
        <v>181</v>
      </c>
      <c r="E264" s="94" t="s">
        <v>171</v>
      </c>
      <c r="F264" s="94" t="s">
        <v>428</v>
      </c>
      <c r="G264" s="94"/>
      <c r="H264" s="94"/>
      <c r="I264" s="94"/>
      <c r="J264" s="94"/>
      <c r="K264" s="95" t="s">
        <v>429</v>
      </c>
      <c r="L264" s="96"/>
      <c r="M264" s="96"/>
      <c r="N264" s="96"/>
      <c r="O264" s="90">
        <f t="shared" si="206"/>
        <v>0</v>
      </c>
      <c r="P264" s="96"/>
      <c r="Q264" s="96"/>
      <c r="R264" s="96"/>
      <c r="S264" s="96"/>
      <c r="T264" s="96"/>
      <c r="U264" s="96"/>
      <c r="V264" s="97" t="e">
        <f t="shared" si="205"/>
        <v>#DIV/0!</v>
      </c>
      <c r="W264" s="96"/>
      <c r="X264" s="92"/>
      <c r="Y264" s="92"/>
      <c r="Z264" s="6"/>
    </row>
    <row r="265" spans="1:26" ht="22.5" customHeight="1" x14ac:dyDescent="0.25">
      <c r="A265" s="93">
        <v>1</v>
      </c>
      <c r="B265" s="94" t="s">
        <v>160</v>
      </c>
      <c r="C265" s="94" t="s">
        <v>169</v>
      </c>
      <c r="D265" s="94" t="s">
        <v>181</v>
      </c>
      <c r="E265" s="94" t="s">
        <v>171</v>
      </c>
      <c r="F265" s="94" t="s">
        <v>430</v>
      </c>
      <c r="G265" s="94"/>
      <c r="H265" s="94"/>
      <c r="I265" s="94"/>
      <c r="J265" s="94"/>
      <c r="K265" s="95" t="s">
        <v>431</v>
      </c>
      <c r="L265" s="96"/>
      <c r="M265" s="96"/>
      <c r="N265" s="96"/>
      <c r="O265" s="90">
        <f t="shared" si="206"/>
        <v>0</v>
      </c>
      <c r="P265" s="96"/>
      <c r="Q265" s="96"/>
      <c r="R265" s="96"/>
      <c r="S265" s="96"/>
      <c r="T265" s="96"/>
      <c r="U265" s="96"/>
      <c r="V265" s="97" t="e">
        <f t="shared" si="205"/>
        <v>#DIV/0!</v>
      </c>
      <c r="W265" s="96"/>
      <c r="X265" s="92"/>
      <c r="Y265" s="92"/>
      <c r="Z265" s="6"/>
    </row>
    <row r="266" spans="1:26" ht="22.5" customHeight="1" x14ac:dyDescent="0.25">
      <c r="A266" s="93">
        <v>1</v>
      </c>
      <c r="B266" s="94" t="s">
        <v>160</v>
      </c>
      <c r="C266" s="94" t="s">
        <v>169</v>
      </c>
      <c r="D266" s="94" t="s">
        <v>181</v>
      </c>
      <c r="E266" s="94" t="s">
        <v>171</v>
      </c>
      <c r="F266" s="94" t="s">
        <v>432</v>
      </c>
      <c r="G266" s="94"/>
      <c r="H266" s="94"/>
      <c r="I266" s="94"/>
      <c r="J266" s="94"/>
      <c r="K266" s="95" t="s">
        <v>433</v>
      </c>
      <c r="L266" s="96"/>
      <c r="M266" s="96"/>
      <c r="N266" s="96"/>
      <c r="O266" s="90">
        <f t="shared" si="206"/>
        <v>0</v>
      </c>
      <c r="P266" s="96"/>
      <c r="Q266" s="96"/>
      <c r="R266" s="96"/>
      <c r="S266" s="96"/>
      <c r="T266" s="96"/>
      <c r="U266" s="96"/>
      <c r="V266" s="97" t="e">
        <f t="shared" si="205"/>
        <v>#DIV/0!</v>
      </c>
      <c r="W266" s="96"/>
      <c r="X266" s="92"/>
      <c r="Y266" s="92"/>
      <c r="Z266" s="6"/>
    </row>
    <row r="267" spans="1:26" ht="22.5" customHeight="1" x14ac:dyDescent="0.25">
      <c r="A267" s="93">
        <v>1</v>
      </c>
      <c r="B267" s="94" t="s">
        <v>160</v>
      </c>
      <c r="C267" s="94" t="s">
        <v>169</v>
      </c>
      <c r="D267" s="94" t="s">
        <v>181</v>
      </c>
      <c r="E267" s="94" t="s">
        <v>171</v>
      </c>
      <c r="F267" s="94" t="s">
        <v>250</v>
      </c>
      <c r="G267" s="94"/>
      <c r="H267" s="94"/>
      <c r="I267" s="94"/>
      <c r="J267" s="94"/>
      <c r="K267" s="95" t="s">
        <v>434</v>
      </c>
      <c r="L267" s="96"/>
      <c r="M267" s="96"/>
      <c r="N267" s="96"/>
      <c r="O267" s="90">
        <f t="shared" si="206"/>
        <v>0</v>
      </c>
      <c r="P267" s="96"/>
      <c r="Q267" s="96"/>
      <c r="R267" s="96"/>
      <c r="S267" s="96"/>
      <c r="T267" s="96"/>
      <c r="U267" s="96"/>
      <c r="V267" s="97" t="e">
        <f t="shared" si="205"/>
        <v>#DIV/0!</v>
      </c>
      <c r="W267" s="96"/>
      <c r="X267" s="92"/>
      <c r="Y267" s="92"/>
      <c r="Z267" s="6"/>
    </row>
    <row r="268" spans="1:26" ht="22.5" customHeight="1" x14ac:dyDescent="0.25">
      <c r="A268" s="93">
        <v>1</v>
      </c>
      <c r="B268" s="94" t="s">
        <v>160</v>
      </c>
      <c r="C268" s="94" t="s">
        <v>169</v>
      </c>
      <c r="D268" s="94" t="s">
        <v>181</v>
      </c>
      <c r="E268" s="94" t="s">
        <v>171</v>
      </c>
      <c r="F268" s="94" t="s">
        <v>435</v>
      </c>
      <c r="G268" s="94"/>
      <c r="H268" s="94"/>
      <c r="I268" s="94"/>
      <c r="J268" s="94"/>
      <c r="K268" s="95" t="s">
        <v>436</v>
      </c>
      <c r="L268" s="96"/>
      <c r="M268" s="96"/>
      <c r="N268" s="96"/>
      <c r="O268" s="90">
        <f t="shared" si="206"/>
        <v>0</v>
      </c>
      <c r="P268" s="96"/>
      <c r="Q268" s="96"/>
      <c r="R268" s="96"/>
      <c r="S268" s="96"/>
      <c r="T268" s="96"/>
      <c r="U268" s="96"/>
      <c r="V268" s="97" t="e">
        <f t="shared" si="205"/>
        <v>#DIV/0!</v>
      </c>
      <c r="W268" s="96"/>
      <c r="X268" s="92"/>
      <c r="Y268" s="92"/>
      <c r="Z268" s="6"/>
    </row>
    <row r="269" spans="1:26" ht="22.5" customHeight="1" x14ac:dyDescent="0.25">
      <c r="A269" s="93">
        <v>1</v>
      </c>
      <c r="B269" s="94" t="s">
        <v>160</v>
      </c>
      <c r="C269" s="94" t="s">
        <v>169</v>
      </c>
      <c r="D269" s="94" t="s">
        <v>181</v>
      </c>
      <c r="E269" s="94" t="s">
        <v>171</v>
      </c>
      <c r="F269" s="94" t="s">
        <v>437</v>
      </c>
      <c r="G269" s="94"/>
      <c r="H269" s="94"/>
      <c r="I269" s="94"/>
      <c r="J269" s="94"/>
      <c r="K269" s="95" t="s">
        <v>438</v>
      </c>
      <c r="L269" s="96"/>
      <c r="M269" s="96"/>
      <c r="N269" s="96"/>
      <c r="O269" s="90">
        <f t="shared" si="206"/>
        <v>0</v>
      </c>
      <c r="P269" s="96"/>
      <c r="Q269" s="96"/>
      <c r="R269" s="96"/>
      <c r="S269" s="96"/>
      <c r="T269" s="96"/>
      <c r="U269" s="96"/>
      <c r="V269" s="97" t="e">
        <f t="shared" si="205"/>
        <v>#DIV/0!</v>
      </c>
      <c r="W269" s="96"/>
      <c r="X269" s="92"/>
      <c r="Y269" s="92"/>
      <c r="Z269" s="6"/>
    </row>
    <row r="270" spans="1:26" ht="22.5" customHeight="1" x14ac:dyDescent="0.25">
      <c r="A270" s="93">
        <v>1</v>
      </c>
      <c r="B270" s="94" t="s">
        <v>160</v>
      </c>
      <c r="C270" s="94" t="s">
        <v>169</v>
      </c>
      <c r="D270" s="94" t="s">
        <v>181</v>
      </c>
      <c r="E270" s="94" t="s">
        <v>171</v>
      </c>
      <c r="F270" s="94" t="s">
        <v>439</v>
      </c>
      <c r="G270" s="94"/>
      <c r="H270" s="94"/>
      <c r="I270" s="94"/>
      <c r="J270" s="94"/>
      <c r="K270" s="95" t="s">
        <v>440</v>
      </c>
      <c r="L270" s="96"/>
      <c r="M270" s="96"/>
      <c r="N270" s="96"/>
      <c r="O270" s="90">
        <f t="shared" si="206"/>
        <v>0</v>
      </c>
      <c r="P270" s="96"/>
      <c r="Q270" s="96"/>
      <c r="R270" s="96"/>
      <c r="S270" s="96"/>
      <c r="T270" s="96"/>
      <c r="U270" s="96"/>
      <c r="V270" s="97" t="e">
        <f t="shared" si="205"/>
        <v>#DIV/0!</v>
      </c>
      <c r="W270" s="96"/>
      <c r="X270" s="92"/>
      <c r="Y270" s="92"/>
      <c r="Z270" s="6"/>
    </row>
    <row r="271" spans="1:26" ht="22.5" customHeight="1" x14ac:dyDescent="0.25">
      <c r="A271" s="93">
        <v>1</v>
      </c>
      <c r="B271" s="94" t="s">
        <v>160</v>
      </c>
      <c r="C271" s="94" t="s">
        <v>169</v>
      </c>
      <c r="D271" s="94" t="s">
        <v>181</v>
      </c>
      <c r="E271" s="94" t="s">
        <v>171</v>
      </c>
      <c r="F271" s="94" t="s">
        <v>441</v>
      </c>
      <c r="G271" s="94"/>
      <c r="H271" s="94"/>
      <c r="I271" s="94"/>
      <c r="J271" s="94"/>
      <c r="K271" s="95" t="s">
        <v>442</v>
      </c>
      <c r="L271" s="96"/>
      <c r="M271" s="96"/>
      <c r="N271" s="96"/>
      <c r="O271" s="90">
        <f t="shared" si="206"/>
        <v>0</v>
      </c>
      <c r="P271" s="96"/>
      <c r="Q271" s="96"/>
      <c r="R271" s="96"/>
      <c r="S271" s="96"/>
      <c r="T271" s="96"/>
      <c r="U271" s="96"/>
      <c r="V271" s="97" t="e">
        <f t="shared" si="205"/>
        <v>#DIV/0!</v>
      </c>
      <c r="W271" s="96"/>
      <c r="X271" s="92"/>
      <c r="Y271" s="92"/>
      <c r="Z271" s="6"/>
    </row>
    <row r="272" spans="1:26" ht="22.5" customHeight="1" x14ac:dyDescent="0.25">
      <c r="A272" s="93">
        <v>1</v>
      </c>
      <c r="B272" s="94" t="s">
        <v>160</v>
      </c>
      <c r="C272" s="94" t="s">
        <v>169</v>
      </c>
      <c r="D272" s="94" t="s">
        <v>181</v>
      </c>
      <c r="E272" s="94" t="s">
        <v>171</v>
      </c>
      <c r="F272" s="94" t="s">
        <v>443</v>
      </c>
      <c r="G272" s="94"/>
      <c r="H272" s="94"/>
      <c r="I272" s="94"/>
      <c r="J272" s="94"/>
      <c r="K272" s="95" t="s">
        <v>444</v>
      </c>
      <c r="L272" s="96"/>
      <c r="M272" s="96"/>
      <c r="N272" s="96"/>
      <c r="O272" s="90">
        <f t="shared" si="206"/>
        <v>0</v>
      </c>
      <c r="P272" s="96"/>
      <c r="Q272" s="96"/>
      <c r="R272" s="96"/>
      <c r="S272" s="96"/>
      <c r="T272" s="96"/>
      <c r="U272" s="96"/>
      <c r="V272" s="97" t="e">
        <f t="shared" si="205"/>
        <v>#DIV/0!</v>
      </c>
      <c r="W272" s="96"/>
      <c r="X272" s="92"/>
      <c r="Y272" s="92"/>
      <c r="Z272" s="6"/>
    </row>
    <row r="273" spans="1:26" ht="22.5" customHeight="1" x14ac:dyDescent="0.25">
      <c r="A273" s="93">
        <v>1</v>
      </c>
      <c r="B273" s="94" t="s">
        <v>160</v>
      </c>
      <c r="C273" s="94" t="s">
        <v>169</v>
      </c>
      <c r="D273" s="94" t="s">
        <v>181</v>
      </c>
      <c r="E273" s="94" t="s">
        <v>171</v>
      </c>
      <c r="F273" s="94" t="s">
        <v>445</v>
      </c>
      <c r="G273" s="94"/>
      <c r="H273" s="94"/>
      <c r="I273" s="94"/>
      <c r="J273" s="94"/>
      <c r="K273" s="95" t="s">
        <v>446</v>
      </c>
      <c r="L273" s="96"/>
      <c r="M273" s="96"/>
      <c r="N273" s="96"/>
      <c r="O273" s="90">
        <f t="shared" si="206"/>
        <v>0</v>
      </c>
      <c r="P273" s="96"/>
      <c r="Q273" s="96"/>
      <c r="R273" s="96"/>
      <c r="S273" s="96"/>
      <c r="T273" s="96"/>
      <c r="U273" s="96"/>
      <c r="V273" s="97" t="e">
        <f t="shared" si="205"/>
        <v>#DIV/0!</v>
      </c>
      <c r="W273" s="96"/>
      <c r="X273" s="92"/>
      <c r="Y273" s="92"/>
      <c r="Z273" s="6"/>
    </row>
    <row r="274" spans="1:26" ht="22.5" customHeight="1" x14ac:dyDescent="0.25">
      <c r="A274" s="93">
        <v>1</v>
      </c>
      <c r="B274" s="94" t="s">
        <v>160</v>
      </c>
      <c r="C274" s="94" t="s">
        <v>169</v>
      </c>
      <c r="D274" s="94" t="s">
        <v>181</v>
      </c>
      <c r="E274" s="94" t="s">
        <v>171</v>
      </c>
      <c r="F274" s="94" t="s">
        <v>447</v>
      </c>
      <c r="G274" s="94"/>
      <c r="H274" s="94"/>
      <c r="I274" s="94"/>
      <c r="J274" s="94"/>
      <c r="K274" s="95" t="s">
        <v>448</v>
      </c>
      <c r="L274" s="96"/>
      <c r="M274" s="96"/>
      <c r="N274" s="96"/>
      <c r="O274" s="90">
        <f t="shared" si="206"/>
        <v>0</v>
      </c>
      <c r="P274" s="96"/>
      <c r="Q274" s="96"/>
      <c r="R274" s="96"/>
      <c r="S274" s="96"/>
      <c r="T274" s="96"/>
      <c r="U274" s="96"/>
      <c r="V274" s="97" t="e">
        <f t="shared" si="205"/>
        <v>#DIV/0!</v>
      </c>
      <c r="W274" s="96"/>
      <c r="X274" s="92"/>
      <c r="Y274" s="92"/>
      <c r="Z274" s="6"/>
    </row>
    <row r="275" spans="1:26" ht="22.5" customHeight="1" x14ac:dyDescent="0.25">
      <c r="A275" s="93">
        <v>1</v>
      </c>
      <c r="B275" s="94" t="s">
        <v>160</v>
      </c>
      <c r="C275" s="94" t="s">
        <v>169</v>
      </c>
      <c r="D275" s="94" t="s">
        <v>181</v>
      </c>
      <c r="E275" s="94" t="s">
        <v>171</v>
      </c>
      <c r="F275" s="94" t="s">
        <v>449</v>
      </c>
      <c r="G275" s="94"/>
      <c r="H275" s="94"/>
      <c r="I275" s="94"/>
      <c r="J275" s="94"/>
      <c r="K275" s="95" t="s">
        <v>450</v>
      </c>
      <c r="L275" s="96"/>
      <c r="M275" s="96"/>
      <c r="N275" s="96"/>
      <c r="O275" s="90">
        <f t="shared" si="206"/>
        <v>0</v>
      </c>
      <c r="P275" s="96"/>
      <c r="Q275" s="96"/>
      <c r="R275" s="96"/>
      <c r="S275" s="96"/>
      <c r="T275" s="96"/>
      <c r="U275" s="96"/>
      <c r="V275" s="97" t="e">
        <f t="shared" si="205"/>
        <v>#DIV/0!</v>
      </c>
      <c r="W275" s="96"/>
      <c r="X275" s="92"/>
      <c r="Y275" s="92"/>
      <c r="Z275" s="6"/>
    </row>
    <row r="276" spans="1:26" ht="22.5" customHeight="1" x14ac:dyDescent="0.25">
      <c r="A276" s="74">
        <v>1</v>
      </c>
      <c r="B276" s="75" t="s">
        <v>160</v>
      </c>
      <c r="C276" s="75" t="s">
        <v>169</v>
      </c>
      <c r="D276" s="75" t="s">
        <v>181</v>
      </c>
      <c r="E276" s="75" t="s">
        <v>232</v>
      </c>
      <c r="F276" s="75"/>
      <c r="G276" s="75"/>
      <c r="H276" s="76"/>
      <c r="I276" s="76"/>
      <c r="J276" s="76"/>
      <c r="K276" s="77" t="s">
        <v>451</v>
      </c>
      <c r="L276" s="78"/>
      <c r="M276" s="78"/>
      <c r="N276" s="78"/>
      <c r="O276" s="78">
        <f t="shared" si="206"/>
        <v>0</v>
      </c>
      <c r="P276" s="78"/>
      <c r="Q276" s="78"/>
      <c r="R276" s="78"/>
      <c r="S276" s="78"/>
      <c r="T276" s="78"/>
      <c r="U276" s="78"/>
      <c r="V276" s="79" t="e">
        <f t="shared" si="205"/>
        <v>#DIV/0!</v>
      </c>
      <c r="W276" s="78"/>
      <c r="X276" s="74"/>
      <c r="Y276" s="75"/>
      <c r="Z276" s="100"/>
    </row>
    <row r="277" spans="1:26" ht="22.5" customHeight="1" x14ac:dyDescent="0.25">
      <c r="A277" s="74">
        <v>1</v>
      </c>
      <c r="B277" s="75" t="s">
        <v>160</v>
      </c>
      <c r="C277" s="75" t="s">
        <v>169</v>
      </c>
      <c r="D277" s="75" t="s">
        <v>181</v>
      </c>
      <c r="E277" s="75" t="s">
        <v>239</v>
      </c>
      <c r="F277" s="75"/>
      <c r="G277" s="75"/>
      <c r="H277" s="76"/>
      <c r="I277" s="76"/>
      <c r="J277" s="76"/>
      <c r="K277" s="77" t="s">
        <v>452</v>
      </c>
      <c r="L277" s="78"/>
      <c r="M277" s="78"/>
      <c r="N277" s="78"/>
      <c r="O277" s="78">
        <f t="shared" si="206"/>
        <v>0</v>
      </c>
      <c r="P277" s="78"/>
      <c r="Q277" s="78"/>
      <c r="R277" s="78"/>
      <c r="S277" s="78"/>
      <c r="T277" s="78"/>
      <c r="U277" s="78"/>
      <c r="V277" s="79" t="e">
        <f t="shared" si="205"/>
        <v>#DIV/0!</v>
      </c>
      <c r="W277" s="78"/>
      <c r="X277" s="74"/>
      <c r="Y277" s="75"/>
      <c r="Z277" s="100"/>
    </row>
    <row r="278" spans="1:26" ht="22.5" customHeight="1" x14ac:dyDescent="0.25">
      <c r="A278" s="74">
        <v>1</v>
      </c>
      <c r="B278" s="75" t="s">
        <v>160</v>
      </c>
      <c r="C278" s="75" t="s">
        <v>169</v>
      </c>
      <c r="D278" s="75" t="s">
        <v>181</v>
      </c>
      <c r="E278" s="75" t="s">
        <v>181</v>
      </c>
      <c r="F278" s="75"/>
      <c r="G278" s="75"/>
      <c r="H278" s="76"/>
      <c r="I278" s="76"/>
      <c r="J278" s="76"/>
      <c r="K278" s="77" t="s">
        <v>453</v>
      </c>
      <c r="L278" s="78"/>
      <c r="M278" s="78"/>
      <c r="N278" s="78"/>
      <c r="O278" s="78">
        <f t="shared" si="206"/>
        <v>0</v>
      </c>
      <c r="P278" s="78"/>
      <c r="Q278" s="78"/>
      <c r="R278" s="78"/>
      <c r="S278" s="78"/>
      <c r="T278" s="78"/>
      <c r="U278" s="78"/>
      <c r="V278" s="79" t="e">
        <f t="shared" si="205"/>
        <v>#DIV/0!</v>
      </c>
      <c r="W278" s="78"/>
      <c r="X278" s="74"/>
      <c r="Y278" s="75"/>
      <c r="Z278" s="100"/>
    </row>
    <row r="279" spans="1:26" ht="22.5" customHeight="1" x14ac:dyDescent="0.25">
      <c r="A279" s="74">
        <v>1</v>
      </c>
      <c r="B279" s="75" t="s">
        <v>160</v>
      </c>
      <c r="C279" s="75" t="s">
        <v>169</v>
      </c>
      <c r="D279" s="75" t="s">
        <v>181</v>
      </c>
      <c r="E279" s="75" t="s">
        <v>277</v>
      </c>
      <c r="F279" s="75"/>
      <c r="G279" s="75"/>
      <c r="H279" s="76"/>
      <c r="I279" s="76"/>
      <c r="J279" s="76"/>
      <c r="K279" s="77" t="s">
        <v>454</v>
      </c>
      <c r="L279" s="78"/>
      <c r="M279" s="78"/>
      <c r="N279" s="78"/>
      <c r="O279" s="78">
        <f t="shared" si="206"/>
        <v>0</v>
      </c>
      <c r="P279" s="78"/>
      <c r="Q279" s="78"/>
      <c r="R279" s="78"/>
      <c r="S279" s="78"/>
      <c r="T279" s="78"/>
      <c r="U279" s="78"/>
      <c r="V279" s="79" t="e">
        <f t="shared" si="205"/>
        <v>#DIV/0!</v>
      </c>
      <c r="W279" s="78"/>
      <c r="X279" s="74"/>
      <c r="Y279" s="75"/>
      <c r="Z279" s="100"/>
    </row>
    <row r="280" spans="1:26" ht="22.5" customHeight="1" x14ac:dyDescent="0.25">
      <c r="A280" s="67">
        <v>1</v>
      </c>
      <c r="B280" s="68" t="s">
        <v>160</v>
      </c>
      <c r="C280" s="68" t="s">
        <v>169</v>
      </c>
      <c r="D280" s="68" t="s">
        <v>277</v>
      </c>
      <c r="E280" s="68"/>
      <c r="F280" s="68"/>
      <c r="G280" s="68"/>
      <c r="H280" s="69"/>
      <c r="I280" s="69"/>
      <c r="J280" s="69"/>
      <c r="K280" s="70" t="s">
        <v>455</v>
      </c>
      <c r="L280" s="71">
        <f t="shared" ref="L280:N280" si="207">+L281+L295+L297</f>
        <v>0</v>
      </c>
      <c r="M280" s="71">
        <f t="shared" si="207"/>
        <v>0</v>
      </c>
      <c r="N280" s="71">
        <f t="shared" si="207"/>
        <v>0</v>
      </c>
      <c r="O280" s="71">
        <f t="shared" si="206"/>
        <v>0</v>
      </c>
      <c r="P280" s="71">
        <f t="shared" ref="P280:U280" si="208">+P281+P295+P297</f>
        <v>0</v>
      </c>
      <c r="Q280" s="71">
        <f t="shared" si="208"/>
        <v>0</v>
      </c>
      <c r="R280" s="71">
        <f t="shared" si="208"/>
        <v>0</v>
      </c>
      <c r="S280" s="71">
        <f t="shared" si="208"/>
        <v>0</v>
      </c>
      <c r="T280" s="71">
        <f t="shared" si="208"/>
        <v>0</v>
      </c>
      <c r="U280" s="71">
        <f t="shared" si="208"/>
        <v>0</v>
      </c>
      <c r="V280" s="72" t="e">
        <f t="shared" si="205"/>
        <v>#DIV/0!</v>
      </c>
      <c r="W280" s="71"/>
      <c r="X280" s="67"/>
      <c r="Y280" s="68"/>
      <c r="Z280" s="100"/>
    </row>
    <row r="281" spans="1:26" ht="22.5" customHeight="1" x14ac:dyDescent="0.25">
      <c r="A281" s="74">
        <v>1</v>
      </c>
      <c r="B281" s="75" t="s">
        <v>160</v>
      </c>
      <c r="C281" s="75" t="s">
        <v>169</v>
      </c>
      <c r="D281" s="75" t="s">
        <v>277</v>
      </c>
      <c r="E281" s="75" t="s">
        <v>162</v>
      </c>
      <c r="F281" s="75"/>
      <c r="G281" s="75"/>
      <c r="H281" s="76"/>
      <c r="I281" s="76"/>
      <c r="J281" s="76"/>
      <c r="K281" s="77" t="s">
        <v>456</v>
      </c>
      <c r="L281" s="78">
        <f t="shared" ref="L281:N281" si="209">+L282+L283+L284+L287+L291</f>
        <v>0</v>
      </c>
      <c r="M281" s="78">
        <f t="shared" si="209"/>
        <v>0</v>
      </c>
      <c r="N281" s="78">
        <f t="shared" si="209"/>
        <v>0</v>
      </c>
      <c r="O281" s="78">
        <f t="shared" si="206"/>
        <v>0</v>
      </c>
      <c r="P281" s="78">
        <f t="shared" ref="P281:U281" si="210">+P282+P283+P284+P287+P291</f>
        <v>0</v>
      </c>
      <c r="Q281" s="78">
        <f t="shared" si="210"/>
        <v>0</v>
      </c>
      <c r="R281" s="78">
        <f t="shared" si="210"/>
        <v>0</v>
      </c>
      <c r="S281" s="78">
        <f t="shared" si="210"/>
        <v>0</v>
      </c>
      <c r="T281" s="78">
        <f t="shared" si="210"/>
        <v>0</v>
      </c>
      <c r="U281" s="78">
        <f t="shared" si="210"/>
        <v>0</v>
      </c>
      <c r="V281" s="79" t="e">
        <f t="shared" si="205"/>
        <v>#DIV/0!</v>
      </c>
      <c r="W281" s="78"/>
      <c r="X281" s="74"/>
      <c r="Y281" s="75"/>
      <c r="Z281" s="100"/>
    </row>
    <row r="282" spans="1:26" ht="22.5" customHeight="1" x14ac:dyDescent="0.25">
      <c r="A282" s="81">
        <v>1</v>
      </c>
      <c r="B282" s="82" t="s">
        <v>160</v>
      </c>
      <c r="C282" s="82" t="s">
        <v>169</v>
      </c>
      <c r="D282" s="82" t="s">
        <v>277</v>
      </c>
      <c r="E282" s="82" t="s">
        <v>162</v>
      </c>
      <c r="F282" s="82" t="s">
        <v>234</v>
      </c>
      <c r="G282" s="82"/>
      <c r="H282" s="82"/>
      <c r="I282" s="82"/>
      <c r="J282" s="82"/>
      <c r="K282" s="83" t="s">
        <v>457</v>
      </c>
      <c r="L282" s="84"/>
      <c r="M282" s="84"/>
      <c r="N282" s="84"/>
      <c r="O282" s="84">
        <f t="shared" si="206"/>
        <v>0</v>
      </c>
      <c r="P282" s="84"/>
      <c r="Q282" s="84"/>
      <c r="R282" s="84"/>
      <c r="S282" s="84"/>
      <c r="T282" s="84"/>
      <c r="U282" s="84"/>
      <c r="V282" s="85" t="e">
        <f t="shared" si="205"/>
        <v>#DIV/0!</v>
      </c>
      <c r="W282" s="84"/>
      <c r="X282" s="86"/>
      <c r="Y282" s="86"/>
      <c r="Z282" s="6"/>
    </row>
    <row r="283" spans="1:26" ht="22.5" customHeight="1" x14ac:dyDescent="0.25">
      <c r="A283" s="81">
        <v>1</v>
      </c>
      <c r="B283" s="82" t="s">
        <v>160</v>
      </c>
      <c r="C283" s="82" t="s">
        <v>169</v>
      </c>
      <c r="D283" s="82" t="s">
        <v>277</v>
      </c>
      <c r="E283" s="82" t="s">
        <v>162</v>
      </c>
      <c r="F283" s="82" t="s">
        <v>254</v>
      </c>
      <c r="G283" s="82"/>
      <c r="H283" s="82"/>
      <c r="I283" s="82"/>
      <c r="J283" s="82"/>
      <c r="K283" s="83" t="s">
        <v>458</v>
      </c>
      <c r="L283" s="84"/>
      <c r="M283" s="84"/>
      <c r="N283" s="84"/>
      <c r="O283" s="84">
        <f t="shared" si="206"/>
        <v>0</v>
      </c>
      <c r="P283" s="84"/>
      <c r="Q283" s="84"/>
      <c r="R283" s="84"/>
      <c r="S283" s="84"/>
      <c r="T283" s="84"/>
      <c r="U283" s="84"/>
      <c r="V283" s="85" t="e">
        <f t="shared" si="205"/>
        <v>#DIV/0!</v>
      </c>
      <c r="W283" s="84"/>
      <c r="X283" s="86"/>
      <c r="Y283" s="86"/>
      <c r="Z283" s="6"/>
    </row>
    <row r="284" spans="1:26" ht="22.5" customHeight="1" x14ac:dyDescent="0.25">
      <c r="A284" s="81">
        <v>1</v>
      </c>
      <c r="B284" s="82" t="s">
        <v>160</v>
      </c>
      <c r="C284" s="82" t="s">
        <v>169</v>
      </c>
      <c r="D284" s="82" t="s">
        <v>277</v>
      </c>
      <c r="E284" s="82" t="s">
        <v>162</v>
      </c>
      <c r="F284" s="82" t="s">
        <v>301</v>
      </c>
      <c r="G284" s="82"/>
      <c r="H284" s="82"/>
      <c r="I284" s="82"/>
      <c r="J284" s="82"/>
      <c r="K284" s="83" t="s">
        <v>459</v>
      </c>
      <c r="L284" s="84">
        <f t="shared" ref="L284:N284" si="211">+L285+L286</f>
        <v>0</v>
      </c>
      <c r="M284" s="84">
        <f t="shared" si="211"/>
        <v>0</v>
      </c>
      <c r="N284" s="84">
        <f t="shared" si="211"/>
        <v>0</v>
      </c>
      <c r="O284" s="84">
        <f t="shared" si="206"/>
        <v>0</v>
      </c>
      <c r="P284" s="84">
        <f t="shared" ref="P284:U284" si="212">+P285+P286</f>
        <v>0</v>
      </c>
      <c r="Q284" s="84">
        <f t="shared" si="212"/>
        <v>0</v>
      </c>
      <c r="R284" s="84">
        <f t="shared" si="212"/>
        <v>0</v>
      </c>
      <c r="S284" s="84">
        <f t="shared" si="212"/>
        <v>0</v>
      </c>
      <c r="T284" s="84">
        <f t="shared" si="212"/>
        <v>0</v>
      </c>
      <c r="U284" s="84">
        <f t="shared" si="212"/>
        <v>0</v>
      </c>
      <c r="V284" s="85" t="e">
        <f t="shared" si="205"/>
        <v>#DIV/0!</v>
      </c>
      <c r="W284" s="84"/>
      <c r="X284" s="86"/>
      <c r="Y284" s="86"/>
      <c r="Z284" s="6"/>
    </row>
    <row r="285" spans="1:26" ht="22.5" customHeight="1" x14ac:dyDescent="0.25">
      <c r="A285" s="93">
        <v>1</v>
      </c>
      <c r="B285" s="94" t="s">
        <v>160</v>
      </c>
      <c r="C285" s="94" t="s">
        <v>169</v>
      </c>
      <c r="D285" s="94" t="s">
        <v>277</v>
      </c>
      <c r="E285" s="94" t="s">
        <v>162</v>
      </c>
      <c r="F285" s="94" t="s">
        <v>301</v>
      </c>
      <c r="G285" s="94" t="s">
        <v>162</v>
      </c>
      <c r="H285" s="94"/>
      <c r="I285" s="94"/>
      <c r="J285" s="94"/>
      <c r="K285" s="95" t="s">
        <v>460</v>
      </c>
      <c r="L285" s="96"/>
      <c r="M285" s="96"/>
      <c r="N285" s="96"/>
      <c r="O285" s="90">
        <f t="shared" si="206"/>
        <v>0</v>
      </c>
      <c r="P285" s="96"/>
      <c r="Q285" s="96"/>
      <c r="R285" s="96"/>
      <c r="S285" s="96"/>
      <c r="T285" s="96"/>
      <c r="U285" s="96"/>
      <c r="V285" s="97" t="e">
        <f t="shared" si="205"/>
        <v>#DIV/0!</v>
      </c>
      <c r="W285" s="96"/>
      <c r="X285" s="92"/>
      <c r="Y285" s="92"/>
      <c r="Z285" s="6"/>
    </row>
    <row r="286" spans="1:26" ht="22.5" customHeight="1" x14ac:dyDescent="0.25">
      <c r="A286" s="93">
        <v>1</v>
      </c>
      <c r="B286" s="94" t="s">
        <v>160</v>
      </c>
      <c r="C286" s="94" t="s">
        <v>169</v>
      </c>
      <c r="D286" s="94" t="s">
        <v>277</v>
      </c>
      <c r="E286" s="94" t="s">
        <v>162</v>
      </c>
      <c r="F286" s="94" t="s">
        <v>301</v>
      </c>
      <c r="G286" s="94" t="s">
        <v>171</v>
      </c>
      <c r="H286" s="94"/>
      <c r="I286" s="94"/>
      <c r="J286" s="94"/>
      <c r="K286" s="95" t="s">
        <v>459</v>
      </c>
      <c r="L286" s="96"/>
      <c r="M286" s="96"/>
      <c r="N286" s="96"/>
      <c r="O286" s="90">
        <f t="shared" si="206"/>
        <v>0</v>
      </c>
      <c r="P286" s="96"/>
      <c r="Q286" s="96"/>
      <c r="R286" s="96"/>
      <c r="S286" s="96"/>
      <c r="T286" s="96"/>
      <c r="U286" s="96"/>
      <c r="V286" s="97" t="e">
        <f t="shared" si="205"/>
        <v>#DIV/0!</v>
      </c>
      <c r="W286" s="96"/>
      <c r="X286" s="92"/>
      <c r="Y286" s="92"/>
      <c r="Z286" s="6"/>
    </row>
    <row r="287" spans="1:26" ht="22.5" customHeight="1" x14ac:dyDescent="0.25">
      <c r="A287" s="81">
        <v>1</v>
      </c>
      <c r="B287" s="82" t="s">
        <v>160</v>
      </c>
      <c r="C287" s="82" t="s">
        <v>169</v>
      </c>
      <c r="D287" s="82" t="s">
        <v>277</v>
      </c>
      <c r="E287" s="82" t="s">
        <v>162</v>
      </c>
      <c r="F287" s="82" t="s">
        <v>350</v>
      </c>
      <c r="G287" s="82"/>
      <c r="H287" s="82"/>
      <c r="I287" s="82"/>
      <c r="J287" s="82"/>
      <c r="K287" s="83" t="s">
        <v>461</v>
      </c>
      <c r="L287" s="84">
        <f t="shared" ref="L287:N287" si="213">+L288+L289+L290</f>
        <v>0</v>
      </c>
      <c r="M287" s="84">
        <f t="shared" si="213"/>
        <v>0</v>
      </c>
      <c r="N287" s="84">
        <f t="shared" si="213"/>
        <v>0</v>
      </c>
      <c r="O287" s="84">
        <f t="shared" si="206"/>
        <v>0</v>
      </c>
      <c r="P287" s="84">
        <f t="shared" ref="P287:U287" si="214">+P288+P289+P290</f>
        <v>0</v>
      </c>
      <c r="Q287" s="84">
        <f t="shared" si="214"/>
        <v>0</v>
      </c>
      <c r="R287" s="84">
        <f t="shared" si="214"/>
        <v>0</v>
      </c>
      <c r="S287" s="84">
        <f t="shared" si="214"/>
        <v>0</v>
      </c>
      <c r="T287" s="84">
        <f t="shared" si="214"/>
        <v>0</v>
      </c>
      <c r="U287" s="84">
        <f t="shared" si="214"/>
        <v>0</v>
      </c>
      <c r="V287" s="85" t="e">
        <f t="shared" si="205"/>
        <v>#DIV/0!</v>
      </c>
      <c r="W287" s="84"/>
      <c r="X287" s="86"/>
      <c r="Y287" s="86"/>
      <c r="Z287" s="101"/>
    </row>
    <row r="288" spans="1:26" ht="22.5" customHeight="1" x14ac:dyDescent="0.25">
      <c r="A288" s="93">
        <v>1</v>
      </c>
      <c r="B288" s="94" t="s">
        <v>160</v>
      </c>
      <c r="C288" s="94" t="s">
        <v>169</v>
      </c>
      <c r="D288" s="94" t="s">
        <v>277</v>
      </c>
      <c r="E288" s="94" t="s">
        <v>162</v>
      </c>
      <c r="F288" s="94" t="s">
        <v>350</v>
      </c>
      <c r="G288" s="94" t="s">
        <v>162</v>
      </c>
      <c r="H288" s="94"/>
      <c r="I288" s="94"/>
      <c r="J288" s="94"/>
      <c r="K288" s="95" t="s">
        <v>462</v>
      </c>
      <c r="L288" s="96"/>
      <c r="M288" s="96"/>
      <c r="N288" s="96"/>
      <c r="O288" s="90">
        <f t="shared" si="206"/>
        <v>0</v>
      </c>
      <c r="P288" s="96"/>
      <c r="Q288" s="96"/>
      <c r="R288" s="96"/>
      <c r="S288" s="96"/>
      <c r="T288" s="96"/>
      <c r="U288" s="96"/>
      <c r="V288" s="97" t="e">
        <f t="shared" si="205"/>
        <v>#DIV/0!</v>
      </c>
      <c r="W288" s="96"/>
      <c r="X288" s="92"/>
      <c r="Y288" s="92"/>
      <c r="Z288" s="6"/>
    </row>
    <row r="289" spans="1:26" ht="22.5" customHeight="1" x14ac:dyDescent="0.25">
      <c r="A289" s="93">
        <v>1</v>
      </c>
      <c r="B289" s="94" t="s">
        <v>160</v>
      </c>
      <c r="C289" s="94" t="s">
        <v>169</v>
      </c>
      <c r="D289" s="94" t="s">
        <v>277</v>
      </c>
      <c r="E289" s="94" t="s">
        <v>162</v>
      </c>
      <c r="F289" s="94" t="s">
        <v>350</v>
      </c>
      <c r="G289" s="94" t="s">
        <v>171</v>
      </c>
      <c r="H289" s="94"/>
      <c r="I289" s="94"/>
      <c r="J289" s="94"/>
      <c r="K289" s="95" t="s">
        <v>463</v>
      </c>
      <c r="L289" s="96"/>
      <c r="M289" s="96"/>
      <c r="N289" s="96"/>
      <c r="O289" s="90">
        <f t="shared" si="206"/>
        <v>0</v>
      </c>
      <c r="P289" s="96"/>
      <c r="Q289" s="96"/>
      <c r="R289" s="96"/>
      <c r="S289" s="96"/>
      <c r="T289" s="96"/>
      <c r="U289" s="96"/>
      <c r="V289" s="97" t="e">
        <f t="shared" si="205"/>
        <v>#DIV/0!</v>
      </c>
      <c r="W289" s="96"/>
      <c r="X289" s="92"/>
      <c r="Y289" s="92"/>
      <c r="Z289" s="6"/>
    </row>
    <row r="290" spans="1:26" ht="22.5" customHeight="1" x14ac:dyDescent="0.25">
      <c r="A290" s="93">
        <v>1</v>
      </c>
      <c r="B290" s="94" t="s">
        <v>160</v>
      </c>
      <c r="C290" s="94" t="s">
        <v>169</v>
      </c>
      <c r="D290" s="94" t="s">
        <v>277</v>
      </c>
      <c r="E290" s="94" t="s">
        <v>162</v>
      </c>
      <c r="F290" s="94" t="s">
        <v>350</v>
      </c>
      <c r="G290" s="94" t="s">
        <v>232</v>
      </c>
      <c r="H290" s="94"/>
      <c r="I290" s="94"/>
      <c r="J290" s="94"/>
      <c r="K290" s="95" t="s">
        <v>464</v>
      </c>
      <c r="L290" s="96"/>
      <c r="M290" s="96"/>
      <c r="N290" s="96"/>
      <c r="O290" s="90">
        <f t="shared" si="206"/>
        <v>0</v>
      </c>
      <c r="P290" s="96"/>
      <c r="Q290" s="96"/>
      <c r="R290" s="96"/>
      <c r="S290" s="96"/>
      <c r="T290" s="96"/>
      <c r="U290" s="96"/>
      <c r="V290" s="97" t="e">
        <f t="shared" si="205"/>
        <v>#DIV/0!</v>
      </c>
      <c r="W290" s="96"/>
      <c r="X290" s="92"/>
      <c r="Y290" s="92"/>
      <c r="Z290" s="6"/>
    </row>
    <row r="291" spans="1:26" ht="22.5" customHeight="1" x14ac:dyDescent="0.25">
      <c r="A291" s="81">
        <v>1</v>
      </c>
      <c r="B291" s="82" t="s">
        <v>160</v>
      </c>
      <c r="C291" s="82" t="s">
        <v>169</v>
      </c>
      <c r="D291" s="82" t="s">
        <v>277</v>
      </c>
      <c r="E291" s="82" t="s">
        <v>162</v>
      </c>
      <c r="F291" s="82" t="s">
        <v>465</v>
      </c>
      <c r="G291" s="82"/>
      <c r="H291" s="82"/>
      <c r="I291" s="82"/>
      <c r="J291" s="82"/>
      <c r="K291" s="83" t="s">
        <v>466</v>
      </c>
      <c r="L291" s="84">
        <f t="shared" ref="L291:N291" si="215">+L292+L293+L294</f>
        <v>0</v>
      </c>
      <c r="M291" s="84">
        <f t="shared" si="215"/>
        <v>0</v>
      </c>
      <c r="N291" s="84">
        <f t="shared" si="215"/>
        <v>0</v>
      </c>
      <c r="O291" s="84">
        <f t="shared" si="206"/>
        <v>0</v>
      </c>
      <c r="P291" s="84">
        <f t="shared" ref="P291:U291" si="216">+P292+P293+P294</f>
        <v>0</v>
      </c>
      <c r="Q291" s="84">
        <f t="shared" si="216"/>
        <v>0</v>
      </c>
      <c r="R291" s="84">
        <f t="shared" si="216"/>
        <v>0</v>
      </c>
      <c r="S291" s="84">
        <f t="shared" si="216"/>
        <v>0</v>
      </c>
      <c r="T291" s="84">
        <f t="shared" si="216"/>
        <v>0</v>
      </c>
      <c r="U291" s="84">
        <f t="shared" si="216"/>
        <v>0</v>
      </c>
      <c r="V291" s="85" t="e">
        <f t="shared" si="205"/>
        <v>#DIV/0!</v>
      </c>
      <c r="W291" s="84"/>
      <c r="X291" s="86"/>
      <c r="Y291" s="86"/>
      <c r="Z291" s="101"/>
    </row>
    <row r="292" spans="1:26" ht="22.5" customHeight="1" x14ac:dyDescent="0.25">
      <c r="A292" s="93">
        <v>1</v>
      </c>
      <c r="B292" s="94" t="s">
        <v>160</v>
      </c>
      <c r="C292" s="94" t="s">
        <v>169</v>
      </c>
      <c r="D292" s="94" t="s">
        <v>277</v>
      </c>
      <c r="E292" s="94" t="s">
        <v>162</v>
      </c>
      <c r="F292" s="94" t="s">
        <v>465</v>
      </c>
      <c r="G292" s="94" t="s">
        <v>162</v>
      </c>
      <c r="H292" s="94"/>
      <c r="I292" s="94"/>
      <c r="J292" s="94"/>
      <c r="K292" s="95" t="s">
        <v>467</v>
      </c>
      <c r="L292" s="96"/>
      <c r="M292" s="96"/>
      <c r="N292" s="96"/>
      <c r="O292" s="90">
        <f t="shared" si="206"/>
        <v>0</v>
      </c>
      <c r="P292" s="96"/>
      <c r="Q292" s="96"/>
      <c r="R292" s="96"/>
      <c r="S292" s="96"/>
      <c r="T292" s="96"/>
      <c r="U292" s="96"/>
      <c r="V292" s="97" t="e">
        <f t="shared" si="205"/>
        <v>#DIV/0!</v>
      </c>
      <c r="W292" s="96"/>
      <c r="X292" s="92"/>
      <c r="Y292" s="92"/>
      <c r="Z292" s="6"/>
    </row>
    <row r="293" spans="1:26" ht="22.5" customHeight="1" x14ac:dyDescent="0.25">
      <c r="A293" s="93">
        <v>1</v>
      </c>
      <c r="B293" s="94" t="s">
        <v>160</v>
      </c>
      <c r="C293" s="94" t="s">
        <v>169</v>
      </c>
      <c r="D293" s="94" t="s">
        <v>277</v>
      </c>
      <c r="E293" s="94" t="s">
        <v>162</v>
      </c>
      <c r="F293" s="94" t="s">
        <v>465</v>
      </c>
      <c r="G293" s="94" t="s">
        <v>171</v>
      </c>
      <c r="H293" s="94"/>
      <c r="I293" s="94"/>
      <c r="J293" s="94"/>
      <c r="K293" s="95" t="s">
        <v>468</v>
      </c>
      <c r="L293" s="96"/>
      <c r="M293" s="96"/>
      <c r="N293" s="96"/>
      <c r="O293" s="90">
        <f t="shared" si="206"/>
        <v>0</v>
      </c>
      <c r="P293" s="96"/>
      <c r="Q293" s="96"/>
      <c r="R293" s="96"/>
      <c r="S293" s="96"/>
      <c r="T293" s="96"/>
      <c r="U293" s="96"/>
      <c r="V293" s="97" t="e">
        <f t="shared" si="205"/>
        <v>#DIV/0!</v>
      </c>
      <c r="W293" s="96"/>
      <c r="X293" s="92"/>
      <c r="Y293" s="92"/>
      <c r="Z293" s="6"/>
    </row>
    <row r="294" spans="1:26" ht="22.5" customHeight="1" x14ac:dyDescent="0.25">
      <c r="A294" s="93">
        <v>1</v>
      </c>
      <c r="B294" s="94" t="s">
        <v>160</v>
      </c>
      <c r="C294" s="94" t="s">
        <v>169</v>
      </c>
      <c r="D294" s="94" t="s">
        <v>277</v>
      </c>
      <c r="E294" s="94" t="s">
        <v>162</v>
      </c>
      <c r="F294" s="94" t="s">
        <v>465</v>
      </c>
      <c r="G294" s="94" t="s">
        <v>232</v>
      </c>
      <c r="H294" s="94"/>
      <c r="I294" s="94"/>
      <c r="J294" s="94"/>
      <c r="K294" s="95" t="s">
        <v>469</v>
      </c>
      <c r="L294" s="96"/>
      <c r="M294" s="96"/>
      <c r="N294" s="96"/>
      <c r="O294" s="90">
        <f t="shared" si="206"/>
        <v>0</v>
      </c>
      <c r="P294" s="96"/>
      <c r="Q294" s="96"/>
      <c r="R294" s="96"/>
      <c r="S294" s="96"/>
      <c r="T294" s="96"/>
      <c r="U294" s="96"/>
      <c r="V294" s="97" t="e">
        <f t="shared" si="205"/>
        <v>#DIV/0!</v>
      </c>
      <c r="W294" s="96"/>
      <c r="X294" s="92"/>
      <c r="Y294" s="92"/>
      <c r="Z294" s="6"/>
    </row>
    <row r="295" spans="1:26" ht="22.5" customHeight="1" x14ac:dyDescent="0.25">
      <c r="A295" s="74">
        <v>1</v>
      </c>
      <c r="B295" s="75" t="s">
        <v>160</v>
      </c>
      <c r="C295" s="75" t="s">
        <v>169</v>
      </c>
      <c r="D295" s="75" t="s">
        <v>277</v>
      </c>
      <c r="E295" s="75" t="s">
        <v>171</v>
      </c>
      <c r="F295" s="75"/>
      <c r="G295" s="75"/>
      <c r="H295" s="76"/>
      <c r="I295" s="76"/>
      <c r="J295" s="76"/>
      <c r="K295" s="77" t="s">
        <v>470</v>
      </c>
      <c r="L295" s="78">
        <f t="shared" ref="L295:N295" si="217">+L296</f>
        <v>0</v>
      </c>
      <c r="M295" s="78">
        <f t="shared" si="217"/>
        <v>0</v>
      </c>
      <c r="N295" s="78">
        <f t="shared" si="217"/>
        <v>0</v>
      </c>
      <c r="O295" s="78">
        <f t="shared" si="206"/>
        <v>0</v>
      </c>
      <c r="P295" s="78">
        <f t="shared" ref="P295:U295" si="218">+P296</f>
        <v>0</v>
      </c>
      <c r="Q295" s="78">
        <f t="shared" si="218"/>
        <v>0</v>
      </c>
      <c r="R295" s="78">
        <f t="shared" si="218"/>
        <v>0</v>
      </c>
      <c r="S295" s="78">
        <f t="shared" si="218"/>
        <v>0</v>
      </c>
      <c r="T295" s="78">
        <f t="shared" si="218"/>
        <v>0</v>
      </c>
      <c r="U295" s="78">
        <f t="shared" si="218"/>
        <v>0</v>
      </c>
      <c r="V295" s="79" t="e">
        <f t="shared" si="205"/>
        <v>#DIV/0!</v>
      </c>
      <c r="W295" s="78"/>
      <c r="X295" s="74"/>
      <c r="Y295" s="75"/>
      <c r="Z295" s="100"/>
    </row>
    <row r="296" spans="1:26" ht="22.5" customHeight="1" x14ac:dyDescent="0.25">
      <c r="A296" s="93">
        <v>1</v>
      </c>
      <c r="B296" s="94" t="s">
        <v>160</v>
      </c>
      <c r="C296" s="94" t="s">
        <v>169</v>
      </c>
      <c r="D296" s="94" t="s">
        <v>277</v>
      </c>
      <c r="E296" s="94" t="s">
        <v>171</v>
      </c>
      <c r="F296" s="94" t="s">
        <v>234</v>
      </c>
      <c r="G296" s="94"/>
      <c r="H296" s="94"/>
      <c r="I296" s="94"/>
      <c r="J296" s="94"/>
      <c r="K296" s="95" t="s">
        <v>471</v>
      </c>
      <c r="L296" s="96"/>
      <c r="M296" s="96"/>
      <c r="N296" s="96"/>
      <c r="O296" s="90">
        <f t="shared" si="206"/>
        <v>0</v>
      </c>
      <c r="P296" s="96"/>
      <c r="Q296" s="96"/>
      <c r="R296" s="96"/>
      <c r="S296" s="96"/>
      <c r="T296" s="96"/>
      <c r="U296" s="96"/>
      <c r="V296" s="97" t="e">
        <f t="shared" si="205"/>
        <v>#DIV/0!</v>
      </c>
      <c r="W296" s="96"/>
      <c r="X296" s="92"/>
      <c r="Y296" s="92"/>
      <c r="Z296" s="6"/>
    </row>
    <row r="297" spans="1:26" ht="22.5" customHeight="1" x14ac:dyDescent="0.25">
      <c r="A297" s="74">
        <v>1</v>
      </c>
      <c r="B297" s="75" t="s">
        <v>160</v>
      </c>
      <c r="C297" s="75" t="s">
        <v>169</v>
      </c>
      <c r="D297" s="75" t="s">
        <v>277</v>
      </c>
      <c r="E297" s="75" t="s">
        <v>232</v>
      </c>
      <c r="F297" s="75"/>
      <c r="G297" s="75"/>
      <c r="H297" s="76"/>
      <c r="I297" s="76"/>
      <c r="J297" s="76"/>
      <c r="K297" s="77" t="s">
        <v>472</v>
      </c>
      <c r="L297" s="78"/>
      <c r="M297" s="78"/>
      <c r="N297" s="78"/>
      <c r="O297" s="78">
        <f t="shared" si="206"/>
        <v>0</v>
      </c>
      <c r="P297" s="78"/>
      <c r="Q297" s="78"/>
      <c r="R297" s="78"/>
      <c r="S297" s="78"/>
      <c r="T297" s="78"/>
      <c r="U297" s="78"/>
      <c r="V297" s="79" t="e">
        <f t="shared" si="205"/>
        <v>#DIV/0!</v>
      </c>
      <c r="W297" s="78"/>
      <c r="X297" s="74"/>
      <c r="Y297" s="75"/>
      <c r="Z297" s="100"/>
    </row>
    <row r="298" spans="1:26" ht="22.5" customHeight="1" x14ac:dyDescent="0.25">
      <c r="A298" s="67">
        <v>1</v>
      </c>
      <c r="B298" s="68" t="s">
        <v>160</v>
      </c>
      <c r="C298" s="68" t="s">
        <v>169</v>
      </c>
      <c r="D298" s="68" t="s">
        <v>281</v>
      </c>
      <c r="E298" s="68"/>
      <c r="F298" s="68"/>
      <c r="G298" s="68"/>
      <c r="H298" s="69"/>
      <c r="I298" s="69"/>
      <c r="J298" s="69"/>
      <c r="K298" s="70" t="s">
        <v>473</v>
      </c>
      <c r="L298" s="71">
        <f t="shared" ref="L298:N298" si="219">+L299+L305+L312</f>
        <v>0</v>
      </c>
      <c r="M298" s="71">
        <f t="shared" si="219"/>
        <v>0</v>
      </c>
      <c r="N298" s="71">
        <f t="shared" si="219"/>
        <v>0</v>
      </c>
      <c r="O298" s="71">
        <f t="shared" si="206"/>
        <v>0</v>
      </c>
      <c r="P298" s="71">
        <f t="shared" ref="P298:U298" si="220">+P299+P305+P312</f>
        <v>0</v>
      </c>
      <c r="Q298" s="71">
        <f t="shared" si="220"/>
        <v>0</v>
      </c>
      <c r="R298" s="71">
        <f t="shared" si="220"/>
        <v>0</v>
      </c>
      <c r="S298" s="71">
        <f t="shared" si="220"/>
        <v>0</v>
      </c>
      <c r="T298" s="71">
        <f t="shared" si="220"/>
        <v>0</v>
      </c>
      <c r="U298" s="71">
        <f t="shared" si="220"/>
        <v>0</v>
      </c>
      <c r="V298" s="72" t="e">
        <f t="shared" si="205"/>
        <v>#DIV/0!</v>
      </c>
      <c r="W298" s="71"/>
      <c r="X298" s="67"/>
      <c r="Y298" s="68"/>
      <c r="Z298" s="100"/>
    </row>
    <row r="299" spans="1:26" ht="22.5" customHeight="1" x14ac:dyDescent="0.25">
      <c r="A299" s="74">
        <v>1</v>
      </c>
      <c r="B299" s="75" t="s">
        <v>160</v>
      </c>
      <c r="C299" s="75" t="s">
        <v>169</v>
      </c>
      <c r="D299" s="75" t="s">
        <v>281</v>
      </c>
      <c r="E299" s="75" t="s">
        <v>162</v>
      </c>
      <c r="F299" s="75"/>
      <c r="G299" s="75"/>
      <c r="H299" s="76"/>
      <c r="I299" s="76"/>
      <c r="J299" s="76"/>
      <c r="K299" s="77" t="s">
        <v>474</v>
      </c>
      <c r="L299" s="78">
        <f t="shared" ref="L299:N299" si="221">+L300+L301+L302+L303+L304</f>
        <v>0</v>
      </c>
      <c r="M299" s="78">
        <f t="shared" si="221"/>
        <v>0</v>
      </c>
      <c r="N299" s="78">
        <f t="shared" si="221"/>
        <v>0</v>
      </c>
      <c r="O299" s="78">
        <f t="shared" si="206"/>
        <v>0</v>
      </c>
      <c r="P299" s="78">
        <f t="shared" ref="P299:U299" si="222">+P300+P301+P302+P303+P304</f>
        <v>0</v>
      </c>
      <c r="Q299" s="78">
        <f t="shared" si="222"/>
        <v>0</v>
      </c>
      <c r="R299" s="78">
        <f t="shared" si="222"/>
        <v>0</v>
      </c>
      <c r="S299" s="78">
        <f t="shared" si="222"/>
        <v>0</v>
      </c>
      <c r="T299" s="78">
        <f t="shared" si="222"/>
        <v>0</v>
      </c>
      <c r="U299" s="78">
        <f t="shared" si="222"/>
        <v>0</v>
      </c>
      <c r="V299" s="79" t="e">
        <f t="shared" si="205"/>
        <v>#DIV/0!</v>
      </c>
      <c r="W299" s="78"/>
      <c r="X299" s="74"/>
      <c r="Y299" s="75"/>
      <c r="Z299" s="100"/>
    </row>
    <row r="300" spans="1:26" ht="22.5" customHeight="1" x14ac:dyDescent="0.25">
      <c r="A300" s="93">
        <v>1</v>
      </c>
      <c r="B300" s="94" t="s">
        <v>160</v>
      </c>
      <c r="C300" s="94" t="s">
        <v>169</v>
      </c>
      <c r="D300" s="94" t="s">
        <v>281</v>
      </c>
      <c r="E300" s="94" t="s">
        <v>162</v>
      </c>
      <c r="F300" s="94" t="s">
        <v>234</v>
      </c>
      <c r="G300" s="94"/>
      <c r="H300" s="94"/>
      <c r="I300" s="94"/>
      <c r="J300" s="94"/>
      <c r="K300" s="95" t="s">
        <v>475</v>
      </c>
      <c r="L300" s="96"/>
      <c r="M300" s="96"/>
      <c r="N300" s="96"/>
      <c r="O300" s="90">
        <f t="shared" si="206"/>
        <v>0</v>
      </c>
      <c r="P300" s="96"/>
      <c r="Q300" s="96"/>
      <c r="R300" s="96"/>
      <c r="S300" s="96"/>
      <c r="T300" s="96"/>
      <c r="U300" s="96"/>
      <c r="V300" s="97" t="e">
        <f t="shared" si="205"/>
        <v>#DIV/0!</v>
      </c>
      <c r="W300" s="96"/>
      <c r="X300" s="92"/>
      <c r="Y300" s="92"/>
      <c r="Z300" s="6"/>
    </row>
    <row r="301" spans="1:26" ht="22.5" customHeight="1" x14ac:dyDescent="0.25">
      <c r="A301" s="93">
        <v>1</v>
      </c>
      <c r="B301" s="94" t="s">
        <v>160</v>
      </c>
      <c r="C301" s="94" t="s">
        <v>169</v>
      </c>
      <c r="D301" s="94" t="s">
        <v>281</v>
      </c>
      <c r="E301" s="94" t="s">
        <v>162</v>
      </c>
      <c r="F301" s="94" t="s">
        <v>254</v>
      </c>
      <c r="G301" s="94"/>
      <c r="H301" s="94"/>
      <c r="I301" s="94"/>
      <c r="J301" s="94"/>
      <c r="K301" s="95" t="s">
        <v>476</v>
      </c>
      <c r="L301" s="96"/>
      <c r="M301" s="96"/>
      <c r="N301" s="96"/>
      <c r="O301" s="90">
        <f t="shared" si="206"/>
        <v>0</v>
      </c>
      <c r="P301" s="96"/>
      <c r="Q301" s="96"/>
      <c r="R301" s="96"/>
      <c r="S301" s="96"/>
      <c r="T301" s="96"/>
      <c r="U301" s="96"/>
      <c r="V301" s="97" t="e">
        <f t="shared" si="205"/>
        <v>#DIV/0!</v>
      </c>
      <c r="W301" s="96"/>
      <c r="X301" s="92"/>
      <c r="Y301" s="92"/>
      <c r="Z301" s="6"/>
    </row>
    <row r="302" spans="1:26" ht="22.5" customHeight="1" x14ac:dyDescent="0.25">
      <c r="A302" s="93">
        <v>1</v>
      </c>
      <c r="B302" s="94" t="s">
        <v>160</v>
      </c>
      <c r="C302" s="94" t="s">
        <v>169</v>
      </c>
      <c r="D302" s="94" t="s">
        <v>281</v>
      </c>
      <c r="E302" s="94" t="s">
        <v>162</v>
      </c>
      <c r="F302" s="94" t="s">
        <v>301</v>
      </c>
      <c r="G302" s="94"/>
      <c r="H302" s="94"/>
      <c r="I302" s="94"/>
      <c r="J302" s="94"/>
      <c r="K302" s="95" t="s">
        <v>477</v>
      </c>
      <c r="L302" s="96"/>
      <c r="M302" s="96"/>
      <c r="N302" s="96"/>
      <c r="O302" s="90">
        <f t="shared" si="206"/>
        <v>0</v>
      </c>
      <c r="P302" s="96"/>
      <c r="Q302" s="96"/>
      <c r="R302" s="96"/>
      <c r="S302" s="96"/>
      <c r="T302" s="96"/>
      <c r="U302" s="96"/>
      <c r="V302" s="97" t="e">
        <f t="shared" si="205"/>
        <v>#DIV/0!</v>
      </c>
      <c r="W302" s="96"/>
      <c r="X302" s="92"/>
      <c r="Y302" s="92"/>
      <c r="Z302" s="6"/>
    </row>
    <row r="303" spans="1:26" ht="22.5" customHeight="1" x14ac:dyDescent="0.25">
      <c r="A303" s="93">
        <v>1</v>
      </c>
      <c r="B303" s="94" t="s">
        <v>160</v>
      </c>
      <c r="C303" s="94" t="s">
        <v>169</v>
      </c>
      <c r="D303" s="94" t="s">
        <v>281</v>
      </c>
      <c r="E303" s="94" t="s">
        <v>162</v>
      </c>
      <c r="F303" s="94" t="s">
        <v>478</v>
      </c>
      <c r="G303" s="94"/>
      <c r="H303" s="94"/>
      <c r="I303" s="94"/>
      <c r="J303" s="94"/>
      <c r="K303" s="95" t="s">
        <v>466</v>
      </c>
      <c r="L303" s="96"/>
      <c r="M303" s="96"/>
      <c r="N303" s="96"/>
      <c r="O303" s="90">
        <f t="shared" si="206"/>
        <v>0</v>
      </c>
      <c r="P303" s="96"/>
      <c r="Q303" s="96"/>
      <c r="R303" s="96"/>
      <c r="S303" s="96"/>
      <c r="T303" s="96"/>
      <c r="U303" s="96"/>
      <c r="V303" s="97" t="e">
        <f t="shared" si="205"/>
        <v>#DIV/0!</v>
      </c>
      <c r="W303" s="96"/>
      <c r="X303" s="92"/>
      <c r="Y303" s="92"/>
      <c r="Z303" s="6"/>
    </row>
    <row r="304" spans="1:26" ht="22.5" customHeight="1" x14ac:dyDescent="0.25">
      <c r="A304" s="93">
        <v>1</v>
      </c>
      <c r="B304" s="94" t="s">
        <v>160</v>
      </c>
      <c r="C304" s="94" t="s">
        <v>169</v>
      </c>
      <c r="D304" s="94" t="s">
        <v>281</v>
      </c>
      <c r="E304" s="94" t="s">
        <v>162</v>
      </c>
      <c r="F304" s="94" t="s">
        <v>479</v>
      </c>
      <c r="G304" s="94"/>
      <c r="H304" s="94"/>
      <c r="I304" s="94"/>
      <c r="J304" s="94"/>
      <c r="K304" s="95" t="s">
        <v>480</v>
      </c>
      <c r="L304" s="96"/>
      <c r="M304" s="96"/>
      <c r="N304" s="96"/>
      <c r="O304" s="90">
        <f t="shared" si="206"/>
        <v>0</v>
      </c>
      <c r="P304" s="96"/>
      <c r="Q304" s="96"/>
      <c r="R304" s="96"/>
      <c r="S304" s="96"/>
      <c r="T304" s="96"/>
      <c r="U304" s="96"/>
      <c r="V304" s="97" t="e">
        <f t="shared" si="205"/>
        <v>#DIV/0!</v>
      </c>
      <c r="W304" s="96"/>
      <c r="X304" s="92"/>
      <c r="Y304" s="92"/>
      <c r="Z304" s="6"/>
    </row>
    <row r="305" spans="1:26" ht="22.5" customHeight="1" x14ac:dyDescent="0.25">
      <c r="A305" s="74">
        <v>1</v>
      </c>
      <c r="B305" s="75" t="s">
        <v>160</v>
      </c>
      <c r="C305" s="75" t="s">
        <v>169</v>
      </c>
      <c r="D305" s="75" t="s">
        <v>281</v>
      </c>
      <c r="E305" s="75" t="s">
        <v>171</v>
      </c>
      <c r="F305" s="75"/>
      <c r="G305" s="75"/>
      <c r="H305" s="76"/>
      <c r="I305" s="76"/>
      <c r="J305" s="76"/>
      <c r="K305" s="77" t="s">
        <v>470</v>
      </c>
      <c r="L305" s="78">
        <f t="shared" ref="L305:N305" si="223">+L306+L311</f>
        <v>0</v>
      </c>
      <c r="M305" s="78">
        <f t="shared" si="223"/>
        <v>0</v>
      </c>
      <c r="N305" s="78">
        <f t="shared" si="223"/>
        <v>0</v>
      </c>
      <c r="O305" s="78">
        <f t="shared" si="206"/>
        <v>0</v>
      </c>
      <c r="P305" s="78">
        <f t="shared" ref="P305:U305" si="224">+P306+P311</f>
        <v>0</v>
      </c>
      <c r="Q305" s="78">
        <f t="shared" si="224"/>
        <v>0</v>
      </c>
      <c r="R305" s="78">
        <f t="shared" si="224"/>
        <v>0</v>
      </c>
      <c r="S305" s="78">
        <f t="shared" si="224"/>
        <v>0</v>
      </c>
      <c r="T305" s="78">
        <f t="shared" si="224"/>
        <v>0</v>
      </c>
      <c r="U305" s="78">
        <f t="shared" si="224"/>
        <v>0</v>
      </c>
      <c r="V305" s="79" t="e">
        <f t="shared" si="205"/>
        <v>#DIV/0!</v>
      </c>
      <c r="W305" s="78"/>
      <c r="X305" s="74"/>
      <c r="Y305" s="75"/>
      <c r="Z305" s="100"/>
    </row>
    <row r="306" spans="1:26" ht="22.5" customHeight="1" x14ac:dyDescent="0.25">
      <c r="A306" s="81">
        <v>1</v>
      </c>
      <c r="B306" s="82" t="s">
        <v>160</v>
      </c>
      <c r="C306" s="82" t="s">
        <v>169</v>
      </c>
      <c r="D306" s="82" t="s">
        <v>281</v>
      </c>
      <c r="E306" s="82" t="s">
        <v>171</v>
      </c>
      <c r="F306" s="82" t="s">
        <v>234</v>
      </c>
      <c r="G306" s="82"/>
      <c r="H306" s="82"/>
      <c r="I306" s="82"/>
      <c r="J306" s="82"/>
      <c r="K306" s="83" t="s">
        <v>481</v>
      </c>
      <c r="L306" s="84">
        <f t="shared" ref="L306:N306" si="225">+L307+L308+L309+L310</f>
        <v>0</v>
      </c>
      <c r="M306" s="84">
        <f t="shared" si="225"/>
        <v>0</v>
      </c>
      <c r="N306" s="84">
        <f t="shared" si="225"/>
        <v>0</v>
      </c>
      <c r="O306" s="84">
        <f t="shared" si="206"/>
        <v>0</v>
      </c>
      <c r="P306" s="84">
        <f t="shared" ref="P306:U306" si="226">+P307+P308+P309+P310</f>
        <v>0</v>
      </c>
      <c r="Q306" s="84">
        <f t="shared" si="226"/>
        <v>0</v>
      </c>
      <c r="R306" s="84">
        <f t="shared" si="226"/>
        <v>0</v>
      </c>
      <c r="S306" s="84">
        <f t="shared" si="226"/>
        <v>0</v>
      </c>
      <c r="T306" s="84">
        <f t="shared" si="226"/>
        <v>0</v>
      </c>
      <c r="U306" s="84">
        <f t="shared" si="226"/>
        <v>0</v>
      </c>
      <c r="V306" s="85" t="e">
        <f t="shared" si="205"/>
        <v>#DIV/0!</v>
      </c>
      <c r="W306" s="84"/>
      <c r="X306" s="86"/>
      <c r="Y306" s="86"/>
      <c r="Z306" s="101"/>
    </row>
    <row r="307" spans="1:26" ht="22.5" customHeight="1" x14ac:dyDescent="0.25">
      <c r="A307" s="93">
        <v>1</v>
      </c>
      <c r="B307" s="94" t="s">
        <v>160</v>
      </c>
      <c r="C307" s="94" t="s">
        <v>169</v>
      </c>
      <c r="D307" s="94" t="s">
        <v>281</v>
      </c>
      <c r="E307" s="94" t="s">
        <v>171</v>
      </c>
      <c r="F307" s="94" t="s">
        <v>234</v>
      </c>
      <c r="G307" s="94" t="s">
        <v>162</v>
      </c>
      <c r="H307" s="94"/>
      <c r="I307" s="94"/>
      <c r="J307" s="94"/>
      <c r="K307" s="95" t="s">
        <v>482</v>
      </c>
      <c r="L307" s="96"/>
      <c r="M307" s="96"/>
      <c r="N307" s="96"/>
      <c r="O307" s="90">
        <f t="shared" si="206"/>
        <v>0</v>
      </c>
      <c r="P307" s="96"/>
      <c r="Q307" s="96"/>
      <c r="R307" s="96"/>
      <c r="S307" s="96"/>
      <c r="T307" s="96"/>
      <c r="U307" s="96"/>
      <c r="V307" s="97" t="e">
        <f t="shared" si="205"/>
        <v>#DIV/0!</v>
      </c>
      <c r="W307" s="96"/>
      <c r="X307" s="92"/>
      <c r="Y307" s="92"/>
      <c r="Z307" s="6"/>
    </row>
    <row r="308" spans="1:26" ht="22.5" customHeight="1" x14ac:dyDescent="0.25">
      <c r="A308" s="93">
        <v>1</v>
      </c>
      <c r="B308" s="94" t="s">
        <v>160</v>
      </c>
      <c r="C308" s="94" t="s">
        <v>169</v>
      </c>
      <c r="D308" s="94" t="s">
        <v>281</v>
      </c>
      <c r="E308" s="94" t="s">
        <v>171</v>
      </c>
      <c r="F308" s="94" t="s">
        <v>234</v>
      </c>
      <c r="G308" s="94" t="s">
        <v>171</v>
      </c>
      <c r="H308" s="94"/>
      <c r="I308" s="94"/>
      <c r="J308" s="94"/>
      <c r="K308" s="95" t="s">
        <v>483</v>
      </c>
      <c r="L308" s="96"/>
      <c r="M308" s="96"/>
      <c r="N308" s="96"/>
      <c r="O308" s="90">
        <f t="shared" si="206"/>
        <v>0</v>
      </c>
      <c r="P308" s="96"/>
      <c r="Q308" s="96"/>
      <c r="R308" s="96"/>
      <c r="S308" s="96"/>
      <c r="T308" s="96"/>
      <c r="U308" s="96"/>
      <c r="V308" s="97" t="e">
        <f t="shared" si="205"/>
        <v>#DIV/0!</v>
      </c>
      <c r="W308" s="96"/>
      <c r="X308" s="92"/>
      <c r="Y308" s="92"/>
      <c r="Z308" s="6"/>
    </row>
    <row r="309" spans="1:26" ht="22.5" customHeight="1" x14ac:dyDescent="0.25">
      <c r="A309" s="93">
        <v>1</v>
      </c>
      <c r="B309" s="94" t="s">
        <v>160</v>
      </c>
      <c r="C309" s="94" t="s">
        <v>169</v>
      </c>
      <c r="D309" s="94" t="s">
        <v>281</v>
      </c>
      <c r="E309" s="94" t="s">
        <v>171</v>
      </c>
      <c r="F309" s="94" t="s">
        <v>234</v>
      </c>
      <c r="G309" s="94" t="s">
        <v>232</v>
      </c>
      <c r="H309" s="94"/>
      <c r="I309" s="94"/>
      <c r="J309" s="94"/>
      <c r="K309" s="95" t="s">
        <v>484</v>
      </c>
      <c r="L309" s="96"/>
      <c r="M309" s="96"/>
      <c r="N309" s="96"/>
      <c r="O309" s="90">
        <f t="shared" si="206"/>
        <v>0</v>
      </c>
      <c r="P309" s="96"/>
      <c r="Q309" s="96"/>
      <c r="R309" s="96"/>
      <c r="S309" s="96"/>
      <c r="T309" s="96"/>
      <c r="U309" s="96"/>
      <c r="V309" s="97" t="e">
        <f t="shared" si="205"/>
        <v>#DIV/0!</v>
      </c>
      <c r="W309" s="96"/>
      <c r="X309" s="92"/>
      <c r="Y309" s="92"/>
      <c r="Z309" s="6"/>
    </row>
    <row r="310" spans="1:26" ht="22.5" customHeight="1" x14ac:dyDescent="0.25">
      <c r="A310" s="93">
        <v>1</v>
      </c>
      <c r="B310" s="94" t="s">
        <v>160</v>
      </c>
      <c r="C310" s="94" t="s">
        <v>169</v>
      </c>
      <c r="D310" s="94" t="s">
        <v>281</v>
      </c>
      <c r="E310" s="94" t="s">
        <v>171</v>
      </c>
      <c r="F310" s="94" t="s">
        <v>234</v>
      </c>
      <c r="G310" s="94" t="s">
        <v>239</v>
      </c>
      <c r="H310" s="94"/>
      <c r="I310" s="94"/>
      <c r="J310" s="94"/>
      <c r="K310" s="95" t="s">
        <v>485</v>
      </c>
      <c r="L310" s="96"/>
      <c r="M310" s="96"/>
      <c r="N310" s="96"/>
      <c r="O310" s="90">
        <f t="shared" si="206"/>
        <v>0</v>
      </c>
      <c r="P310" s="96"/>
      <c r="Q310" s="96"/>
      <c r="R310" s="96"/>
      <c r="S310" s="96"/>
      <c r="T310" s="96"/>
      <c r="U310" s="96"/>
      <c r="V310" s="97" t="e">
        <f t="shared" si="205"/>
        <v>#DIV/0!</v>
      </c>
      <c r="W310" s="96"/>
      <c r="X310" s="92"/>
      <c r="Y310" s="92"/>
      <c r="Z310" s="6"/>
    </row>
    <row r="311" spans="1:26" ht="22.5" customHeight="1" x14ac:dyDescent="0.25">
      <c r="A311" s="81">
        <v>1</v>
      </c>
      <c r="B311" s="82" t="s">
        <v>160</v>
      </c>
      <c r="C311" s="82" t="s">
        <v>169</v>
      </c>
      <c r="D311" s="82" t="s">
        <v>281</v>
      </c>
      <c r="E311" s="82" t="s">
        <v>171</v>
      </c>
      <c r="F311" s="82" t="s">
        <v>254</v>
      </c>
      <c r="G311" s="82"/>
      <c r="H311" s="82"/>
      <c r="I311" s="82"/>
      <c r="J311" s="82"/>
      <c r="K311" s="83" t="s">
        <v>486</v>
      </c>
      <c r="L311" s="84"/>
      <c r="M311" s="84"/>
      <c r="N311" s="84"/>
      <c r="O311" s="84">
        <f t="shared" si="206"/>
        <v>0</v>
      </c>
      <c r="P311" s="84"/>
      <c r="Q311" s="84"/>
      <c r="R311" s="84"/>
      <c r="S311" s="84"/>
      <c r="T311" s="84"/>
      <c r="U311" s="84"/>
      <c r="V311" s="85" t="e">
        <f t="shared" si="205"/>
        <v>#DIV/0!</v>
      </c>
      <c r="W311" s="84"/>
      <c r="X311" s="86"/>
      <c r="Y311" s="86"/>
      <c r="Z311" s="101"/>
    </row>
    <row r="312" spans="1:26" ht="22.5" customHeight="1" x14ac:dyDescent="0.25">
      <c r="A312" s="74">
        <v>1</v>
      </c>
      <c r="B312" s="75" t="s">
        <v>160</v>
      </c>
      <c r="C312" s="75" t="s">
        <v>169</v>
      </c>
      <c r="D312" s="75" t="s">
        <v>281</v>
      </c>
      <c r="E312" s="75" t="s">
        <v>232</v>
      </c>
      <c r="F312" s="75"/>
      <c r="G312" s="75"/>
      <c r="H312" s="76"/>
      <c r="I312" s="76"/>
      <c r="J312" s="76"/>
      <c r="K312" s="77" t="s">
        <v>472</v>
      </c>
      <c r="L312" s="78"/>
      <c r="M312" s="78"/>
      <c r="N312" s="78"/>
      <c r="O312" s="78">
        <f t="shared" si="206"/>
        <v>0</v>
      </c>
      <c r="P312" s="78"/>
      <c r="Q312" s="78"/>
      <c r="R312" s="78"/>
      <c r="S312" s="78"/>
      <c r="T312" s="78"/>
      <c r="U312" s="78"/>
      <c r="V312" s="79" t="e">
        <f t="shared" si="205"/>
        <v>#DIV/0!</v>
      </c>
      <c r="W312" s="78"/>
      <c r="X312" s="74"/>
      <c r="Y312" s="75"/>
      <c r="Z312" s="100"/>
    </row>
    <row r="313" spans="1:26" ht="22.5" customHeight="1" x14ac:dyDescent="0.25">
      <c r="A313" s="67">
        <v>1</v>
      </c>
      <c r="B313" s="68" t="s">
        <v>160</v>
      </c>
      <c r="C313" s="68" t="s">
        <v>169</v>
      </c>
      <c r="D313" s="68" t="s">
        <v>285</v>
      </c>
      <c r="E313" s="68"/>
      <c r="F313" s="68"/>
      <c r="G313" s="68"/>
      <c r="H313" s="69"/>
      <c r="I313" s="69"/>
      <c r="J313" s="69"/>
      <c r="K313" s="70" t="s">
        <v>487</v>
      </c>
      <c r="L313" s="71">
        <f t="shared" ref="L313:N313" si="227">+L314+L324+L325+L328</f>
        <v>0</v>
      </c>
      <c r="M313" s="71">
        <f t="shared" si="227"/>
        <v>56000000</v>
      </c>
      <c r="N313" s="71">
        <f t="shared" si="227"/>
        <v>0</v>
      </c>
      <c r="O313" s="71">
        <f t="shared" si="206"/>
        <v>56000000</v>
      </c>
      <c r="P313" s="71">
        <f t="shared" ref="P313:U313" si="228">+P314+P324+P325+P328</f>
        <v>0</v>
      </c>
      <c r="Q313" s="71">
        <f t="shared" si="228"/>
        <v>56000000</v>
      </c>
      <c r="R313" s="71">
        <f t="shared" si="228"/>
        <v>0</v>
      </c>
      <c r="S313" s="71">
        <f t="shared" si="228"/>
        <v>0</v>
      </c>
      <c r="T313" s="71">
        <f t="shared" si="228"/>
        <v>0</v>
      </c>
      <c r="U313" s="71">
        <f t="shared" si="228"/>
        <v>0</v>
      </c>
      <c r="V313" s="72" t="e">
        <f t="shared" si="205"/>
        <v>#DIV/0!</v>
      </c>
      <c r="W313" s="71"/>
      <c r="X313" s="67"/>
      <c r="Y313" s="68"/>
      <c r="Z313" s="100"/>
    </row>
    <row r="314" spans="1:26" ht="22.5" customHeight="1" x14ac:dyDescent="0.25">
      <c r="A314" s="74">
        <v>1</v>
      </c>
      <c r="B314" s="75" t="s">
        <v>160</v>
      </c>
      <c r="C314" s="75" t="s">
        <v>169</v>
      </c>
      <c r="D314" s="75" t="s">
        <v>285</v>
      </c>
      <c r="E314" s="75" t="s">
        <v>162</v>
      </c>
      <c r="F314" s="75"/>
      <c r="G314" s="75"/>
      <c r="H314" s="76"/>
      <c r="I314" s="76"/>
      <c r="J314" s="76"/>
      <c r="K314" s="77" t="s">
        <v>488</v>
      </c>
      <c r="L314" s="78">
        <f t="shared" ref="L314:N314" si="229">+L315+L318+L321</f>
        <v>0</v>
      </c>
      <c r="M314" s="78">
        <f t="shared" si="229"/>
        <v>0</v>
      </c>
      <c r="N314" s="78">
        <f t="shared" si="229"/>
        <v>0</v>
      </c>
      <c r="O314" s="78">
        <f t="shared" si="206"/>
        <v>0</v>
      </c>
      <c r="P314" s="78">
        <f t="shared" ref="P314:U314" si="230">+P315+P318+P321</f>
        <v>0</v>
      </c>
      <c r="Q314" s="78">
        <f t="shared" si="230"/>
        <v>0</v>
      </c>
      <c r="R314" s="78">
        <f t="shared" si="230"/>
        <v>0</v>
      </c>
      <c r="S314" s="78">
        <f t="shared" si="230"/>
        <v>0</v>
      </c>
      <c r="T314" s="78">
        <f t="shared" si="230"/>
        <v>0</v>
      </c>
      <c r="U314" s="78">
        <f t="shared" si="230"/>
        <v>0</v>
      </c>
      <c r="V314" s="79" t="e">
        <f t="shared" si="205"/>
        <v>#DIV/0!</v>
      </c>
      <c r="W314" s="78"/>
      <c r="X314" s="74"/>
      <c r="Y314" s="75"/>
      <c r="Z314" s="100"/>
    </row>
    <row r="315" spans="1:26" ht="22.5" customHeight="1" x14ac:dyDescent="0.25">
      <c r="A315" s="81">
        <v>1</v>
      </c>
      <c r="B315" s="81" t="s">
        <v>160</v>
      </c>
      <c r="C315" s="81" t="s">
        <v>169</v>
      </c>
      <c r="D315" s="82" t="s">
        <v>285</v>
      </c>
      <c r="E315" s="82" t="s">
        <v>162</v>
      </c>
      <c r="F315" s="82" t="s">
        <v>234</v>
      </c>
      <c r="G315" s="98"/>
      <c r="H315" s="82"/>
      <c r="I315" s="82"/>
      <c r="J315" s="82"/>
      <c r="K315" s="83" t="s">
        <v>489</v>
      </c>
      <c r="L315" s="84">
        <f t="shared" ref="L315:N315" si="231">+L316+L317</f>
        <v>0</v>
      </c>
      <c r="M315" s="84">
        <f t="shared" si="231"/>
        <v>0</v>
      </c>
      <c r="N315" s="84">
        <f t="shared" si="231"/>
        <v>0</v>
      </c>
      <c r="O315" s="84">
        <f t="shared" si="206"/>
        <v>0</v>
      </c>
      <c r="P315" s="84">
        <f t="shared" ref="P315:U315" si="232">+P316+P317</f>
        <v>0</v>
      </c>
      <c r="Q315" s="84">
        <f t="shared" si="232"/>
        <v>0</v>
      </c>
      <c r="R315" s="84">
        <f t="shared" si="232"/>
        <v>0</v>
      </c>
      <c r="S315" s="84">
        <f t="shared" si="232"/>
        <v>0</v>
      </c>
      <c r="T315" s="84">
        <f t="shared" si="232"/>
        <v>0</v>
      </c>
      <c r="U315" s="84">
        <f t="shared" si="232"/>
        <v>0</v>
      </c>
      <c r="V315" s="85" t="e">
        <f t="shared" si="205"/>
        <v>#DIV/0!</v>
      </c>
      <c r="W315" s="84"/>
      <c r="X315" s="81"/>
      <c r="Y315" s="81"/>
      <c r="Z315" s="101"/>
    </row>
    <row r="316" spans="1:26" ht="22.5" customHeight="1" x14ac:dyDescent="0.25">
      <c r="A316" s="93">
        <v>1</v>
      </c>
      <c r="B316" s="94" t="s">
        <v>160</v>
      </c>
      <c r="C316" s="94" t="s">
        <v>169</v>
      </c>
      <c r="D316" s="94" t="s">
        <v>285</v>
      </c>
      <c r="E316" s="94" t="s">
        <v>162</v>
      </c>
      <c r="F316" s="94" t="s">
        <v>234</v>
      </c>
      <c r="G316" s="94" t="s">
        <v>162</v>
      </c>
      <c r="H316" s="94"/>
      <c r="I316" s="94"/>
      <c r="J316" s="94"/>
      <c r="K316" s="95" t="s">
        <v>490</v>
      </c>
      <c r="L316" s="96"/>
      <c r="M316" s="96"/>
      <c r="N316" s="96"/>
      <c r="O316" s="90">
        <f t="shared" si="206"/>
        <v>0</v>
      </c>
      <c r="P316" s="96"/>
      <c r="Q316" s="96"/>
      <c r="R316" s="96"/>
      <c r="S316" s="96"/>
      <c r="T316" s="96"/>
      <c r="U316" s="96"/>
      <c r="V316" s="97" t="e">
        <f t="shared" si="205"/>
        <v>#DIV/0!</v>
      </c>
      <c r="W316" s="96"/>
      <c r="X316" s="92"/>
      <c r="Y316" s="92"/>
      <c r="Z316" s="6"/>
    </row>
    <row r="317" spans="1:26" ht="22.5" customHeight="1" x14ac:dyDescent="0.25">
      <c r="A317" s="93">
        <v>1</v>
      </c>
      <c r="B317" s="94" t="s">
        <v>160</v>
      </c>
      <c r="C317" s="94" t="s">
        <v>169</v>
      </c>
      <c r="D317" s="94" t="s">
        <v>285</v>
      </c>
      <c r="E317" s="94" t="s">
        <v>162</v>
      </c>
      <c r="F317" s="94" t="s">
        <v>234</v>
      </c>
      <c r="G317" s="94" t="s">
        <v>171</v>
      </c>
      <c r="H317" s="94"/>
      <c r="I317" s="94"/>
      <c r="J317" s="94"/>
      <c r="K317" s="95" t="s">
        <v>491</v>
      </c>
      <c r="L317" s="96"/>
      <c r="M317" s="96"/>
      <c r="N317" s="96"/>
      <c r="O317" s="90">
        <f t="shared" si="206"/>
        <v>0</v>
      </c>
      <c r="P317" s="96"/>
      <c r="Q317" s="96"/>
      <c r="R317" s="96"/>
      <c r="S317" s="96"/>
      <c r="T317" s="96"/>
      <c r="U317" s="96"/>
      <c r="V317" s="97" t="e">
        <f t="shared" si="205"/>
        <v>#DIV/0!</v>
      </c>
      <c r="W317" s="96"/>
      <c r="X317" s="92"/>
      <c r="Y317" s="92"/>
      <c r="Z317" s="6"/>
    </row>
    <row r="318" spans="1:26" ht="22.5" customHeight="1" x14ac:dyDescent="0.25">
      <c r="A318" s="81">
        <v>1</v>
      </c>
      <c r="B318" s="81" t="s">
        <v>160</v>
      </c>
      <c r="C318" s="81" t="s">
        <v>169</v>
      </c>
      <c r="D318" s="82" t="s">
        <v>285</v>
      </c>
      <c r="E318" s="82" t="s">
        <v>162</v>
      </c>
      <c r="F318" s="82" t="s">
        <v>254</v>
      </c>
      <c r="G318" s="98"/>
      <c r="H318" s="82"/>
      <c r="I318" s="82"/>
      <c r="J318" s="82"/>
      <c r="K318" s="83" t="s">
        <v>492</v>
      </c>
      <c r="L318" s="84">
        <f t="shared" ref="L318:N318" si="233">+L319+L320</f>
        <v>0</v>
      </c>
      <c r="M318" s="84">
        <f t="shared" si="233"/>
        <v>0</v>
      </c>
      <c r="N318" s="84">
        <f t="shared" si="233"/>
        <v>0</v>
      </c>
      <c r="O318" s="84">
        <f t="shared" si="206"/>
        <v>0</v>
      </c>
      <c r="P318" s="84">
        <f t="shared" ref="P318:U318" si="234">+P319+P320</f>
        <v>0</v>
      </c>
      <c r="Q318" s="84">
        <f t="shared" si="234"/>
        <v>0</v>
      </c>
      <c r="R318" s="84">
        <f t="shared" si="234"/>
        <v>0</v>
      </c>
      <c r="S318" s="84">
        <f t="shared" si="234"/>
        <v>0</v>
      </c>
      <c r="T318" s="84">
        <f t="shared" si="234"/>
        <v>0</v>
      </c>
      <c r="U318" s="84">
        <f t="shared" si="234"/>
        <v>0</v>
      </c>
      <c r="V318" s="85" t="e">
        <f t="shared" si="205"/>
        <v>#DIV/0!</v>
      </c>
      <c r="W318" s="84"/>
      <c r="X318" s="81"/>
      <c r="Y318" s="81"/>
      <c r="Z318" s="101"/>
    </row>
    <row r="319" spans="1:26" ht="22.5" customHeight="1" x14ac:dyDescent="0.25">
      <c r="A319" s="93">
        <v>1</v>
      </c>
      <c r="B319" s="94" t="s">
        <v>160</v>
      </c>
      <c r="C319" s="94" t="s">
        <v>169</v>
      </c>
      <c r="D319" s="94" t="s">
        <v>285</v>
      </c>
      <c r="E319" s="94" t="s">
        <v>162</v>
      </c>
      <c r="F319" s="94" t="s">
        <v>254</v>
      </c>
      <c r="G319" s="94" t="s">
        <v>162</v>
      </c>
      <c r="H319" s="94"/>
      <c r="I319" s="94"/>
      <c r="J319" s="94"/>
      <c r="K319" s="95" t="s">
        <v>490</v>
      </c>
      <c r="L319" s="96"/>
      <c r="M319" s="96"/>
      <c r="N319" s="96"/>
      <c r="O319" s="90">
        <f t="shared" si="206"/>
        <v>0</v>
      </c>
      <c r="P319" s="96"/>
      <c r="Q319" s="96"/>
      <c r="R319" s="96"/>
      <c r="S319" s="96"/>
      <c r="T319" s="96"/>
      <c r="U319" s="96"/>
      <c r="V319" s="97" t="e">
        <f t="shared" si="205"/>
        <v>#DIV/0!</v>
      </c>
      <c r="W319" s="96"/>
      <c r="X319" s="92"/>
      <c r="Y319" s="92"/>
      <c r="Z319" s="6"/>
    </row>
    <row r="320" spans="1:26" ht="22.5" customHeight="1" x14ac:dyDescent="0.25">
      <c r="A320" s="93">
        <v>1</v>
      </c>
      <c r="B320" s="94" t="s">
        <v>160</v>
      </c>
      <c r="C320" s="94" t="s">
        <v>169</v>
      </c>
      <c r="D320" s="94" t="s">
        <v>285</v>
      </c>
      <c r="E320" s="94" t="s">
        <v>162</v>
      </c>
      <c r="F320" s="94" t="s">
        <v>254</v>
      </c>
      <c r="G320" s="94" t="s">
        <v>171</v>
      </c>
      <c r="H320" s="94"/>
      <c r="I320" s="94"/>
      <c r="J320" s="94"/>
      <c r="K320" s="95" t="s">
        <v>491</v>
      </c>
      <c r="L320" s="96"/>
      <c r="M320" s="96"/>
      <c r="N320" s="96"/>
      <c r="O320" s="90">
        <f t="shared" si="206"/>
        <v>0</v>
      </c>
      <c r="P320" s="96"/>
      <c r="Q320" s="96"/>
      <c r="R320" s="96"/>
      <c r="S320" s="96"/>
      <c r="T320" s="96"/>
      <c r="U320" s="96"/>
      <c r="V320" s="97" t="e">
        <f t="shared" si="205"/>
        <v>#DIV/0!</v>
      </c>
      <c r="W320" s="96"/>
      <c r="X320" s="92"/>
      <c r="Y320" s="92"/>
      <c r="Z320" s="6"/>
    </row>
    <row r="321" spans="1:26" ht="22.5" customHeight="1" x14ac:dyDescent="0.25">
      <c r="A321" s="81">
        <v>1</v>
      </c>
      <c r="B321" s="81" t="s">
        <v>160</v>
      </c>
      <c r="C321" s="81" t="s">
        <v>169</v>
      </c>
      <c r="D321" s="82" t="s">
        <v>285</v>
      </c>
      <c r="E321" s="82" t="s">
        <v>162</v>
      </c>
      <c r="F321" s="82" t="s">
        <v>301</v>
      </c>
      <c r="G321" s="98"/>
      <c r="H321" s="82"/>
      <c r="I321" s="82"/>
      <c r="J321" s="82"/>
      <c r="K321" s="83" t="s">
        <v>493</v>
      </c>
      <c r="L321" s="84">
        <f t="shared" ref="L321:N321" si="235">+L322+L323</f>
        <v>0</v>
      </c>
      <c r="M321" s="84">
        <f t="shared" si="235"/>
        <v>0</v>
      </c>
      <c r="N321" s="84">
        <f t="shared" si="235"/>
        <v>0</v>
      </c>
      <c r="O321" s="84">
        <f t="shared" si="206"/>
        <v>0</v>
      </c>
      <c r="P321" s="84">
        <f t="shared" ref="P321:U321" si="236">+P322+P323</f>
        <v>0</v>
      </c>
      <c r="Q321" s="84">
        <f t="shared" si="236"/>
        <v>0</v>
      </c>
      <c r="R321" s="84">
        <f t="shared" si="236"/>
        <v>0</v>
      </c>
      <c r="S321" s="84">
        <f t="shared" si="236"/>
        <v>0</v>
      </c>
      <c r="T321" s="84">
        <f t="shared" si="236"/>
        <v>0</v>
      </c>
      <c r="U321" s="84">
        <f t="shared" si="236"/>
        <v>0</v>
      </c>
      <c r="V321" s="85" t="e">
        <f t="shared" si="205"/>
        <v>#DIV/0!</v>
      </c>
      <c r="W321" s="84"/>
      <c r="X321" s="81"/>
      <c r="Y321" s="81"/>
      <c r="Z321" s="101"/>
    </row>
    <row r="322" spans="1:26" ht="22.5" customHeight="1" x14ac:dyDescent="0.25">
      <c r="A322" s="93">
        <v>1</v>
      </c>
      <c r="B322" s="94" t="s">
        <v>160</v>
      </c>
      <c r="C322" s="94" t="s">
        <v>169</v>
      </c>
      <c r="D322" s="94" t="s">
        <v>285</v>
      </c>
      <c r="E322" s="94" t="s">
        <v>162</v>
      </c>
      <c r="F322" s="94" t="s">
        <v>301</v>
      </c>
      <c r="G322" s="94" t="s">
        <v>162</v>
      </c>
      <c r="H322" s="94"/>
      <c r="I322" s="94"/>
      <c r="J322" s="94"/>
      <c r="K322" s="95" t="s">
        <v>490</v>
      </c>
      <c r="L322" s="96"/>
      <c r="M322" s="96"/>
      <c r="N322" s="96"/>
      <c r="O322" s="90">
        <f t="shared" si="206"/>
        <v>0</v>
      </c>
      <c r="P322" s="96"/>
      <c r="Q322" s="96"/>
      <c r="R322" s="96"/>
      <c r="S322" s="96"/>
      <c r="T322" s="96"/>
      <c r="U322" s="96"/>
      <c r="V322" s="97" t="e">
        <f t="shared" si="205"/>
        <v>#DIV/0!</v>
      </c>
      <c r="W322" s="96"/>
      <c r="X322" s="92"/>
      <c r="Y322" s="92"/>
      <c r="Z322" s="6"/>
    </row>
    <row r="323" spans="1:26" ht="22.5" customHeight="1" x14ac:dyDescent="0.25">
      <c r="A323" s="93">
        <v>1</v>
      </c>
      <c r="B323" s="94" t="s">
        <v>160</v>
      </c>
      <c r="C323" s="94" t="s">
        <v>169</v>
      </c>
      <c r="D323" s="94" t="s">
        <v>285</v>
      </c>
      <c r="E323" s="94" t="s">
        <v>162</v>
      </c>
      <c r="F323" s="94" t="s">
        <v>301</v>
      </c>
      <c r="G323" s="94" t="s">
        <v>171</v>
      </c>
      <c r="H323" s="94"/>
      <c r="I323" s="94"/>
      <c r="J323" s="94"/>
      <c r="K323" s="95" t="s">
        <v>491</v>
      </c>
      <c r="L323" s="96"/>
      <c r="M323" s="96"/>
      <c r="N323" s="96"/>
      <c r="O323" s="90">
        <f t="shared" si="206"/>
        <v>0</v>
      </c>
      <c r="P323" s="96"/>
      <c r="Q323" s="96"/>
      <c r="R323" s="96"/>
      <c r="S323" s="96"/>
      <c r="T323" s="96"/>
      <c r="U323" s="96"/>
      <c r="V323" s="97" t="e">
        <f t="shared" si="205"/>
        <v>#DIV/0!</v>
      </c>
      <c r="W323" s="96"/>
      <c r="X323" s="92"/>
      <c r="Y323" s="92"/>
      <c r="Z323" s="6"/>
    </row>
    <row r="324" spans="1:26" ht="22.5" customHeight="1" x14ac:dyDescent="0.25">
      <c r="A324" s="74">
        <v>1</v>
      </c>
      <c r="B324" s="75" t="s">
        <v>160</v>
      </c>
      <c r="C324" s="75" t="s">
        <v>169</v>
      </c>
      <c r="D324" s="75" t="s">
        <v>285</v>
      </c>
      <c r="E324" s="75" t="s">
        <v>171</v>
      </c>
      <c r="F324" s="75"/>
      <c r="G324" s="75"/>
      <c r="H324" s="76"/>
      <c r="I324" s="76"/>
      <c r="J324" s="76"/>
      <c r="K324" s="77" t="s">
        <v>331</v>
      </c>
      <c r="L324" s="78"/>
      <c r="M324" s="78"/>
      <c r="N324" s="78"/>
      <c r="O324" s="78">
        <f t="shared" si="206"/>
        <v>0</v>
      </c>
      <c r="P324" s="78"/>
      <c r="Q324" s="78"/>
      <c r="R324" s="78"/>
      <c r="S324" s="78"/>
      <c r="T324" s="78"/>
      <c r="U324" s="78"/>
      <c r="V324" s="79" t="e">
        <f t="shared" si="205"/>
        <v>#DIV/0!</v>
      </c>
      <c r="W324" s="78"/>
      <c r="X324" s="74"/>
      <c r="Y324" s="75"/>
      <c r="Z324" s="100"/>
    </row>
    <row r="325" spans="1:26" ht="22.5" customHeight="1" x14ac:dyDescent="0.25">
      <c r="A325" s="74">
        <v>1</v>
      </c>
      <c r="B325" s="75" t="s">
        <v>160</v>
      </c>
      <c r="C325" s="75" t="s">
        <v>169</v>
      </c>
      <c r="D325" s="75" t="s">
        <v>285</v>
      </c>
      <c r="E325" s="75" t="s">
        <v>232</v>
      </c>
      <c r="F325" s="75"/>
      <c r="G325" s="75"/>
      <c r="H325" s="76"/>
      <c r="I325" s="76"/>
      <c r="J325" s="76"/>
      <c r="K325" s="77" t="s">
        <v>494</v>
      </c>
      <c r="L325" s="78">
        <f t="shared" ref="L325:N325" si="237">+L326+L327</f>
        <v>0</v>
      </c>
      <c r="M325" s="78">
        <f t="shared" si="237"/>
        <v>0</v>
      </c>
      <c r="N325" s="78">
        <f t="shared" si="237"/>
        <v>0</v>
      </c>
      <c r="O325" s="78">
        <f t="shared" si="206"/>
        <v>0</v>
      </c>
      <c r="P325" s="78">
        <f t="shared" ref="P325:U325" si="238">+P326+P327</f>
        <v>0</v>
      </c>
      <c r="Q325" s="78">
        <f t="shared" si="238"/>
        <v>0</v>
      </c>
      <c r="R325" s="78">
        <f t="shared" si="238"/>
        <v>0</v>
      </c>
      <c r="S325" s="78">
        <f t="shared" si="238"/>
        <v>0</v>
      </c>
      <c r="T325" s="78">
        <f t="shared" si="238"/>
        <v>0</v>
      </c>
      <c r="U325" s="78">
        <f t="shared" si="238"/>
        <v>0</v>
      </c>
      <c r="V325" s="79" t="e">
        <f t="shared" si="205"/>
        <v>#DIV/0!</v>
      </c>
      <c r="W325" s="78"/>
      <c r="X325" s="74"/>
      <c r="Y325" s="75"/>
      <c r="Z325" s="100"/>
    </row>
    <row r="326" spans="1:26" ht="22.5" customHeight="1" x14ac:dyDescent="0.25">
      <c r="A326" s="93">
        <v>1</v>
      </c>
      <c r="B326" s="94" t="s">
        <v>160</v>
      </c>
      <c r="C326" s="94" t="s">
        <v>169</v>
      </c>
      <c r="D326" s="94" t="s">
        <v>285</v>
      </c>
      <c r="E326" s="94" t="s">
        <v>232</v>
      </c>
      <c r="F326" s="94" t="s">
        <v>234</v>
      </c>
      <c r="G326" s="94"/>
      <c r="H326" s="94"/>
      <c r="I326" s="94"/>
      <c r="J326" s="94"/>
      <c r="K326" s="95" t="s">
        <v>495</v>
      </c>
      <c r="L326" s="96"/>
      <c r="M326" s="96"/>
      <c r="N326" s="96"/>
      <c r="O326" s="90">
        <f t="shared" si="206"/>
        <v>0</v>
      </c>
      <c r="P326" s="96"/>
      <c r="Q326" s="96"/>
      <c r="R326" s="96"/>
      <c r="S326" s="96"/>
      <c r="T326" s="96"/>
      <c r="U326" s="96"/>
      <c r="V326" s="97" t="e">
        <f t="shared" si="205"/>
        <v>#DIV/0!</v>
      </c>
      <c r="W326" s="96"/>
      <c r="X326" s="92"/>
      <c r="Y326" s="92"/>
      <c r="Z326" s="6"/>
    </row>
    <row r="327" spans="1:26" ht="22.5" customHeight="1" x14ac:dyDescent="0.25">
      <c r="A327" s="93">
        <v>1</v>
      </c>
      <c r="B327" s="94" t="s">
        <v>160</v>
      </c>
      <c r="C327" s="94" t="s">
        <v>169</v>
      </c>
      <c r="D327" s="94" t="s">
        <v>285</v>
      </c>
      <c r="E327" s="94" t="s">
        <v>232</v>
      </c>
      <c r="F327" s="94" t="s">
        <v>254</v>
      </c>
      <c r="G327" s="94"/>
      <c r="H327" s="94"/>
      <c r="I327" s="94"/>
      <c r="J327" s="94"/>
      <c r="K327" s="95" t="s">
        <v>496</v>
      </c>
      <c r="L327" s="96"/>
      <c r="M327" s="96"/>
      <c r="N327" s="96"/>
      <c r="O327" s="90">
        <f t="shared" si="206"/>
        <v>0</v>
      </c>
      <c r="P327" s="96"/>
      <c r="Q327" s="96"/>
      <c r="R327" s="96"/>
      <c r="S327" s="96"/>
      <c r="T327" s="96"/>
      <c r="U327" s="96"/>
      <c r="V327" s="97" t="e">
        <f t="shared" si="205"/>
        <v>#DIV/0!</v>
      </c>
      <c r="W327" s="96"/>
      <c r="X327" s="92"/>
      <c r="Y327" s="92"/>
      <c r="Z327" s="6"/>
    </row>
    <row r="328" spans="1:26" ht="22.5" customHeight="1" x14ac:dyDescent="0.25">
      <c r="A328" s="74">
        <v>1</v>
      </c>
      <c r="B328" s="75" t="s">
        <v>160</v>
      </c>
      <c r="C328" s="75" t="s">
        <v>169</v>
      </c>
      <c r="D328" s="75" t="s">
        <v>285</v>
      </c>
      <c r="E328" s="75" t="s">
        <v>277</v>
      </c>
      <c r="F328" s="75"/>
      <c r="G328" s="75"/>
      <c r="H328" s="76"/>
      <c r="I328" s="76"/>
      <c r="J328" s="76"/>
      <c r="K328" s="77" t="s">
        <v>497</v>
      </c>
      <c r="L328" s="78">
        <f t="shared" ref="L328:N328" si="239">+L329+L330</f>
        <v>0</v>
      </c>
      <c r="M328" s="78">
        <f>+M329+M330+M331</f>
        <v>56000000</v>
      </c>
      <c r="N328" s="78">
        <f t="shared" si="239"/>
        <v>0</v>
      </c>
      <c r="O328" s="78">
        <f>+L328+M328-N328</f>
        <v>56000000</v>
      </c>
      <c r="P328" s="78">
        <f t="shared" ref="P328:U328" si="240">+P329+P330</f>
        <v>0</v>
      </c>
      <c r="Q328" s="78">
        <f>+Q329+Q330+Q331</f>
        <v>56000000</v>
      </c>
      <c r="R328" s="78">
        <f t="shared" si="240"/>
        <v>0</v>
      </c>
      <c r="S328" s="78">
        <f t="shared" si="240"/>
        <v>0</v>
      </c>
      <c r="T328" s="78">
        <f t="shared" si="240"/>
        <v>0</v>
      </c>
      <c r="U328" s="78">
        <f t="shared" si="240"/>
        <v>0</v>
      </c>
      <c r="V328" s="79" t="e">
        <f t="shared" si="205"/>
        <v>#DIV/0!</v>
      </c>
      <c r="W328" s="78"/>
      <c r="X328" s="74"/>
      <c r="Y328" s="75"/>
      <c r="Z328" s="100"/>
    </row>
    <row r="329" spans="1:26" ht="22.5" customHeight="1" x14ac:dyDescent="0.25">
      <c r="A329" s="93">
        <v>1</v>
      </c>
      <c r="B329" s="94" t="s">
        <v>160</v>
      </c>
      <c r="C329" s="94" t="s">
        <v>169</v>
      </c>
      <c r="D329" s="94" t="s">
        <v>285</v>
      </c>
      <c r="E329" s="94" t="s">
        <v>277</v>
      </c>
      <c r="F329" s="94" t="s">
        <v>234</v>
      </c>
      <c r="G329" s="94"/>
      <c r="H329" s="94"/>
      <c r="I329" s="94"/>
      <c r="J329" s="94"/>
      <c r="K329" s="95" t="s">
        <v>498</v>
      </c>
      <c r="L329" s="96"/>
      <c r="M329" s="96"/>
      <c r="N329" s="96"/>
      <c r="O329" s="90">
        <f t="shared" si="206"/>
        <v>0</v>
      </c>
      <c r="P329" s="96"/>
      <c r="Q329" s="96"/>
      <c r="R329" s="96"/>
      <c r="S329" s="96"/>
      <c r="T329" s="96"/>
      <c r="U329" s="96"/>
      <c r="V329" s="97" t="e">
        <f t="shared" si="205"/>
        <v>#DIV/0!</v>
      </c>
      <c r="W329" s="96"/>
      <c r="X329" s="92"/>
      <c r="Y329" s="92"/>
      <c r="Z329" s="6"/>
    </row>
    <row r="330" spans="1:26" ht="22.5" customHeight="1" thickTop="1" thickBot="1" x14ac:dyDescent="0.3">
      <c r="A330" s="93">
        <v>1</v>
      </c>
      <c r="B330" s="94" t="s">
        <v>160</v>
      </c>
      <c r="C330" s="94" t="s">
        <v>169</v>
      </c>
      <c r="D330" s="94" t="s">
        <v>285</v>
      </c>
      <c r="E330" s="94" t="s">
        <v>277</v>
      </c>
      <c r="F330" s="94" t="s">
        <v>254</v>
      </c>
      <c r="G330" s="94"/>
      <c r="H330" s="94"/>
      <c r="I330" s="94"/>
      <c r="J330" s="94"/>
      <c r="K330" s="95" t="s">
        <v>499</v>
      </c>
      <c r="L330" s="96"/>
      <c r="M330" s="96"/>
      <c r="N330" s="96"/>
      <c r="O330" s="90">
        <f>+L330+M330-N330</f>
        <v>0</v>
      </c>
      <c r="P330" s="96"/>
      <c r="Q330" s="96"/>
      <c r="R330" s="96"/>
      <c r="S330" s="96"/>
      <c r="T330" s="96"/>
      <c r="U330" s="96"/>
      <c r="V330" s="97" t="e">
        <f t="shared" si="205"/>
        <v>#DIV/0!</v>
      </c>
      <c r="W330" s="96"/>
      <c r="X330" s="92"/>
      <c r="Y330" s="92"/>
      <c r="Z330" s="6"/>
    </row>
    <row r="331" spans="1:26" ht="22.5" customHeight="1" thickTop="1" thickBot="1" x14ac:dyDescent="0.3">
      <c r="A331" s="93"/>
      <c r="B331" s="94"/>
      <c r="C331" s="94"/>
      <c r="D331" s="94"/>
      <c r="E331" s="94"/>
      <c r="F331" s="94"/>
      <c r="G331" s="94"/>
      <c r="H331" s="94"/>
      <c r="I331" s="94"/>
      <c r="J331" s="94"/>
      <c r="K331" s="132" t="s">
        <v>676</v>
      </c>
      <c r="L331" s="96"/>
      <c r="M331" s="96">
        <v>56000000</v>
      </c>
      <c r="N331" s="96"/>
      <c r="O331" s="128">
        <f>+L331+M331-N331</f>
        <v>56000000</v>
      </c>
      <c r="P331" s="96"/>
      <c r="Q331" s="96">
        <v>56000000</v>
      </c>
      <c r="R331" s="96"/>
      <c r="S331" s="96"/>
      <c r="T331" s="96"/>
      <c r="U331" s="96"/>
      <c r="V331" s="97"/>
      <c r="W331" s="96"/>
      <c r="X331" s="92"/>
      <c r="Y331" s="92"/>
      <c r="Z331" s="6"/>
    </row>
    <row r="332" spans="1:26" ht="22.5" customHeight="1" thickTop="1" thickBot="1" x14ac:dyDescent="0.3">
      <c r="A332" s="67">
        <v>1</v>
      </c>
      <c r="B332" s="68" t="s">
        <v>160</v>
      </c>
      <c r="C332" s="68" t="s">
        <v>169</v>
      </c>
      <c r="D332" s="68" t="s">
        <v>289</v>
      </c>
      <c r="E332" s="68"/>
      <c r="F332" s="68"/>
      <c r="G332" s="68"/>
      <c r="H332" s="69"/>
      <c r="I332" s="69"/>
      <c r="J332" s="69"/>
      <c r="K332" s="70" t="s">
        <v>500</v>
      </c>
      <c r="L332" s="71">
        <f t="shared" ref="L332:N332" si="241">+L333+L334+L335+L336+L337</f>
        <v>0</v>
      </c>
      <c r="M332" s="71">
        <f t="shared" si="241"/>
        <v>0</v>
      </c>
      <c r="N332" s="71">
        <f t="shared" si="241"/>
        <v>0</v>
      </c>
      <c r="O332" s="71">
        <f t="shared" si="206"/>
        <v>0</v>
      </c>
      <c r="P332" s="71">
        <f t="shared" ref="P332:U332" si="242">+P333+P334+P335+P336+P337</f>
        <v>0</v>
      </c>
      <c r="Q332" s="71">
        <f t="shared" si="242"/>
        <v>0</v>
      </c>
      <c r="R332" s="71">
        <f t="shared" si="242"/>
        <v>0</v>
      </c>
      <c r="S332" s="71">
        <f t="shared" si="242"/>
        <v>0</v>
      </c>
      <c r="T332" s="71">
        <f t="shared" si="242"/>
        <v>0</v>
      </c>
      <c r="U332" s="71">
        <f t="shared" si="242"/>
        <v>0</v>
      </c>
      <c r="V332" s="72" t="e">
        <f t="shared" si="205"/>
        <v>#DIV/0!</v>
      </c>
      <c r="W332" s="71"/>
      <c r="X332" s="67"/>
      <c r="Y332" s="68"/>
      <c r="Z332" s="100"/>
    </row>
    <row r="333" spans="1:26" ht="22.5" customHeight="1" x14ac:dyDescent="0.25">
      <c r="A333" s="74">
        <v>1</v>
      </c>
      <c r="B333" s="75" t="s">
        <v>160</v>
      </c>
      <c r="C333" s="75" t="s">
        <v>169</v>
      </c>
      <c r="D333" s="75" t="s">
        <v>289</v>
      </c>
      <c r="E333" s="75" t="s">
        <v>162</v>
      </c>
      <c r="F333" s="75"/>
      <c r="G333" s="75"/>
      <c r="H333" s="76"/>
      <c r="I333" s="76"/>
      <c r="J333" s="76"/>
      <c r="K333" s="77" t="s">
        <v>501</v>
      </c>
      <c r="L333" s="78"/>
      <c r="M333" s="78"/>
      <c r="N333" s="78"/>
      <c r="O333" s="78">
        <f t="shared" si="206"/>
        <v>0</v>
      </c>
      <c r="P333" s="78"/>
      <c r="Q333" s="78"/>
      <c r="R333" s="78"/>
      <c r="S333" s="78"/>
      <c r="T333" s="78"/>
      <c r="U333" s="78"/>
      <c r="V333" s="79" t="e">
        <f t="shared" si="205"/>
        <v>#DIV/0!</v>
      </c>
      <c r="W333" s="78"/>
      <c r="X333" s="74"/>
      <c r="Y333" s="75"/>
      <c r="Z333" s="100"/>
    </row>
    <row r="334" spans="1:26" ht="22.5" customHeight="1" x14ac:dyDescent="0.25">
      <c r="A334" s="74">
        <v>1</v>
      </c>
      <c r="B334" s="75" t="s">
        <v>160</v>
      </c>
      <c r="C334" s="75" t="s">
        <v>169</v>
      </c>
      <c r="D334" s="75" t="s">
        <v>289</v>
      </c>
      <c r="E334" s="75" t="s">
        <v>171</v>
      </c>
      <c r="F334" s="75"/>
      <c r="G334" s="75"/>
      <c r="H334" s="76"/>
      <c r="I334" s="76"/>
      <c r="J334" s="76"/>
      <c r="K334" s="77" t="s">
        <v>502</v>
      </c>
      <c r="L334" s="78"/>
      <c r="M334" s="78"/>
      <c r="N334" s="78"/>
      <c r="O334" s="78">
        <f t="shared" si="206"/>
        <v>0</v>
      </c>
      <c r="P334" s="78"/>
      <c r="Q334" s="78"/>
      <c r="R334" s="78"/>
      <c r="S334" s="78"/>
      <c r="T334" s="78"/>
      <c r="U334" s="78"/>
      <c r="V334" s="79" t="e">
        <f t="shared" si="205"/>
        <v>#DIV/0!</v>
      </c>
      <c r="W334" s="78"/>
      <c r="X334" s="74"/>
      <c r="Y334" s="75"/>
      <c r="Z334" s="100"/>
    </row>
    <row r="335" spans="1:26" ht="22.5" customHeight="1" x14ac:dyDescent="0.25">
      <c r="A335" s="74">
        <v>1</v>
      </c>
      <c r="B335" s="75" t="s">
        <v>160</v>
      </c>
      <c r="C335" s="75" t="s">
        <v>169</v>
      </c>
      <c r="D335" s="75" t="s">
        <v>289</v>
      </c>
      <c r="E335" s="75" t="s">
        <v>232</v>
      </c>
      <c r="F335" s="75"/>
      <c r="G335" s="75"/>
      <c r="H335" s="76"/>
      <c r="I335" s="76"/>
      <c r="J335" s="76"/>
      <c r="K335" s="77" t="s">
        <v>503</v>
      </c>
      <c r="L335" s="78"/>
      <c r="M335" s="78"/>
      <c r="N335" s="78"/>
      <c r="O335" s="78">
        <f t="shared" si="206"/>
        <v>0</v>
      </c>
      <c r="P335" s="78"/>
      <c r="Q335" s="78"/>
      <c r="R335" s="78"/>
      <c r="S335" s="78"/>
      <c r="T335" s="78"/>
      <c r="U335" s="78"/>
      <c r="V335" s="79" t="e">
        <f t="shared" si="205"/>
        <v>#DIV/0!</v>
      </c>
      <c r="W335" s="78"/>
      <c r="X335" s="74"/>
      <c r="Y335" s="75"/>
      <c r="Z335" s="100"/>
    </row>
    <row r="336" spans="1:26" ht="22.5" customHeight="1" x14ac:dyDescent="0.25">
      <c r="A336" s="74">
        <v>1</v>
      </c>
      <c r="B336" s="75" t="s">
        <v>160</v>
      </c>
      <c r="C336" s="75" t="s">
        <v>169</v>
      </c>
      <c r="D336" s="75" t="s">
        <v>289</v>
      </c>
      <c r="E336" s="75" t="s">
        <v>239</v>
      </c>
      <c r="F336" s="75"/>
      <c r="G336" s="75"/>
      <c r="H336" s="76"/>
      <c r="I336" s="76"/>
      <c r="J336" s="76"/>
      <c r="K336" s="77" t="s">
        <v>504</v>
      </c>
      <c r="L336" s="78"/>
      <c r="M336" s="78"/>
      <c r="N336" s="78"/>
      <c r="O336" s="78">
        <f t="shared" si="206"/>
        <v>0</v>
      </c>
      <c r="P336" s="78"/>
      <c r="Q336" s="78"/>
      <c r="R336" s="78"/>
      <c r="S336" s="78"/>
      <c r="T336" s="78"/>
      <c r="U336" s="78"/>
      <c r="V336" s="79" t="e">
        <f t="shared" si="205"/>
        <v>#DIV/0!</v>
      </c>
      <c r="W336" s="78"/>
      <c r="X336" s="74"/>
      <c r="Y336" s="75"/>
      <c r="Z336" s="100"/>
    </row>
    <row r="337" spans="1:26" ht="22.5" customHeight="1" x14ac:dyDescent="0.25">
      <c r="A337" s="74">
        <v>1</v>
      </c>
      <c r="B337" s="75" t="s">
        <v>160</v>
      </c>
      <c r="C337" s="75" t="s">
        <v>169</v>
      </c>
      <c r="D337" s="75" t="s">
        <v>289</v>
      </c>
      <c r="E337" s="75" t="s">
        <v>181</v>
      </c>
      <c r="F337" s="75"/>
      <c r="G337" s="75"/>
      <c r="H337" s="76"/>
      <c r="I337" s="76"/>
      <c r="J337" s="76"/>
      <c r="K337" s="77" t="s">
        <v>505</v>
      </c>
      <c r="L337" s="78"/>
      <c r="M337" s="78"/>
      <c r="N337" s="78"/>
      <c r="O337" s="78">
        <f t="shared" si="206"/>
        <v>0</v>
      </c>
      <c r="P337" s="78"/>
      <c r="Q337" s="78"/>
      <c r="R337" s="78"/>
      <c r="S337" s="78"/>
      <c r="T337" s="78"/>
      <c r="U337" s="78"/>
      <c r="V337" s="79" t="e">
        <f t="shared" si="205"/>
        <v>#DIV/0!</v>
      </c>
      <c r="W337" s="78"/>
      <c r="X337" s="74"/>
      <c r="Y337" s="75"/>
      <c r="Z337" s="100"/>
    </row>
    <row r="338" spans="1:26" ht="22.5" customHeight="1" x14ac:dyDescent="0.25">
      <c r="A338" s="67">
        <v>1</v>
      </c>
      <c r="B338" s="68" t="s">
        <v>160</v>
      </c>
      <c r="C338" s="68" t="s">
        <v>169</v>
      </c>
      <c r="D338" s="68" t="s">
        <v>293</v>
      </c>
      <c r="E338" s="68"/>
      <c r="F338" s="68"/>
      <c r="G338" s="68"/>
      <c r="H338" s="69"/>
      <c r="I338" s="69"/>
      <c r="J338" s="69"/>
      <c r="K338" s="70" t="s">
        <v>506</v>
      </c>
      <c r="L338" s="71">
        <f t="shared" ref="L338:N338" si="243">+L339+L340</f>
        <v>2300000000</v>
      </c>
      <c r="M338" s="71">
        <f t="shared" si="243"/>
        <v>5513047686.7599993</v>
      </c>
      <c r="N338" s="71">
        <f t="shared" si="243"/>
        <v>0</v>
      </c>
      <c r="O338" s="71">
        <f t="shared" si="206"/>
        <v>7813047686.7599993</v>
      </c>
      <c r="P338" s="71">
        <f t="shared" ref="P338:U338" si="244">+P339+P340</f>
        <v>0</v>
      </c>
      <c r="Q338" s="71">
        <f t="shared" si="244"/>
        <v>7813047686</v>
      </c>
      <c r="R338" s="71">
        <f t="shared" si="244"/>
        <v>0</v>
      </c>
      <c r="S338" s="71">
        <f t="shared" si="244"/>
        <v>0</v>
      </c>
      <c r="T338" s="71">
        <f t="shared" si="244"/>
        <v>7813047686.0699997</v>
      </c>
      <c r="U338" s="71">
        <f t="shared" si="244"/>
        <v>7813047686.0699997</v>
      </c>
      <c r="V338" s="72">
        <f t="shared" si="205"/>
        <v>1</v>
      </c>
      <c r="W338" s="71"/>
      <c r="X338" s="67"/>
      <c r="Y338" s="68"/>
      <c r="Z338" s="100"/>
    </row>
    <row r="339" spans="1:26" ht="22.5" customHeight="1" x14ac:dyDescent="0.25">
      <c r="A339" s="74">
        <v>1</v>
      </c>
      <c r="B339" s="75" t="s">
        <v>160</v>
      </c>
      <c r="C339" s="75" t="s">
        <v>169</v>
      </c>
      <c r="D339" s="75" t="s">
        <v>293</v>
      </c>
      <c r="E339" s="75" t="s">
        <v>162</v>
      </c>
      <c r="F339" s="75"/>
      <c r="G339" s="75"/>
      <c r="H339" s="76"/>
      <c r="I339" s="76"/>
      <c r="J339" s="76"/>
      <c r="K339" s="77" t="s">
        <v>507</v>
      </c>
      <c r="L339" s="78"/>
      <c r="M339" s="78">
        <v>74784586</v>
      </c>
      <c r="N339" s="78"/>
      <c r="O339" s="78">
        <f t="shared" si="206"/>
        <v>74784586</v>
      </c>
      <c r="P339" s="78"/>
      <c r="Q339" s="78">
        <v>74784586</v>
      </c>
      <c r="R339" s="78"/>
      <c r="S339" s="78"/>
      <c r="T339" s="78">
        <v>74784586</v>
      </c>
      <c r="U339" s="78">
        <v>74784586</v>
      </c>
      <c r="V339" s="79">
        <f t="shared" si="205"/>
        <v>1</v>
      </c>
      <c r="W339" s="78"/>
      <c r="X339" s="74"/>
      <c r="Y339" s="75"/>
      <c r="Z339" s="100"/>
    </row>
    <row r="340" spans="1:26" ht="22.5" customHeight="1" x14ac:dyDescent="0.25">
      <c r="A340" s="74">
        <v>1</v>
      </c>
      <c r="B340" s="75" t="s">
        <v>160</v>
      </c>
      <c r="C340" s="75" t="s">
        <v>169</v>
      </c>
      <c r="D340" s="75" t="s">
        <v>293</v>
      </c>
      <c r="E340" s="75" t="s">
        <v>171</v>
      </c>
      <c r="F340" s="75"/>
      <c r="G340" s="75"/>
      <c r="H340" s="76"/>
      <c r="I340" s="76"/>
      <c r="J340" s="76"/>
      <c r="K340" s="77" t="s">
        <v>508</v>
      </c>
      <c r="L340" s="78">
        <f t="shared" ref="L340:N340" si="245">+L341+L373+L405</f>
        <v>2300000000</v>
      </c>
      <c r="M340" s="78">
        <f t="shared" si="245"/>
        <v>5438263100.7599993</v>
      </c>
      <c r="N340" s="78">
        <f t="shared" si="245"/>
        <v>0</v>
      </c>
      <c r="O340" s="78">
        <f t="shared" si="206"/>
        <v>7738263100.7599993</v>
      </c>
      <c r="P340" s="78">
        <f t="shared" ref="P340:U340" si="246">+P341+P373+P405</f>
        <v>0</v>
      </c>
      <c r="Q340" s="78">
        <f t="shared" si="246"/>
        <v>7738263100</v>
      </c>
      <c r="R340" s="78">
        <f t="shared" si="246"/>
        <v>0</v>
      </c>
      <c r="S340" s="78">
        <f t="shared" si="246"/>
        <v>0</v>
      </c>
      <c r="T340" s="78">
        <f t="shared" si="246"/>
        <v>7738263100.0699997</v>
      </c>
      <c r="U340" s="78">
        <f t="shared" si="246"/>
        <v>7738263100.0699997</v>
      </c>
      <c r="V340" s="79">
        <f t="shared" si="205"/>
        <v>1</v>
      </c>
      <c r="W340" s="78"/>
      <c r="X340" s="74"/>
      <c r="Y340" s="75"/>
      <c r="Z340" s="100"/>
    </row>
    <row r="341" spans="1:26" ht="22.5" customHeight="1" x14ac:dyDescent="0.25">
      <c r="A341" s="81">
        <v>1</v>
      </c>
      <c r="B341" s="82" t="s">
        <v>160</v>
      </c>
      <c r="C341" s="82" t="s">
        <v>169</v>
      </c>
      <c r="D341" s="82" t="s">
        <v>293</v>
      </c>
      <c r="E341" s="82" t="s">
        <v>171</v>
      </c>
      <c r="F341" s="82" t="s">
        <v>162</v>
      </c>
      <c r="G341" s="82"/>
      <c r="H341" s="82"/>
      <c r="I341" s="82"/>
      <c r="J341" s="82"/>
      <c r="K341" s="83" t="s">
        <v>509</v>
      </c>
      <c r="L341" s="84">
        <f t="shared" ref="L341:N341" si="247">SUM(L342:L372)</f>
        <v>2300000000</v>
      </c>
      <c r="M341" s="84">
        <f t="shared" si="247"/>
        <v>5438263100.7599993</v>
      </c>
      <c r="N341" s="84">
        <f t="shared" si="247"/>
        <v>0</v>
      </c>
      <c r="O341" s="84">
        <f t="shared" si="206"/>
        <v>7738263100.7599993</v>
      </c>
      <c r="P341" s="84">
        <f t="shared" ref="P341:U341" si="248">SUM(P342:P372)</f>
        <v>0</v>
      </c>
      <c r="Q341" s="84">
        <f t="shared" si="248"/>
        <v>7738263100</v>
      </c>
      <c r="R341" s="84">
        <f t="shared" si="248"/>
        <v>0</v>
      </c>
      <c r="S341" s="84">
        <f t="shared" si="248"/>
        <v>0</v>
      </c>
      <c r="T341" s="84">
        <f t="shared" si="248"/>
        <v>7738263100.0699997</v>
      </c>
      <c r="U341" s="84">
        <f t="shared" si="248"/>
        <v>7738263100.0699997</v>
      </c>
      <c r="V341" s="85">
        <f t="shared" si="205"/>
        <v>1</v>
      </c>
      <c r="W341" s="84"/>
      <c r="X341" s="86"/>
      <c r="Y341" s="86"/>
      <c r="Z341" s="101"/>
    </row>
    <row r="342" spans="1:26" ht="22.5" customHeight="1" x14ac:dyDescent="0.25">
      <c r="A342" s="93">
        <v>1</v>
      </c>
      <c r="B342" s="94" t="s">
        <v>160</v>
      </c>
      <c r="C342" s="94" t="s">
        <v>169</v>
      </c>
      <c r="D342" s="94" t="s">
        <v>293</v>
      </c>
      <c r="E342" s="94" t="s">
        <v>171</v>
      </c>
      <c r="F342" s="94" t="s">
        <v>162</v>
      </c>
      <c r="G342" s="94" t="s">
        <v>162</v>
      </c>
      <c r="H342" s="94"/>
      <c r="I342" s="94"/>
      <c r="J342" s="94"/>
      <c r="K342" s="95" t="s">
        <v>510</v>
      </c>
      <c r="L342" s="96">
        <v>2300000000</v>
      </c>
      <c r="M342" s="96">
        <v>4482504646.0699997</v>
      </c>
      <c r="N342" s="96"/>
      <c r="O342" s="128">
        <f t="shared" si="206"/>
        <v>6782504646.0699997</v>
      </c>
      <c r="P342" s="128"/>
      <c r="Q342" s="96">
        <v>6782504646</v>
      </c>
      <c r="R342" s="96"/>
      <c r="S342" s="96"/>
      <c r="T342" s="96">
        <v>6782504646.0699997</v>
      </c>
      <c r="U342" s="96">
        <v>6782504646.0699997</v>
      </c>
      <c r="V342" s="97">
        <f t="shared" si="205"/>
        <v>1</v>
      </c>
      <c r="W342" s="96"/>
      <c r="X342" s="92"/>
      <c r="Y342" s="92"/>
      <c r="Z342" s="6"/>
    </row>
    <row r="343" spans="1:26" ht="22.5" customHeight="1" x14ac:dyDescent="0.25">
      <c r="A343" s="93">
        <v>1</v>
      </c>
      <c r="B343" s="94" t="s">
        <v>160</v>
      </c>
      <c r="C343" s="94" t="s">
        <v>169</v>
      </c>
      <c r="D343" s="94" t="s">
        <v>293</v>
      </c>
      <c r="E343" s="94" t="s">
        <v>171</v>
      </c>
      <c r="F343" s="94" t="s">
        <v>162</v>
      </c>
      <c r="G343" s="94" t="s">
        <v>171</v>
      </c>
      <c r="H343" s="94"/>
      <c r="I343" s="94"/>
      <c r="J343" s="94"/>
      <c r="K343" s="95" t="s">
        <v>511</v>
      </c>
      <c r="L343" s="96"/>
      <c r="M343" s="96"/>
      <c r="N343" s="96"/>
      <c r="O343" s="90">
        <f t="shared" si="206"/>
        <v>0</v>
      </c>
      <c r="P343" s="96"/>
      <c r="Q343" s="96"/>
      <c r="R343" s="96"/>
      <c r="S343" s="96"/>
      <c r="T343" s="96"/>
      <c r="U343" s="96"/>
      <c r="V343" s="97" t="e">
        <f t="shared" si="205"/>
        <v>#DIV/0!</v>
      </c>
      <c r="W343" s="96"/>
      <c r="X343" s="92"/>
      <c r="Y343" s="92"/>
      <c r="Z343" s="6"/>
    </row>
    <row r="344" spans="1:26" ht="22.5" customHeight="1" x14ac:dyDescent="0.25">
      <c r="A344" s="93">
        <v>1</v>
      </c>
      <c r="B344" s="94" t="s">
        <v>160</v>
      </c>
      <c r="C344" s="94" t="s">
        <v>169</v>
      </c>
      <c r="D344" s="94" t="s">
        <v>293</v>
      </c>
      <c r="E344" s="94" t="s">
        <v>171</v>
      </c>
      <c r="F344" s="94" t="s">
        <v>162</v>
      </c>
      <c r="G344" s="94" t="s">
        <v>232</v>
      </c>
      <c r="H344" s="94"/>
      <c r="I344" s="94"/>
      <c r="J344" s="94"/>
      <c r="K344" s="95" t="s">
        <v>512</v>
      </c>
      <c r="L344" s="96"/>
      <c r="M344" s="96"/>
      <c r="N344" s="96"/>
      <c r="O344" s="90">
        <f t="shared" si="206"/>
        <v>0</v>
      </c>
      <c r="P344" s="96"/>
      <c r="Q344" s="96"/>
      <c r="R344" s="96"/>
      <c r="S344" s="96"/>
      <c r="T344" s="96"/>
      <c r="U344" s="96"/>
      <c r="V344" s="97" t="e">
        <f t="shared" si="205"/>
        <v>#DIV/0!</v>
      </c>
      <c r="W344" s="96"/>
      <c r="X344" s="92"/>
      <c r="Y344" s="92"/>
      <c r="Z344" s="6"/>
    </row>
    <row r="345" spans="1:26" ht="22.5" customHeight="1" x14ac:dyDescent="0.25">
      <c r="A345" s="93">
        <v>1</v>
      </c>
      <c r="B345" s="94" t="s">
        <v>160</v>
      </c>
      <c r="C345" s="94" t="s">
        <v>169</v>
      </c>
      <c r="D345" s="94" t="s">
        <v>293</v>
      </c>
      <c r="E345" s="94" t="s">
        <v>171</v>
      </c>
      <c r="F345" s="94" t="s">
        <v>162</v>
      </c>
      <c r="G345" s="94" t="s">
        <v>239</v>
      </c>
      <c r="H345" s="94"/>
      <c r="I345" s="94"/>
      <c r="J345" s="94"/>
      <c r="K345" s="95" t="s">
        <v>513</v>
      </c>
      <c r="L345" s="96"/>
      <c r="M345" s="96"/>
      <c r="N345" s="96"/>
      <c r="O345" s="90">
        <f t="shared" si="206"/>
        <v>0</v>
      </c>
      <c r="P345" s="96"/>
      <c r="Q345" s="96"/>
      <c r="R345" s="96"/>
      <c r="S345" s="96"/>
      <c r="T345" s="96"/>
      <c r="U345" s="96"/>
      <c r="V345" s="97" t="e">
        <f t="shared" si="205"/>
        <v>#DIV/0!</v>
      </c>
      <c r="W345" s="96"/>
      <c r="X345" s="92"/>
      <c r="Y345" s="92"/>
      <c r="Z345" s="6"/>
    </row>
    <row r="346" spans="1:26" ht="22.5" customHeight="1" x14ac:dyDescent="0.25">
      <c r="A346" s="93">
        <v>1</v>
      </c>
      <c r="B346" s="94" t="s">
        <v>160</v>
      </c>
      <c r="C346" s="94" t="s">
        <v>169</v>
      </c>
      <c r="D346" s="94" t="s">
        <v>293</v>
      </c>
      <c r="E346" s="94" t="s">
        <v>171</v>
      </c>
      <c r="F346" s="94" t="s">
        <v>162</v>
      </c>
      <c r="G346" s="94" t="s">
        <v>181</v>
      </c>
      <c r="H346" s="94"/>
      <c r="I346" s="94"/>
      <c r="J346" s="94"/>
      <c r="K346" s="95" t="s">
        <v>514</v>
      </c>
      <c r="L346" s="96"/>
      <c r="M346" s="96"/>
      <c r="N346" s="96"/>
      <c r="O346" s="90">
        <f t="shared" si="206"/>
        <v>0</v>
      </c>
      <c r="P346" s="96"/>
      <c r="Q346" s="96"/>
      <c r="R346" s="96"/>
      <c r="S346" s="96"/>
      <c r="T346" s="96"/>
      <c r="U346" s="96"/>
      <c r="V346" s="97" t="e">
        <f t="shared" si="205"/>
        <v>#DIV/0!</v>
      </c>
      <c r="W346" s="96"/>
      <c r="X346" s="92"/>
      <c r="Y346" s="92"/>
      <c r="Z346" s="6"/>
    </row>
    <row r="347" spans="1:26" ht="22.5" customHeight="1" thickTop="1" thickBot="1" x14ac:dyDescent="0.3">
      <c r="A347" s="93">
        <v>1</v>
      </c>
      <c r="B347" s="94" t="s">
        <v>160</v>
      </c>
      <c r="C347" s="94" t="s">
        <v>169</v>
      </c>
      <c r="D347" s="94" t="s">
        <v>293</v>
      </c>
      <c r="E347" s="94" t="s">
        <v>171</v>
      </c>
      <c r="F347" s="94" t="s">
        <v>162</v>
      </c>
      <c r="G347" s="94" t="s">
        <v>277</v>
      </c>
      <c r="H347" s="94"/>
      <c r="I347" s="94"/>
      <c r="J347" s="94"/>
      <c r="K347" s="95" t="s">
        <v>515</v>
      </c>
      <c r="L347" s="96"/>
      <c r="M347" s="96"/>
      <c r="N347" s="96"/>
      <c r="O347" s="90">
        <f t="shared" si="206"/>
        <v>0</v>
      </c>
      <c r="P347" s="96"/>
      <c r="Q347" s="96"/>
      <c r="R347" s="96"/>
      <c r="S347" s="96"/>
      <c r="T347" s="96"/>
      <c r="U347" s="96"/>
      <c r="V347" s="97" t="e">
        <f t="shared" si="205"/>
        <v>#DIV/0!</v>
      </c>
      <c r="W347" s="96"/>
      <c r="X347" s="92"/>
      <c r="Y347" s="92"/>
      <c r="Z347" s="6"/>
    </row>
    <row r="348" spans="1:26" ht="22.5" customHeight="1" thickTop="1" thickBot="1" x14ac:dyDescent="0.3">
      <c r="A348" s="93">
        <v>1</v>
      </c>
      <c r="B348" s="94" t="s">
        <v>160</v>
      </c>
      <c r="C348" s="94" t="s">
        <v>169</v>
      </c>
      <c r="D348" s="94" t="s">
        <v>293</v>
      </c>
      <c r="E348" s="94" t="s">
        <v>171</v>
      </c>
      <c r="F348" s="94" t="s">
        <v>162</v>
      </c>
      <c r="G348" s="94" t="s">
        <v>281</v>
      </c>
      <c r="H348" s="94"/>
      <c r="I348" s="94"/>
      <c r="J348" s="94"/>
      <c r="K348" s="95" t="s">
        <v>516</v>
      </c>
      <c r="L348" s="96"/>
      <c r="M348" s="96">
        <v>323421033.57999998</v>
      </c>
      <c r="N348" s="96"/>
      <c r="O348" s="128">
        <f>+L348+M348-N348</f>
        <v>323421033.57999998</v>
      </c>
      <c r="P348" s="96"/>
      <c r="Q348" s="96">
        <v>323421034</v>
      </c>
      <c r="R348" s="96"/>
      <c r="S348" s="96"/>
      <c r="T348" s="96">
        <v>323421034</v>
      </c>
      <c r="U348" s="96">
        <v>323421034</v>
      </c>
      <c r="V348" s="97">
        <f t="shared" si="205"/>
        <v>1</v>
      </c>
      <c r="W348" s="96"/>
      <c r="X348" s="92"/>
      <c r="Y348" s="92"/>
      <c r="Z348" s="6"/>
    </row>
    <row r="349" spans="1:26" ht="22.5" customHeight="1" thickTop="1" thickBot="1" x14ac:dyDescent="0.3">
      <c r="A349" s="93">
        <v>1</v>
      </c>
      <c r="B349" s="94" t="s">
        <v>160</v>
      </c>
      <c r="C349" s="94" t="s">
        <v>169</v>
      </c>
      <c r="D349" s="94" t="s">
        <v>293</v>
      </c>
      <c r="E349" s="94" t="s">
        <v>171</v>
      </c>
      <c r="F349" s="94" t="s">
        <v>162</v>
      </c>
      <c r="G349" s="94" t="s">
        <v>285</v>
      </c>
      <c r="H349" s="94"/>
      <c r="I349" s="94"/>
      <c r="J349" s="94"/>
      <c r="K349" s="95" t="s">
        <v>517</v>
      </c>
      <c r="L349" s="96"/>
      <c r="M349" s="96">
        <v>88787681.049999997</v>
      </c>
      <c r="N349" s="96"/>
      <c r="O349" s="128">
        <f t="shared" si="206"/>
        <v>88787681.049999997</v>
      </c>
      <c r="P349" s="96"/>
      <c r="Q349" s="96">
        <v>88787681</v>
      </c>
      <c r="R349" s="96"/>
      <c r="S349" s="96"/>
      <c r="T349" s="96">
        <v>88787681</v>
      </c>
      <c r="U349" s="96">
        <v>88787681</v>
      </c>
      <c r="V349" s="97">
        <f t="shared" si="205"/>
        <v>1</v>
      </c>
      <c r="W349" s="96"/>
      <c r="X349" s="92"/>
      <c r="Y349" s="92"/>
      <c r="Z349" s="6"/>
    </row>
    <row r="350" spans="1:26" ht="22.5" customHeight="1" x14ac:dyDescent="0.25">
      <c r="A350" s="93">
        <v>1</v>
      </c>
      <c r="B350" s="94" t="s">
        <v>160</v>
      </c>
      <c r="C350" s="94" t="s">
        <v>169</v>
      </c>
      <c r="D350" s="94" t="s">
        <v>293</v>
      </c>
      <c r="E350" s="94" t="s">
        <v>171</v>
      </c>
      <c r="F350" s="94" t="s">
        <v>162</v>
      </c>
      <c r="G350" s="94" t="s">
        <v>289</v>
      </c>
      <c r="H350" s="94"/>
      <c r="I350" s="94"/>
      <c r="J350" s="94"/>
      <c r="K350" s="95" t="s">
        <v>518</v>
      </c>
      <c r="L350" s="96"/>
      <c r="M350" s="96">
        <v>346761907.72000003</v>
      </c>
      <c r="N350" s="96"/>
      <c r="O350" s="128">
        <f t="shared" si="206"/>
        <v>346761907.72000003</v>
      </c>
      <c r="P350" s="96"/>
      <c r="Q350" s="96">
        <v>346761908</v>
      </c>
      <c r="R350" s="96"/>
      <c r="S350" s="96"/>
      <c r="T350" s="96">
        <v>346761908</v>
      </c>
      <c r="U350" s="96">
        <v>346761908</v>
      </c>
      <c r="V350" s="97">
        <f t="shared" si="205"/>
        <v>1</v>
      </c>
      <c r="W350" s="96"/>
      <c r="X350" s="92"/>
      <c r="Y350" s="92"/>
      <c r="Z350" s="6"/>
    </row>
    <row r="351" spans="1:26" ht="22.5" customHeight="1" x14ac:dyDescent="0.25">
      <c r="A351" s="93">
        <v>1</v>
      </c>
      <c r="B351" s="94" t="s">
        <v>160</v>
      </c>
      <c r="C351" s="94" t="s">
        <v>169</v>
      </c>
      <c r="D351" s="94" t="s">
        <v>293</v>
      </c>
      <c r="E351" s="94" t="s">
        <v>171</v>
      </c>
      <c r="F351" s="94" t="s">
        <v>162</v>
      </c>
      <c r="G351" s="94" t="s">
        <v>293</v>
      </c>
      <c r="H351" s="94"/>
      <c r="I351" s="94"/>
      <c r="J351" s="94"/>
      <c r="K351" s="95" t="s">
        <v>519</v>
      </c>
      <c r="L351" s="96"/>
      <c r="M351" s="96">
        <v>39957303.490000002</v>
      </c>
      <c r="N351" s="96"/>
      <c r="O351" s="128">
        <f t="shared" si="206"/>
        <v>39957303.490000002</v>
      </c>
      <c r="P351" s="96"/>
      <c r="Q351" s="96">
        <v>39957303</v>
      </c>
      <c r="R351" s="96"/>
      <c r="S351" s="96"/>
      <c r="T351" s="96">
        <v>39957303</v>
      </c>
      <c r="U351" s="96">
        <v>39957303</v>
      </c>
      <c r="V351" s="97">
        <f t="shared" si="205"/>
        <v>1</v>
      </c>
      <c r="W351" s="96"/>
      <c r="X351" s="92"/>
      <c r="Y351" s="92"/>
      <c r="Z351" s="6"/>
    </row>
    <row r="352" spans="1:26" ht="22.5" customHeight="1" x14ac:dyDescent="0.25">
      <c r="A352" s="93">
        <v>1</v>
      </c>
      <c r="B352" s="94" t="s">
        <v>160</v>
      </c>
      <c r="C352" s="94" t="s">
        <v>169</v>
      </c>
      <c r="D352" s="94" t="s">
        <v>293</v>
      </c>
      <c r="E352" s="94" t="s">
        <v>171</v>
      </c>
      <c r="F352" s="94" t="s">
        <v>162</v>
      </c>
      <c r="G352" s="94" t="s">
        <v>414</v>
      </c>
      <c r="H352" s="94"/>
      <c r="I352" s="94"/>
      <c r="J352" s="94"/>
      <c r="K352" s="95" t="s">
        <v>520</v>
      </c>
      <c r="L352" s="96"/>
      <c r="M352" s="96"/>
      <c r="N352" s="96"/>
      <c r="O352" s="90">
        <f t="shared" si="206"/>
        <v>0</v>
      </c>
      <c r="P352" s="96"/>
      <c r="Q352" s="96"/>
      <c r="R352" s="96"/>
      <c r="S352" s="96"/>
      <c r="T352" s="96"/>
      <c r="U352" s="96"/>
      <c r="V352" s="97" t="e">
        <f t="shared" si="205"/>
        <v>#DIV/0!</v>
      </c>
      <c r="W352" s="96"/>
      <c r="X352" s="92"/>
      <c r="Y352" s="92"/>
      <c r="Z352" s="6"/>
    </row>
    <row r="353" spans="1:26" ht="22.5" customHeight="1" x14ac:dyDescent="0.25">
      <c r="A353" s="93">
        <v>1</v>
      </c>
      <c r="B353" s="94" t="s">
        <v>160</v>
      </c>
      <c r="C353" s="94" t="s">
        <v>169</v>
      </c>
      <c r="D353" s="94" t="s">
        <v>293</v>
      </c>
      <c r="E353" s="94" t="s">
        <v>171</v>
      </c>
      <c r="F353" s="94" t="s">
        <v>162</v>
      </c>
      <c r="G353" s="94" t="s">
        <v>416</v>
      </c>
      <c r="H353" s="94"/>
      <c r="I353" s="94"/>
      <c r="J353" s="94"/>
      <c r="K353" s="95" t="s">
        <v>521</v>
      </c>
      <c r="L353" s="96"/>
      <c r="M353" s="96"/>
      <c r="N353" s="96"/>
      <c r="O353" s="90">
        <f t="shared" si="206"/>
        <v>0</v>
      </c>
      <c r="P353" s="96"/>
      <c r="Q353" s="96"/>
      <c r="R353" s="96"/>
      <c r="S353" s="96"/>
      <c r="T353" s="96"/>
      <c r="U353" s="96"/>
      <c r="V353" s="97" t="e">
        <f t="shared" si="205"/>
        <v>#DIV/0!</v>
      </c>
      <c r="W353" s="96"/>
      <c r="X353" s="92"/>
      <c r="Y353" s="92"/>
      <c r="Z353" s="6"/>
    </row>
    <row r="354" spans="1:26" ht="22.5" customHeight="1" x14ac:dyDescent="0.25">
      <c r="A354" s="93">
        <v>1</v>
      </c>
      <c r="B354" s="94" t="s">
        <v>160</v>
      </c>
      <c r="C354" s="94" t="s">
        <v>169</v>
      </c>
      <c r="D354" s="94" t="s">
        <v>293</v>
      </c>
      <c r="E354" s="94" t="s">
        <v>171</v>
      </c>
      <c r="F354" s="94" t="s">
        <v>162</v>
      </c>
      <c r="G354" s="94" t="s">
        <v>246</v>
      </c>
      <c r="H354" s="94"/>
      <c r="I354" s="94"/>
      <c r="J354" s="94"/>
      <c r="K354" s="95" t="s">
        <v>522</v>
      </c>
      <c r="L354" s="96"/>
      <c r="M354" s="96"/>
      <c r="N354" s="96"/>
      <c r="O354" s="90">
        <f t="shared" si="206"/>
        <v>0</v>
      </c>
      <c r="P354" s="96"/>
      <c r="Q354" s="96"/>
      <c r="R354" s="96"/>
      <c r="S354" s="96"/>
      <c r="T354" s="96"/>
      <c r="U354" s="96"/>
      <c r="V354" s="97" t="e">
        <f t="shared" si="205"/>
        <v>#DIV/0!</v>
      </c>
      <c r="W354" s="96"/>
      <c r="X354" s="92"/>
      <c r="Y354" s="92"/>
      <c r="Z354" s="6"/>
    </row>
    <row r="355" spans="1:26" ht="22.5" customHeight="1" x14ac:dyDescent="0.25">
      <c r="A355" s="93">
        <v>1</v>
      </c>
      <c r="B355" s="94" t="s">
        <v>160</v>
      </c>
      <c r="C355" s="94" t="s">
        <v>169</v>
      </c>
      <c r="D355" s="94" t="s">
        <v>293</v>
      </c>
      <c r="E355" s="94" t="s">
        <v>171</v>
      </c>
      <c r="F355" s="94" t="s">
        <v>162</v>
      </c>
      <c r="G355" s="94" t="s">
        <v>304</v>
      </c>
      <c r="H355" s="94"/>
      <c r="I355" s="94"/>
      <c r="J355" s="94"/>
      <c r="K355" s="95" t="s">
        <v>523</v>
      </c>
      <c r="L355" s="96"/>
      <c r="M355" s="96"/>
      <c r="N355" s="96"/>
      <c r="O355" s="90">
        <f t="shared" si="206"/>
        <v>0</v>
      </c>
      <c r="P355" s="96"/>
      <c r="Q355" s="96"/>
      <c r="R355" s="96"/>
      <c r="S355" s="96"/>
      <c r="T355" s="96"/>
      <c r="U355" s="96"/>
      <c r="V355" s="97" t="e">
        <f t="shared" si="205"/>
        <v>#DIV/0!</v>
      </c>
      <c r="W355" s="96"/>
      <c r="X355" s="92"/>
      <c r="Y355" s="92"/>
      <c r="Z355" s="6"/>
    </row>
    <row r="356" spans="1:26" ht="22.5" customHeight="1" x14ac:dyDescent="0.25">
      <c r="A356" s="93">
        <v>1</v>
      </c>
      <c r="B356" s="94" t="s">
        <v>160</v>
      </c>
      <c r="C356" s="94" t="s">
        <v>169</v>
      </c>
      <c r="D356" s="94" t="s">
        <v>293</v>
      </c>
      <c r="E356" s="94" t="s">
        <v>171</v>
      </c>
      <c r="F356" s="94" t="s">
        <v>162</v>
      </c>
      <c r="G356" s="94" t="s">
        <v>420</v>
      </c>
      <c r="H356" s="94"/>
      <c r="I356" s="94"/>
      <c r="J356" s="94"/>
      <c r="K356" s="95" t="s">
        <v>524</v>
      </c>
      <c r="L356" s="96"/>
      <c r="M356" s="96"/>
      <c r="N356" s="96"/>
      <c r="O356" s="90">
        <f t="shared" si="206"/>
        <v>0</v>
      </c>
      <c r="P356" s="96"/>
      <c r="Q356" s="96"/>
      <c r="R356" s="96"/>
      <c r="S356" s="96"/>
      <c r="T356" s="96"/>
      <c r="U356" s="96"/>
      <c r="V356" s="97" t="e">
        <f t="shared" si="205"/>
        <v>#DIV/0!</v>
      </c>
      <c r="W356" s="96"/>
      <c r="X356" s="92"/>
      <c r="Y356" s="92"/>
      <c r="Z356" s="6"/>
    </row>
    <row r="357" spans="1:26" ht="22.5" customHeight="1" x14ac:dyDescent="0.25">
      <c r="A357" s="93">
        <v>1</v>
      </c>
      <c r="B357" s="94" t="s">
        <v>160</v>
      </c>
      <c r="C357" s="94" t="s">
        <v>169</v>
      </c>
      <c r="D357" s="94" t="s">
        <v>293</v>
      </c>
      <c r="E357" s="94" t="s">
        <v>171</v>
      </c>
      <c r="F357" s="94" t="s">
        <v>162</v>
      </c>
      <c r="G357" s="94" t="s">
        <v>422</v>
      </c>
      <c r="H357" s="94"/>
      <c r="I357" s="94"/>
      <c r="J357" s="94"/>
      <c r="K357" s="95" t="s">
        <v>525</v>
      </c>
      <c r="L357" s="96"/>
      <c r="M357" s="96">
        <v>22163015</v>
      </c>
      <c r="N357" s="96"/>
      <c r="O357" s="128">
        <f t="shared" si="206"/>
        <v>22163015</v>
      </c>
      <c r="P357" s="96"/>
      <c r="Q357" s="96">
        <v>22163015</v>
      </c>
      <c r="R357" s="96"/>
      <c r="S357" s="96"/>
      <c r="T357" s="96">
        <v>22163015</v>
      </c>
      <c r="U357" s="96">
        <v>22163015</v>
      </c>
      <c r="V357" s="97">
        <f t="shared" si="205"/>
        <v>1</v>
      </c>
      <c r="W357" s="96"/>
      <c r="X357" s="92"/>
      <c r="Y357" s="92"/>
      <c r="Z357" s="6"/>
    </row>
    <row r="358" spans="1:26" ht="22.5" customHeight="1" x14ac:dyDescent="0.25">
      <c r="A358" s="93">
        <v>1</v>
      </c>
      <c r="B358" s="94" t="s">
        <v>160</v>
      </c>
      <c r="C358" s="94" t="s">
        <v>169</v>
      </c>
      <c r="D358" s="94" t="s">
        <v>293</v>
      </c>
      <c r="E358" s="94" t="s">
        <v>171</v>
      </c>
      <c r="F358" s="94" t="s">
        <v>162</v>
      </c>
      <c r="G358" s="94" t="s">
        <v>424</v>
      </c>
      <c r="H358" s="94"/>
      <c r="I358" s="94"/>
      <c r="J358" s="94"/>
      <c r="K358" s="95" t="s">
        <v>526</v>
      </c>
      <c r="L358" s="96"/>
      <c r="M358" s="96">
        <v>22126437.359999999</v>
      </c>
      <c r="N358" s="96"/>
      <c r="O358" s="128">
        <f t="shared" si="206"/>
        <v>22126437.359999999</v>
      </c>
      <c r="P358" s="96"/>
      <c r="Q358" s="96">
        <v>22126437</v>
      </c>
      <c r="R358" s="96"/>
      <c r="S358" s="96"/>
      <c r="T358" s="96">
        <v>22126437</v>
      </c>
      <c r="U358" s="96">
        <v>22126437</v>
      </c>
      <c r="V358" s="97">
        <f t="shared" si="205"/>
        <v>1</v>
      </c>
      <c r="W358" s="96"/>
      <c r="X358" s="92"/>
      <c r="Y358" s="92"/>
      <c r="Z358" s="6"/>
    </row>
    <row r="359" spans="1:26" ht="22.5" customHeight="1" x14ac:dyDescent="0.25">
      <c r="A359" s="93">
        <v>1</v>
      </c>
      <c r="B359" s="94" t="s">
        <v>160</v>
      </c>
      <c r="C359" s="94" t="s">
        <v>169</v>
      </c>
      <c r="D359" s="94" t="s">
        <v>293</v>
      </c>
      <c r="E359" s="94" t="s">
        <v>171</v>
      </c>
      <c r="F359" s="94" t="s">
        <v>162</v>
      </c>
      <c r="G359" s="94" t="s">
        <v>426</v>
      </c>
      <c r="H359" s="94"/>
      <c r="I359" s="94"/>
      <c r="J359" s="94"/>
      <c r="K359" s="95" t="s">
        <v>527</v>
      </c>
      <c r="L359" s="96"/>
      <c r="M359" s="96"/>
      <c r="N359" s="96"/>
      <c r="O359" s="90">
        <f t="shared" si="206"/>
        <v>0</v>
      </c>
      <c r="P359" s="96"/>
      <c r="Q359" s="96"/>
      <c r="R359" s="96"/>
      <c r="S359" s="96"/>
      <c r="T359" s="96"/>
      <c r="U359" s="96"/>
      <c r="V359" s="97" t="e">
        <f t="shared" si="205"/>
        <v>#DIV/0!</v>
      </c>
      <c r="W359" s="96"/>
      <c r="X359" s="92"/>
      <c r="Y359" s="92"/>
      <c r="Z359" s="6"/>
    </row>
    <row r="360" spans="1:26" ht="22.5" customHeight="1" x14ac:dyDescent="0.25">
      <c r="A360" s="93">
        <v>1</v>
      </c>
      <c r="B360" s="94" t="s">
        <v>160</v>
      </c>
      <c r="C360" s="94" t="s">
        <v>169</v>
      </c>
      <c r="D360" s="94" t="s">
        <v>293</v>
      </c>
      <c r="E360" s="94" t="s">
        <v>171</v>
      </c>
      <c r="F360" s="94" t="s">
        <v>162</v>
      </c>
      <c r="G360" s="94" t="s">
        <v>428</v>
      </c>
      <c r="H360" s="94"/>
      <c r="I360" s="94"/>
      <c r="J360" s="94"/>
      <c r="K360" s="95" t="s">
        <v>528</v>
      </c>
      <c r="L360" s="96"/>
      <c r="M360" s="96"/>
      <c r="N360" s="96"/>
      <c r="O360" s="90">
        <f t="shared" si="206"/>
        <v>0</v>
      </c>
      <c r="P360" s="96"/>
      <c r="Q360" s="96"/>
      <c r="R360" s="96"/>
      <c r="S360" s="96"/>
      <c r="T360" s="96"/>
      <c r="U360" s="96"/>
      <c r="V360" s="97" t="e">
        <f t="shared" si="205"/>
        <v>#DIV/0!</v>
      </c>
      <c r="W360" s="96"/>
      <c r="X360" s="92"/>
      <c r="Y360" s="92"/>
      <c r="Z360" s="6"/>
    </row>
    <row r="361" spans="1:26" ht="22.5" customHeight="1" x14ac:dyDescent="0.25">
      <c r="A361" s="93">
        <v>1</v>
      </c>
      <c r="B361" s="94" t="s">
        <v>160</v>
      </c>
      <c r="C361" s="94" t="s">
        <v>169</v>
      </c>
      <c r="D361" s="94" t="s">
        <v>293</v>
      </c>
      <c r="E361" s="94" t="s">
        <v>171</v>
      </c>
      <c r="F361" s="94" t="s">
        <v>162</v>
      </c>
      <c r="G361" s="94" t="s">
        <v>430</v>
      </c>
      <c r="H361" s="94"/>
      <c r="I361" s="94"/>
      <c r="J361" s="94"/>
      <c r="K361" s="95" t="s">
        <v>529</v>
      </c>
      <c r="L361" s="96"/>
      <c r="M361" s="96"/>
      <c r="N361" s="96"/>
      <c r="O361" s="90">
        <f t="shared" si="206"/>
        <v>0</v>
      </c>
      <c r="P361" s="96"/>
      <c r="Q361" s="96"/>
      <c r="R361" s="96"/>
      <c r="S361" s="96"/>
      <c r="T361" s="96"/>
      <c r="U361" s="96"/>
      <c r="V361" s="97" t="e">
        <f t="shared" si="205"/>
        <v>#DIV/0!</v>
      </c>
      <c r="W361" s="96"/>
      <c r="X361" s="92"/>
      <c r="Y361" s="92"/>
      <c r="Z361" s="6"/>
    </row>
    <row r="362" spans="1:26" ht="22.5" customHeight="1" x14ac:dyDescent="0.25">
      <c r="A362" s="93">
        <v>1</v>
      </c>
      <c r="B362" s="94" t="s">
        <v>160</v>
      </c>
      <c r="C362" s="94" t="s">
        <v>169</v>
      </c>
      <c r="D362" s="94" t="s">
        <v>293</v>
      </c>
      <c r="E362" s="94" t="s">
        <v>171</v>
      </c>
      <c r="F362" s="94" t="s">
        <v>162</v>
      </c>
      <c r="G362" s="94" t="s">
        <v>432</v>
      </c>
      <c r="H362" s="94"/>
      <c r="I362" s="94"/>
      <c r="J362" s="94"/>
      <c r="K362" s="95" t="s">
        <v>530</v>
      </c>
      <c r="L362" s="96"/>
      <c r="M362" s="96"/>
      <c r="N362" s="96"/>
      <c r="O362" s="90">
        <f t="shared" si="206"/>
        <v>0</v>
      </c>
      <c r="P362" s="96"/>
      <c r="Q362" s="96"/>
      <c r="R362" s="96"/>
      <c r="S362" s="96"/>
      <c r="T362" s="96"/>
      <c r="U362" s="96"/>
      <c r="V362" s="97" t="e">
        <f t="shared" si="205"/>
        <v>#DIV/0!</v>
      </c>
      <c r="W362" s="96"/>
      <c r="X362" s="92"/>
      <c r="Y362" s="92"/>
      <c r="Z362" s="6"/>
    </row>
    <row r="363" spans="1:26" ht="22.5" customHeight="1" x14ac:dyDescent="0.25">
      <c r="A363" s="93">
        <v>1</v>
      </c>
      <c r="B363" s="94" t="s">
        <v>160</v>
      </c>
      <c r="C363" s="94" t="s">
        <v>169</v>
      </c>
      <c r="D363" s="94" t="s">
        <v>293</v>
      </c>
      <c r="E363" s="94" t="s">
        <v>171</v>
      </c>
      <c r="F363" s="94" t="s">
        <v>162</v>
      </c>
      <c r="G363" s="94" t="s">
        <v>250</v>
      </c>
      <c r="H363" s="94"/>
      <c r="I363" s="94"/>
      <c r="J363" s="94"/>
      <c r="K363" s="95" t="s">
        <v>531</v>
      </c>
      <c r="L363" s="96"/>
      <c r="M363" s="96"/>
      <c r="N363" s="96"/>
      <c r="O363" s="90">
        <f t="shared" si="206"/>
        <v>0</v>
      </c>
      <c r="P363" s="96"/>
      <c r="Q363" s="96"/>
      <c r="R363" s="96"/>
      <c r="S363" s="96"/>
      <c r="T363" s="96"/>
      <c r="U363" s="96"/>
      <c r="V363" s="97" t="e">
        <f t="shared" si="205"/>
        <v>#DIV/0!</v>
      </c>
      <c r="W363" s="96"/>
      <c r="X363" s="92"/>
      <c r="Y363" s="92"/>
      <c r="Z363" s="6"/>
    </row>
    <row r="364" spans="1:26" ht="22.5" customHeight="1" x14ac:dyDescent="0.25">
      <c r="A364" s="93">
        <v>1</v>
      </c>
      <c r="B364" s="94" t="s">
        <v>160</v>
      </c>
      <c r="C364" s="94" t="s">
        <v>169</v>
      </c>
      <c r="D364" s="94" t="s">
        <v>293</v>
      </c>
      <c r="E364" s="94" t="s">
        <v>171</v>
      </c>
      <c r="F364" s="94" t="s">
        <v>162</v>
      </c>
      <c r="G364" s="94" t="s">
        <v>435</v>
      </c>
      <c r="H364" s="94"/>
      <c r="I364" s="94"/>
      <c r="J364" s="94"/>
      <c r="K364" s="95" t="s">
        <v>532</v>
      </c>
      <c r="L364" s="96"/>
      <c r="M364" s="96"/>
      <c r="N364" s="96"/>
      <c r="O364" s="90">
        <f t="shared" si="206"/>
        <v>0</v>
      </c>
      <c r="P364" s="96"/>
      <c r="Q364" s="96"/>
      <c r="R364" s="96"/>
      <c r="S364" s="96"/>
      <c r="T364" s="96"/>
      <c r="U364" s="96"/>
      <c r="V364" s="97" t="e">
        <f t="shared" si="205"/>
        <v>#DIV/0!</v>
      </c>
      <c r="W364" s="96"/>
      <c r="X364" s="92"/>
      <c r="Y364" s="92"/>
      <c r="Z364" s="6"/>
    </row>
    <row r="365" spans="1:26" ht="22.5" customHeight="1" x14ac:dyDescent="0.25">
      <c r="A365" s="93">
        <v>1</v>
      </c>
      <c r="B365" s="94" t="s">
        <v>160</v>
      </c>
      <c r="C365" s="94" t="s">
        <v>169</v>
      </c>
      <c r="D365" s="94" t="s">
        <v>293</v>
      </c>
      <c r="E365" s="94" t="s">
        <v>171</v>
      </c>
      <c r="F365" s="94" t="s">
        <v>162</v>
      </c>
      <c r="G365" s="94" t="s">
        <v>437</v>
      </c>
      <c r="H365" s="94"/>
      <c r="I365" s="94"/>
      <c r="J365" s="94"/>
      <c r="K365" s="95" t="s">
        <v>533</v>
      </c>
      <c r="L365" s="96"/>
      <c r="M365" s="96"/>
      <c r="N365" s="96"/>
      <c r="O365" s="90">
        <f t="shared" si="206"/>
        <v>0</v>
      </c>
      <c r="P365" s="96"/>
      <c r="Q365" s="96"/>
      <c r="R365" s="96"/>
      <c r="S365" s="96"/>
      <c r="T365" s="96"/>
      <c r="U365" s="96"/>
      <c r="V365" s="97" t="e">
        <f t="shared" si="205"/>
        <v>#DIV/0!</v>
      </c>
      <c r="W365" s="96"/>
      <c r="X365" s="92"/>
      <c r="Y365" s="92"/>
      <c r="Z365" s="6"/>
    </row>
    <row r="366" spans="1:26" ht="22.5" customHeight="1" x14ac:dyDescent="0.25">
      <c r="A366" s="93">
        <v>1</v>
      </c>
      <c r="B366" s="94" t="s">
        <v>160</v>
      </c>
      <c r="C366" s="94" t="s">
        <v>169</v>
      </c>
      <c r="D366" s="94" t="s">
        <v>293</v>
      </c>
      <c r="E366" s="94" t="s">
        <v>171</v>
      </c>
      <c r="F366" s="94" t="s">
        <v>162</v>
      </c>
      <c r="G366" s="94" t="s">
        <v>439</v>
      </c>
      <c r="H366" s="94"/>
      <c r="I366" s="94"/>
      <c r="J366" s="94"/>
      <c r="K366" s="95" t="s">
        <v>534</v>
      </c>
      <c r="L366" s="96"/>
      <c r="M366" s="96"/>
      <c r="N366" s="96"/>
      <c r="O366" s="90">
        <f t="shared" si="206"/>
        <v>0</v>
      </c>
      <c r="P366" s="96"/>
      <c r="Q366" s="96"/>
      <c r="R366" s="96"/>
      <c r="S366" s="96"/>
      <c r="T366" s="96"/>
      <c r="U366" s="96"/>
      <c r="V366" s="97" t="e">
        <f t="shared" si="205"/>
        <v>#DIV/0!</v>
      </c>
      <c r="W366" s="96"/>
      <c r="X366" s="92"/>
      <c r="Y366" s="92"/>
      <c r="Z366" s="6"/>
    </row>
    <row r="367" spans="1:26" ht="22.5" customHeight="1" x14ac:dyDescent="0.25">
      <c r="A367" s="93">
        <v>1</v>
      </c>
      <c r="B367" s="94" t="s">
        <v>160</v>
      </c>
      <c r="C367" s="94" t="s">
        <v>169</v>
      </c>
      <c r="D367" s="94" t="s">
        <v>293</v>
      </c>
      <c r="E367" s="94" t="s">
        <v>171</v>
      </c>
      <c r="F367" s="94" t="s">
        <v>162</v>
      </c>
      <c r="G367" s="94" t="s">
        <v>441</v>
      </c>
      <c r="H367" s="94"/>
      <c r="I367" s="94"/>
      <c r="J367" s="94"/>
      <c r="K367" s="95" t="s">
        <v>535</v>
      </c>
      <c r="L367" s="96"/>
      <c r="M367" s="96"/>
      <c r="N367" s="96"/>
      <c r="O367" s="90">
        <f t="shared" si="206"/>
        <v>0</v>
      </c>
      <c r="P367" s="96"/>
      <c r="Q367" s="96"/>
      <c r="R367" s="96"/>
      <c r="S367" s="96"/>
      <c r="T367" s="96"/>
      <c r="U367" s="96"/>
      <c r="V367" s="97" t="e">
        <f t="shared" si="205"/>
        <v>#DIV/0!</v>
      </c>
      <c r="W367" s="96"/>
      <c r="X367" s="92"/>
      <c r="Y367" s="92"/>
      <c r="Z367" s="6"/>
    </row>
    <row r="368" spans="1:26" ht="22.5" customHeight="1" x14ac:dyDescent="0.25">
      <c r="A368" s="93">
        <v>1</v>
      </c>
      <c r="B368" s="94" t="s">
        <v>160</v>
      </c>
      <c r="C368" s="94" t="s">
        <v>169</v>
      </c>
      <c r="D368" s="94" t="s">
        <v>293</v>
      </c>
      <c r="E368" s="94" t="s">
        <v>171</v>
      </c>
      <c r="F368" s="94" t="s">
        <v>162</v>
      </c>
      <c r="G368" s="94" t="s">
        <v>443</v>
      </c>
      <c r="H368" s="94"/>
      <c r="I368" s="94"/>
      <c r="J368" s="94"/>
      <c r="K368" s="95" t="s">
        <v>536</v>
      </c>
      <c r="L368" s="96"/>
      <c r="M368" s="96"/>
      <c r="N368" s="96"/>
      <c r="O368" s="90">
        <f t="shared" si="206"/>
        <v>0</v>
      </c>
      <c r="P368" s="96"/>
      <c r="Q368" s="96"/>
      <c r="R368" s="96"/>
      <c r="S368" s="96"/>
      <c r="T368" s="96"/>
      <c r="U368" s="96"/>
      <c r="V368" s="97" t="e">
        <f t="shared" si="205"/>
        <v>#DIV/0!</v>
      </c>
      <c r="W368" s="96"/>
      <c r="X368" s="92"/>
      <c r="Y368" s="92"/>
      <c r="Z368" s="6"/>
    </row>
    <row r="369" spans="1:26" ht="22.5" customHeight="1" x14ac:dyDescent="0.25">
      <c r="A369" s="93">
        <v>1</v>
      </c>
      <c r="B369" s="94" t="s">
        <v>160</v>
      </c>
      <c r="C369" s="94" t="s">
        <v>169</v>
      </c>
      <c r="D369" s="94" t="s">
        <v>293</v>
      </c>
      <c r="E369" s="94" t="s">
        <v>171</v>
      </c>
      <c r="F369" s="94" t="s">
        <v>162</v>
      </c>
      <c r="G369" s="94" t="s">
        <v>445</v>
      </c>
      <c r="H369" s="94"/>
      <c r="I369" s="94"/>
      <c r="J369" s="94"/>
      <c r="K369" s="95" t="s">
        <v>537</v>
      </c>
      <c r="L369" s="96"/>
      <c r="M369" s="96"/>
      <c r="N369" s="96"/>
      <c r="O369" s="90">
        <f t="shared" si="206"/>
        <v>0</v>
      </c>
      <c r="P369" s="96"/>
      <c r="Q369" s="96"/>
      <c r="R369" s="96"/>
      <c r="S369" s="96"/>
      <c r="T369" s="96"/>
      <c r="U369" s="96"/>
      <c r="V369" s="97" t="e">
        <f t="shared" si="205"/>
        <v>#DIV/0!</v>
      </c>
      <c r="W369" s="96"/>
      <c r="X369" s="92"/>
      <c r="Y369" s="92"/>
      <c r="Z369" s="6"/>
    </row>
    <row r="370" spans="1:26" ht="22.5" customHeight="1" x14ac:dyDescent="0.25">
      <c r="A370" s="93">
        <v>1</v>
      </c>
      <c r="B370" s="94" t="s">
        <v>160</v>
      </c>
      <c r="C370" s="94" t="s">
        <v>169</v>
      </c>
      <c r="D370" s="94" t="s">
        <v>293</v>
      </c>
      <c r="E370" s="94" t="s">
        <v>171</v>
      </c>
      <c r="F370" s="94" t="s">
        <v>162</v>
      </c>
      <c r="G370" s="94" t="s">
        <v>447</v>
      </c>
      <c r="H370" s="94"/>
      <c r="I370" s="94"/>
      <c r="J370" s="94"/>
      <c r="K370" s="95" t="s">
        <v>538</v>
      </c>
      <c r="L370" s="96"/>
      <c r="M370" s="96"/>
      <c r="N370" s="96"/>
      <c r="O370" s="90">
        <f t="shared" si="206"/>
        <v>0</v>
      </c>
      <c r="P370" s="96"/>
      <c r="Q370" s="96"/>
      <c r="R370" s="96"/>
      <c r="S370" s="96"/>
      <c r="T370" s="96"/>
      <c r="U370" s="96"/>
      <c r="V370" s="97" t="e">
        <f t="shared" si="205"/>
        <v>#DIV/0!</v>
      </c>
      <c r="W370" s="96"/>
      <c r="X370" s="92"/>
      <c r="Y370" s="92"/>
      <c r="Z370" s="6"/>
    </row>
    <row r="371" spans="1:26" ht="22.5" customHeight="1" x14ac:dyDescent="0.25">
      <c r="A371" s="93">
        <v>1</v>
      </c>
      <c r="B371" s="94" t="s">
        <v>160</v>
      </c>
      <c r="C371" s="94" t="s">
        <v>169</v>
      </c>
      <c r="D371" s="94" t="s">
        <v>293</v>
      </c>
      <c r="E371" s="94" t="s">
        <v>171</v>
      </c>
      <c r="F371" s="94" t="s">
        <v>162</v>
      </c>
      <c r="G371" s="94" t="s">
        <v>449</v>
      </c>
      <c r="H371" s="94"/>
      <c r="I371" s="94"/>
      <c r="J371" s="94"/>
      <c r="K371" s="95" t="s">
        <v>539</v>
      </c>
      <c r="L371" s="96"/>
      <c r="M371" s="96"/>
      <c r="N371" s="96"/>
      <c r="O371" s="90">
        <f t="shared" si="206"/>
        <v>0</v>
      </c>
      <c r="P371" s="96"/>
      <c r="Q371" s="96"/>
      <c r="R371" s="96"/>
      <c r="S371" s="96"/>
      <c r="T371" s="96"/>
      <c r="U371" s="96"/>
      <c r="V371" s="97" t="e">
        <f t="shared" si="205"/>
        <v>#DIV/0!</v>
      </c>
      <c r="W371" s="96"/>
      <c r="X371" s="92"/>
      <c r="Y371" s="92"/>
      <c r="Z371" s="6"/>
    </row>
    <row r="372" spans="1:26" ht="22.5" customHeight="1" x14ac:dyDescent="0.25">
      <c r="A372" s="93">
        <v>1</v>
      </c>
      <c r="B372" s="94" t="s">
        <v>160</v>
      </c>
      <c r="C372" s="94" t="s">
        <v>169</v>
      </c>
      <c r="D372" s="94" t="s">
        <v>293</v>
      </c>
      <c r="E372" s="94" t="s">
        <v>171</v>
      </c>
      <c r="F372" s="94" t="s">
        <v>162</v>
      </c>
      <c r="G372" s="94" t="s">
        <v>540</v>
      </c>
      <c r="H372" s="94"/>
      <c r="I372" s="94"/>
      <c r="J372" s="94"/>
      <c r="K372" s="95" t="s">
        <v>541</v>
      </c>
      <c r="L372" s="96"/>
      <c r="M372" s="96">
        <v>112541076.48999999</v>
      </c>
      <c r="N372" s="96"/>
      <c r="O372" s="128">
        <f t="shared" si="206"/>
        <v>112541076.48999999</v>
      </c>
      <c r="P372" s="96"/>
      <c r="Q372" s="96">
        <v>112541076</v>
      </c>
      <c r="R372" s="96"/>
      <c r="S372" s="96"/>
      <c r="T372" s="96">
        <v>112541076</v>
      </c>
      <c r="U372" s="96">
        <v>112541076</v>
      </c>
      <c r="V372" s="97">
        <f t="shared" si="205"/>
        <v>1</v>
      </c>
      <c r="W372" s="96"/>
      <c r="X372" s="92"/>
      <c r="Y372" s="92"/>
      <c r="Z372" s="6"/>
    </row>
    <row r="373" spans="1:26" ht="22.5" customHeight="1" x14ac:dyDescent="0.25">
      <c r="A373" s="81">
        <v>1</v>
      </c>
      <c r="B373" s="82" t="s">
        <v>160</v>
      </c>
      <c r="C373" s="82" t="s">
        <v>169</v>
      </c>
      <c r="D373" s="82" t="s">
        <v>293</v>
      </c>
      <c r="E373" s="82" t="s">
        <v>171</v>
      </c>
      <c r="F373" s="82" t="s">
        <v>171</v>
      </c>
      <c r="G373" s="82"/>
      <c r="H373" s="82"/>
      <c r="I373" s="82"/>
      <c r="J373" s="82"/>
      <c r="K373" s="83" t="s">
        <v>542</v>
      </c>
      <c r="L373" s="84">
        <f t="shared" ref="L373:N373" si="249">SUM(L374:L404)</f>
        <v>0</v>
      </c>
      <c r="M373" s="84">
        <f t="shared" si="249"/>
        <v>0</v>
      </c>
      <c r="N373" s="84">
        <f t="shared" si="249"/>
        <v>0</v>
      </c>
      <c r="O373" s="84">
        <f t="shared" si="206"/>
        <v>0</v>
      </c>
      <c r="P373" s="84">
        <f t="shared" ref="P373:U373" si="250">SUM(P374:P404)</f>
        <v>0</v>
      </c>
      <c r="Q373" s="84">
        <f t="shared" si="250"/>
        <v>0</v>
      </c>
      <c r="R373" s="84">
        <f t="shared" si="250"/>
        <v>0</v>
      </c>
      <c r="S373" s="84">
        <f t="shared" si="250"/>
        <v>0</v>
      </c>
      <c r="T373" s="84">
        <f t="shared" si="250"/>
        <v>0</v>
      </c>
      <c r="U373" s="84">
        <f t="shared" si="250"/>
        <v>0</v>
      </c>
      <c r="V373" s="85" t="e">
        <f t="shared" si="205"/>
        <v>#DIV/0!</v>
      </c>
      <c r="W373" s="84"/>
      <c r="X373" s="86"/>
      <c r="Y373" s="86"/>
      <c r="Z373" s="101"/>
    </row>
    <row r="374" spans="1:26" ht="22.5" customHeight="1" x14ac:dyDescent="0.25">
      <c r="A374" s="93">
        <v>1</v>
      </c>
      <c r="B374" s="94" t="s">
        <v>160</v>
      </c>
      <c r="C374" s="94" t="s">
        <v>169</v>
      </c>
      <c r="D374" s="94" t="s">
        <v>293</v>
      </c>
      <c r="E374" s="94" t="s">
        <v>171</v>
      </c>
      <c r="F374" s="94" t="s">
        <v>171</v>
      </c>
      <c r="G374" s="94" t="s">
        <v>162</v>
      </c>
      <c r="H374" s="94"/>
      <c r="I374" s="94"/>
      <c r="J374" s="94"/>
      <c r="K374" s="95" t="s">
        <v>543</v>
      </c>
      <c r="L374" s="96"/>
      <c r="M374" s="96"/>
      <c r="N374" s="96"/>
      <c r="O374" s="90">
        <f t="shared" si="206"/>
        <v>0</v>
      </c>
      <c r="P374" s="96"/>
      <c r="Q374" s="96"/>
      <c r="R374" s="96"/>
      <c r="S374" s="96"/>
      <c r="T374" s="96"/>
      <c r="U374" s="96"/>
      <c r="V374" s="97" t="e">
        <f t="shared" si="205"/>
        <v>#DIV/0!</v>
      </c>
      <c r="W374" s="96"/>
      <c r="X374" s="92"/>
      <c r="Y374" s="92"/>
      <c r="Z374" s="6"/>
    </row>
    <row r="375" spans="1:26" ht="22.5" customHeight="1" x14ac:dyDescent="0.25">
      <c r="A375" s="93">
        <v>1</v>
      </c>
      <c r="B375" s="94" t="s">
        <v>160</v>
      </c>
      <c r="C375" s="94" t="s">
        <v>169</v>
      </c>
      <c r="D375" s="94" t="s">
        <v>293</v>
      </c>
      <c r="E375" s="94" t="s">
        <v>171</v>
      </c>
      <c r="F375" s="94" t="s">
        <v>171</v>
      </c>
      <c r="G375" s="94" t="s">
        <v>171</v>
      </c>
      <c r="H375" s="94"/>
      <c r="I375" s="94"/>
      <c r="J375" s="94"/>
      <c r="K375" s="95" t="s">
        <v>544</v>
      </c>
      <c r="L375" s="96"/>
      <c r="M375" s="96"/>
      <c r="N375" s="96"/>
      <c r="O375" s="90">
        <f t="shared" si="206"/>
        <v>0</v>
      </c>
      <c r="P375" s="96"/>
      <c r="Q375" s="96"/>
      <c r="R375" s="96"/>
      <c r="S375" s="96"/>
      <c r="T375" s="96"/>
      <c r="U375" s="96"/>
      <c r="V375" s="97" t="e">
        <f t="shared" si="205"/>
        <v>#DIV/0!</v>
      </c>
      <c r="W375" s="96"/>
      <c r="X375" s="92"/>
      <c r="Y375" s="92"/>
      <c r="Z375" s="6"/>
    </row>
    <row r="376" spans="1:26" ht="22.5" customHeight="1" x14ac:dyDescent="0.25">
      <c r="A376" s="93">
        <v>1</v>
      </c>
      <c r="B376" s="94" t="s">
        <v>160</v>
      </c>
      <c r="C376" s="94" t="s">
        <v>169</v>
      </c>
      <c r="D376" s="94" t="s">
        <v>293</v>
      </c>
      <c r="E376" s="94" t="s">
        <v>171</v>
      </c>
      <c r="F376" s="94" t="s">
        <v>171</v>
      </c>
      <c r="G376" s="94" t="s">
        <v>232</v>
      </c>
      <c r="H376" s="94"/>
      <c r="I376" s="94"/>
      <c r="J376" s="94"/>
      <c r="K376" s="95" t="s">
        <v>545</v>
      </c>
      <c r="L376" s="96"/>
      <c r="M376" s="96"/>
      <c r="N376" s="96"/>
      <c r="O376" s="90">
        <f t="shared" si="206"/>
        <v>0</v>
      </c>
      <c r="P376" s="96"/>
      <c r="Q376" s="96"/>
      <c r="R376" s="96"/>
      <c r="S376" s="96"/>
      <c r="T376" s="96"/>
      <c r="U376" s="96"/>
      <c r="V376" s="97" t="e">
        <f t="shared" si="205"/>
        <v>#DIV/0!</v>
      </c>
      <c r="W376" s="96"/>
      <c r="X376" s="92"/>
      <c r="Y376" s="92"/>
      <c r="Z376" s="6"/>
    </row>
    <row r="377" spans="1:26" ht="22.5" customHeight="1" x14ac:dyDescent="0.25">
      <c r="A377" s="93">
        <v>1</v>
      </c>
      <c r="B377" s="94" t="s">
        <v>160</v>
      </c>
      <c r="C377" s="94" t="s">
        <v>169</v>
      </c>
      <c r="D377" s="94" t="s">
        <v>293</v>
      </c>
      <c r="E377" s="94" t="s">
        <v>171</v>
      </c>
      <c r="F377" s="94" t="s">
        <v>171</v>
      </c>
      <c r="G377" s="94" t="s">
        <v>239</v>
      </c>
      <c r="H377" s="94"/>
      <c r="I377" s="94"/>
      <c r="J377" s="94"/>
      <c r="K377" s="95" t="s">
        <v>546</v>
      </c>
      <c r="L377" s="96"/>
      <c r="M377" s="96"/>
      <c r="N377" s="96"/>
      <c r="O377" s="90">
        <f t="shared" si="206"/>
        <v>0</v>
      </c>
      <c r="P377" s="96"/>
      <c r="Q377" s="96"/>
      <c r="R377" s="96"/>
      <c r="S377" s="96"/>
      <c r="T377" s="96"/>
      <c r="U377" s="96"/>
      <c r="V377" s="97" t="e">
        <f t="shared" si="205"/>
        <v>#DIV/0!</v>
      </c>
      <c r="W377" s="96"/>
      <c r="X377" s="92"/>
      <c r="Y377" s="92"/>
      <c r="Z377" s="6"/>
    </row>
    <row r="378" spans="1:26" ht="22.5" customHeight="1" x14ac:dyDescent="0.25">
      <c r="A378" s="93">
        <v>1</v>
      </c>
      <c r="B378" s="94" t="s">
        <v>160</v>
      </c>
      <c r="C378" s="94" t="s">
        <v>169</v>
      </c>
      <c r="D378" s="94" t="s">
        <v>293</v>
      </c>
      <c r="E378" s="94" t="s">
        <v>171</v>
      </c>
      <c r="F378" s="94" t="s">
        <v>171</v>
      </c>
      <c r="G378" s="94" t="s">
        <v>181</v>
      </c>
      <c r="H378" s="94"/>
      <c r="I378" s="94"/>
      <c r="J378" s="94"/>
      <c r="K378" s="95" t="s">
        <v>547</v>
      </c>
      <c r="L378" s="96"/>
      <c r="M378" s="96"/>
      <c r="N378" s="96"/>
      <c r="O378" s="90">
        <f t="shared" si="206"/>
        <v>0</v>
      </c>
      <c r="P378" s="96"/>
      <c r="Q378" s="96"/>
      <c r="R378" s="96"/>
      <c r="S378" s="96"/>
      <c r="T378" s="96"/>
      <c r="U378" s="96"/>
      <c r="V378" s="97" t="e">
        <f t="shared" si="205"/>
        <v>#DIV/0!</v>
      </c>
      <c r="W378" s="96"/>
      <c r="X378" s="92"/>
      <c r="Y378" s="92"/>
      <c r="Z378" s="6"/>
    </row>
    <row r="379" spans="1:26" ht="22.5" customHeight="1" x14ac:dyDescent="0.25">
      <c r="A379" s="93">
        <v>1</v>
      </c>
      <c r="B379" s="94" t="s">
        <v>160</v>
      </c>
      <c r="C379" s="94" t="s">
        <v>169</v>
      </c>
      <c r="D379" s="94" t="s">
        <v>293</v>
      </c>
      <c r="E379" s="94" t="s">
        <v>171</v>
      </c>
      <c r="F379" s="94" t="s">
        <v>171</v>
      </c>
      <c r="G379" s="94" t="s">
        <v>277</v>
      </c>
      <c r="H379" s="94"/>
      <c r="I379" s="94"/>
      <c r="J379" s="94"/>
      <c r="K379" s="95" t="s">
        <v>548</v>
      </c>
      <c r="L379" s="96"/>
      <c r="M379" s="96"/>
      <c r="N379" s="96"/>
      <c r="O379" s="90">
        <f t="shared" si="206"/>
        <v>0</v>
      </c>
      <c r="P379" s="96"/>
      <c r="Q379" s="96"/>
      <c r="R379" s="96"/>
      <c r="S379" s="96"/>
      <c r="T379" s="96"/>
      <c r="U379" s="96"/>
      <c r="V379" s="97" t="e">
        <f t="shared" si="205"/>
        <v>#DIV/0!</v>
      </c>
      <c r="W379" s="96"/>
      <c r="X379" s="92"/>
      <c r="Y379" s="92"/>
      <c r="Z379" s="6"/>
    </row>
    <row r="380" spans="1:26" ht="22.5" customHeight="1" x14ac:dyDescent="0.25">
      <c r="A380" s="93">
        <v>1</v>
      </c>
      <c r="B380" s="94" t="s">
        <v>160</v>
      </c>
      <c r="C380" s="94" t="s">
        <v>169</v>
      </c>
      <c r="D380" s="94" t="s">
        <v>293</v>
      </c>
      <c r="E380" s="94" t="s">
        <v>171</v>
      </c>
      <c r="F380" s="94" t="s">
        <v>171</v>
      </c>
      <c r="G380" s="94" t="s">
        <v>281</v>
      </c>
      <c r="H380" s="94"/>
      <c r="I380" s="94"/>
      <c r="J380" s="94"/>
      <c r="K380" s="95" t="s">
        <v>549</v>
      </c>
      <c r="L380" s="96"/>
      <c r="M380" s="96"/>
      <c r="N380" s="96"/>
      <c r="O380" s="90">
        <f t="shared" si="206"/>
        <v>0</v>
      </c>
      <c r="P380" s="96"/>
      <c r="Q380" s="96"/>
      <c r="R380" s="96"/>
      <c r="S380" s="96"/>
      <c r="T380" s="96"/>
      <c r="U380" s="96"/>
      <c r="V380" s="97" t="e">
        <f t="shared" si="205"/>
        <v>#DIV/0!</v>
      </c>
      <c r="W380" s="96"/>
      <c r="X380" s="92"/>
      <c r="Y380" s="92"/>
      <c r="Z380" s="6"/>
    </row>
    <row r="381" spans="1:26" ht="22.5" customHeight="1" x14ac:dyDescent="0.25">
      <c r="A381" s="93">
        <v>1</v>
      </c>
      <c r="B381" s="94" t="s">
        <v>160</v>
      </c>
      <c r="C381" s="94" t="s">
        <v>169</v>
      </c>
      <c r="D381" s="94" t="s">
        <v>293</v>
      </c>
      <c r="E381" s="94" t="s">
        <v>171</v>
      </c>
      <c r="F381" s="94" t="s">
        <v>171</v>
      </c>
      <c r="G381" s="94" t="s">
        <v>285</v>
      </c>
      <c r="H381" s="94"/>
      <c r="I381" s="94"/>
      <c r="J381" s="94"/>
      <c r="K381" s="95" t="s">
        <v>550</v>
      </c>
      <c r="L381" s="96"/>
      <c r="M381" s="96"/>
      <c r="N381" s="96"/>
      <c r="O381" s="90">
        <f t="shared" si="206"/>
        <v>0</v>
      </c>
      <c r="P381" s="96"/>
      <c r="Q381" s="96"/>
      <c r="R381" s="96"/>
      <c r="S381" s="96"/>
      <c r="T381" s="96"/>
      <c r="U381" s="96"/>
      <c r="V381" s="97" t="e">
        <f t="shared" si="205"/>
        <v>#DIV/0!</v>
      </c>
      <c r="W381" s="96"/>
      <c r="X381" s="92"/>
      <c r="Y381" s="92"/>
      <c r="Z381" s="6"/>
    </row>
    <row r="382" spans="1:26" ht="22.5" customHeight="1" x14ac:dyDescent="0.25">
      <c r="A382" s="93">
        <v>1</v>
      </c>
      <c r="B382" s="94" t="s">
        <v>160</v>
      </c>
      <c r="C382" s="94" t="s">
        <v>169</v>
      </c>
      <c r="D382" s="94" t="s">
        <v>293</v>
      </c>
      <c r="E382" s="94" t="s">
        <v>171</v>
      </c>
      <c r="F382" s="94" t="s">
        <v>171</v>
      </c>
      <c r="G382" s="94" t="s">
        <v>289</v>
      </c>
      <c r="H382" s="94"/>
      <c r="I382" s="94"/>
      <c r="J382" s="94"/>
      <c r="K382" s="95" t="s">
        <v>551</v>
      </c>
      <c r="L382" s="96"/>
      <c r="M382" s="96"/>
      <c r="N382" s="96"/>
      <c r="O382" s="90">
        <f t="shared" si="206"/>
        <v>0</v>
      </c>
      <c r="P382" s="96"/>
      <c r="Q382" s="96"/>
      <c r="R382" s="96"/>
      <c r="S382" s="96"/>
      <c r="T382" s="96"/>
      <c r="U382" s="96"/>
      <c r="V382" s="97" t="e">
        <f t="shared" si="205"/>
        <v>#DIV/0!</v>
      </c>
      <c r="W382" s="96"/>
      <c r="X382" s="92"/>
      <c r="Y382" s="92"/>
      <c r="Z382" s="6"/>
    </row>
    <row r="383" spans="1:26" ht="22.5" customHeight="1" x14ac:dyDescent="0.25">
      <c r="A383" s="93">
        <v>1</v>
      </c>
      <c r="B383" s="94" t="s">
        <v>160</v>
      </c>
      <c r="C383" s="94" t="s">
        <v>169</v>
      </c>
      <c r="D383" s="94" t="s">
        <v>293</v>
      </c>
      <c r="E383" s="94" t="s">
        <v>171</v>
      </c>
      <c r="F383" s="94" t="s">
        <v>171</v>
      </c>
      <c r="G383" s="94" t="s">
        <v>293</v>
      </c>
      <c r="H383" s="94"/>
      <c r="I383" s="94"/>
      <c r="J383" s="94"/>
      <c r="K383" s="95" t="s">
        <v>552</v>
      </c>
      <c r="L383" s="96"/>
      <c r="M383" s="96"/>
      <c r="N383" s="96"/>
      <c r="O383" s="90">
        <f t="shared" si="206"/>
        <v>0</v>
      </c>
      <c r="P383" s="96"/>
      <c r="Q383" s="96"/>
      <c r="R383" s="96"/>
      <c r="S383" s="96"/>
      <c r="T383" s="96"/>
      <c r="U383" s="96"/>
      <c r="V383" s="97" t="e">
        <f t="shared" si="205"/>
        <v>#DIV/0!</v>
      </c>
      <c r="W383" s="96"/>
      <c r="X383" s="92"/>
      <c r="Y383" s="92"/>
      <c r="Z383" s="6"/>
    </row>
    <row r="384" spans="1:26" ht="22.5" customHeight="1" x14ac:dyDescent="0.25">
      <c r="A384" s="93">
        <v>1</v>
      </c>
      <c r="B384" s="94" t="s">
        <v>160</v>
      </c>
      <c r="C384" s="94" t="s">
        <v>169</v>
      </c>
      <c r="D384" s="94" t="s">
        <v>293</v>
      </c>
      <c r="E384" s="94" t="s">
        <v>171</v>
      </c>
      <c r="F384" s="94" t="s">
        <v>171</v>
      </c>
      <c r="G384" s="94" t="s">
        <v>414</v>
      </c>
      <c r="H384" s="94"/>
      <c r="I384" s="94"/>
      <c r="J384" s="94"/>
      <c r="K384" s="95" t="s">
        <v>553</v>
      </c>
      <c r="L384" s="96"/>
      <c r="M384" s="96"/>
      <c r="N384" s="96"/>
      <c r="O384" s="90">
        <f t="shared" si="206"/>
        <v>0</v>
      </c>
      <c r="P384" s="96"/>
      <c r="Q384" s="96"/>
      <c r="R384" s="96"/>
      <c r="S384" s="96"/>
      <c r="T384" s="96"/>
      <c r="U384" s="96"/>
      <c r="V384" s="97" t="e">
        <f t="shared" si="205"/>
        <v>#DIV/0!</v>
      </c>
      <c r="W384" s="96"/>
      <c r="X384" s="92"/>
      <c r="Y384" s="92"/>
      <c r="Z384" s="6"/>
    </row>
    <row r="385" spans="1:26" ht="22.5" customHeight="1" x14ac:dyDescent="0.25">
      <c r="A385" s="93">
        <v>1</v>
      </c>
      <c r="B385" s="94" t="s">
        <v>160</v>
      </c>
      <c r="C385" s="94" t="s">
        <v>169</v>
      </c>
      <c r="D385" s="94" t="s">
        <v>293</v>
      </c>
      <c r="E385" s="94" t="s">
        <v>171</v>
      </c>
      <c r="F385" s="94" t="s">
        <v>171</v>
      </c>
      <c r="G385" s="94" t="s">
        <v>416</v>
      </c>
      <c r="H385" s="94"/>
      <c r="I385" s="94"/>
      <c r="J385" s="94"/>
      <c r="K385" s="95" t="s">
        <v>554</v>
      </c>
      <c r="L385" s="96"/>
      <c r="M385" s="96"/>
      <c r="N385" s="96"/>
      <c r="O385" s="90">
        <f t="shared" si="206"/>
        <v>0</v>
      </c>
      <c r="P385" s="96"/>
      <c r="Q385" s="96"/>
      <c r="R385" s="96"/>
      <c r="S385" s="96"/>
      <c r="T385" s="96"/>
      <c r="U385" s="96"/>
      <c r="V385" s="97" t="e">
        <f t="shared" si="205"/>
        <v>#DIV/0!</v>
      </c>
      <c r="W385" s="96"/>
      <c r="X385" s="92"/>
      <c r="Y385" s="92"/>
      <c r="Z385" s="6"/>
    </row>
    <row r="386" spans="1:26" ht="22.5" customHeight="1" x14ac:dyDescent="0.25">
      <c r="A386" s="93">
        <v>1</v>
      </c>
      <c r="B386" s="94" t="s">
        <v>160</v>
      </c>
      <c r="C386" s="94" t="s">
        <v>169</v>
      </c>
      <c r="D386" s="94" t="s">
        <v>293</v>
      </c>
      <c r="E386" s="94" t="s">
        <v>171</v>
      </c>
      <c r="F386" s="94" t="s">
        <v>171</v>
      </c>
      <c r="G386" s="94" t="s">
        <v>246</v>
      </c>
      <c r="H386" s="94"/>
      <c r="I386" s="94"/>
      <c r="J386" s="94"/>
      <c r="K386" s="95" t="s">
        <v>555</v>
      </c>
      <c r="L386" s="96"/>
      <c r="M386" s="96"/>
      <c r="N386" s="96"/>
      <c r="O386" s="90">
        <f t="shared" si="206"/>
        <v>0</v>
      </c>
      <c r="P386" s="96"/>
      <c r="Q386" s="96"/>
      <c r="R386" s="96"/>
      <c r="S386" s="96"/>
      <c r="T386" s="96"/>
      <c r="U386" s="96"/>
      <c r="V386" s="97" t="e">
        <f t="shared" si="205"/>
        <v>#DIV/0!</v>
      </c>
      <c r="W386" s="96"/>
      <c r="X386" s="92"/>
      <c r="Y386" s="92"/>
      <c r="Z386" s="6"/>
    </row>
    <row r="387" spans="1:26" ht="22.5" customHeight="1" x14ac:dyDescent="0.25">
      <c r="A387" s="93">
        <v>1</v>
      </c>
      <c r="B387" s="94" t="s">
        <v>160</v>
      </c>
      <c r="C387" s="94" t="s">
        <v>169</v>
      </c>
      <c r="D387" s="94" t="s">
        <v>293</v>
      </c>
      <c r="E387" s="94" t="s">
        <v>171</v>
      </c>
      <c r="F387" s="94" t="s">
        <v>171</v>
      </c>
      <c r="G387" s="94" t="s">
        <v>304</v>
      </c>
      <c r="H387" s="94"/>
      <c r="I387" s="94"/>
      <c r="J387" s="94"/>
      <c r="K387" s="95" t="s">
        <v>556</v>
      </c>
      <c r="L387" s="96"/>
      <c r="M387" s="96"/>
      <c r="N387" s="96"/>
      <c r="O387" s="90">
        <f t="shared" si="206"/>
        <v>0</v>
      </c>
      <c r="P387" s="96"/>
      <c r="Q387" s="96"/>
      <c r="R387" s="96"/>
      <c r="S387" s="96"/>
      <c r="T387" s="96"/>
      <c r="U387" s="96"/>
      <c r="V387" s="97" t="e">
        <f t="shared" si="205"/>
        <v>#DIV/0!</v>
      </c>
      <c r="W387" s="96"/>
      <c r="X387" s="92"/>
      <c r="Y387" s="92"/>
      <c r="Z387" s="6"/>
    </row>
    <row r="388" spans="1:26" ht="22.5" customHeight="1" x14ac:dyDescent="0.25">
      <c r="A388" s="93">
        <v>1</v>
      </c>
      <c r="B388" s="94" t="s">
        <v>160</v>
      </c>
      <c r="C388" s="94" t="s">
        <v>169</v>
      </c>
      <c r="D388" s="94" t="s">
        <v>293</v>
      </c>
      <c r="E388" s="94" t="s">
        <v>171</v>
      </c>
      <c r="F388" s="94" t="s">
        <v>171</v>
      </c>
      <c r="G388" s="94" t="s">
        <v>420</v>
      </c>
      <c r="H388" s="94"/>
      <c r="I388" s="94"/>
      <c r="J388" s="94"/>
      <c r="K388" s="95" t="s">
        <v>557</v>
      </c>
      <c r="L388" s="96"/>
      <c r="M388" s="96"/>
      <c r="N388" s="96"/>
      <c r="O388" s="90">
        <f t="shared" si="206"/>
        <v>0</v>
      </c>
      <c r="P388" s="96"/>
      <c r="Q388" s="96"/>
      <c r="R388" s="96"/>
      <c r="S388" s="96"/>
      <c r="T388" s="96"/>
      <c r="U388" s="96"/>
      <c r="V388" s="97" t="e">
        <f t="shared" si="205"/>
        <v>#DIV/0!</v>
      </c>
      <c r="W388" s="96"/>
      <c r="X388" s="92"/>
      <c r="Y388" s="92"/>
      <c r="Z388" s="6"/>
    </row>
    <row r="389" spans="1:26" ht="22.5" customHeight="1" x14ac:dyDescent="0.25">
      <c r="A389" s="93">
        <v>1</v>
      </c>
      <c r="B389" s="94" t="s">
        <v>160</v>
      </c>
      <c r="C389" s="94" t="s">
        <v>169</v>
      </c>
      <c r="D389" s="94" t="s">
        <v>293</v>
      </c>
      <c r="E389" s="94" t="s">
        <v>171</v>
      </c>
      <c r="F389" s="94" t="s">
        <v>171</v>
      </c>
      <c r="G389" s="94" t="s">
        <v>422</v>
      </c>
      <c r="H389" s="94"/>
      <c r="I389" s="94"/>
      <c r="J389" s="94"/>
      <c r="K389" s="95" t="s">
        <v>558</v>
      </c>
      <c r="L389" s="96"/>
      <c r="M389" s="96"/>
      <c r="N389" s="96"/>
      <c r="O389" s="90">
        <f t="shared" si="206"/>
        <v>0</v>
      </c>
      <c r="P389" s="96"/>
      <c r="Q389" s="96"/>
      <c r="R389" s="96"/>
      <c r="S389" s="96"/>
      <c r="T389" s="96"/>
      <c r="U389" s="96"/>
      <c r="V389" s="97" t="e">
        <f t="shared" si="205"/>
        <v>#DIV/0!</v>
      </c>
      <c r="W389" s="96"/>
      <c r="X389" s="92"/>
      <c r="Y389" s="92"/>
      <c r="Z389" s="6"/>
    </row>
    <row r="390" spans="1:26" ht="22.5" customHeight="1" x14ac:dyDescent="0.25">
      <c r="A390" s="93">
        <v>1</v>
      </c>
      <c r="B390" s="94" t="s">
        <v>160</v>
      </c>
      <c r="C390" s="94" t="s">
        <v>169</v>
      </c>
      <c r="D390" s="94" t="s">
        <v>293</v>
      </c>
      <c r="E390" s="94" t="s">
        <v>171</v>
      </c>
      <c r="F390" s="94" t="s">
        <v>171</v>
      </c>
      <c r="G390" s="94" t="s">
        <v>424</v>
      </c>
      <c r="H390" s="94"/>
      <c r="I390" s="94"/>
      <c r="J390" s="94"/>
      <c r="K390" s="95" t="s">
        <v>559</v>
      </c>
      <c r="L390" s="96"/>
      <c r="M390" s="96"/>
      <c r="N390" s="96"/>
      <c r="O390" s="90">
        <f t="shared" si="206"/>
        <v>0</v>
      </c>
      <c r="P390" s="96"/>
      <c r="Q390" s="96"/>
      <c r="R390" s="96"/>
      <c r="S390" s="96"/>
      <c r="T390" s="96"/>
      <c r="U390" s="96"/>
      <c r="V390" s="97" t="e">
        <f t="shared" si="205"/>
        <v>#DIV/0!</v>
      </c>
      <c r="W390" s="96"/>
      <c r="X390" s="92"/>
      <c r="Y390" s="92"/>
      <c r="Z390" s="6"/>
    </row>
    <row r="391" spans="1:26" ht="22.5" customHeight="1" x14ac:dyDescent="0.25">
      <c r="A391" s="93">
        <v>1</v>
      </c>
      <c r="B391" s="94" t="s">
        <v>160</v>
      </c>
      <c r="C391" s="94" t="s">
        <v>169</v>
      </c>
      <c r="D391" s="94" t="s">
        <v>293</v>
      </c>
      <c r="E391" s="94" t="s">
        <v>171</v>
      </c>
      <c r="F391" s="94" t="s">
        <v>171</v>
      </c>
      <c r="G391" s="94" t="s">
        <v>426</v>
      </c>
      <c r="H391" s="94"/>
      <c r="I391" s="94"/>
      <c r="J391" s="94"/>
      <c r="K391" s="95" t="s">
        <v>560</v>
      </c>
      <c r="L391" s="96"/>
      <c r="M391" s="96"/>
      <c r="N391" s="96"/>
      <c r="O391" s="90">
        <f t="shared" si="206"/>
        <v>0</v>
      </c>
      <c r="P391" s="96"/>
      <c r="Q391" s="96"/>
      <c r="R391" s="96"/>
      <c r="S391" s="96"/>
      <c r="T391" s="96"/>
      <c r="U391" s="96"/>
      <c r="V391" s="97" t="e">
        <f t="shared" si="205"/>
        <v>#DIV/0!</v>
      </c>
      <c r="W391" s="96"/>
      <c r="X391" s="92"/>
      <c r="Y391" s="92"/>
      <c r="Z391" s="6"/>
    </row>
    <row r="392" spans="1:26" ht="22.5" customHeight="1" x14ac:dyDescent="0.25">
      <c r="A392" s="93">
        <v>1</v>
      </c>
      <c r="B392" s="94" t="s">
        <v>160</v>
      </c>
      <c r="C392" s="94" t="s">
        <v>169</v>
      </c>
      <c r="D392" s="94" t="s">
        <v>293</v>
      </c>
      <c r="E392" s="94" t="s">
        <v>171</v>
      </c>
      <c r="F392" s="94" t="s">
        <v>171</v>
      </c>
      <c r="G392" s="94" t="s">
        <v>428</v>
      </c>
      <c r="H392" s="94"/>
      <c r="I392" s="94"/>
      <c r="J392" s="94"/>
      <c r="K392" s="95" t="s">
        <v>561</v>
      </c>
      <c r="L392" s="96"/>
      <c r="M392" s="96"/>
      <c r="N392" s="96"/>
      <c r="O392" s="90">
        <f t="shared" si="206"/>
        <v>0</v>
      </c>
      <c r="P392" s="96"/>
      <c r="Q392" s="96"/>
      <c r="R392" s="96"/>
      <c r="S392" s="96"/>
      <c r="T392" s="96"/>
      <c r="U392" s="96"/>
      <c r="V392" s="97" t="e">
        <f t="shared" si="205"/>
        <v>#DIV/0!</v>
      </c>
      <c r="W392" s="96"/>
      <c r="X392" s="92"/>
      <c r="Y392" s="92"/>
      <c r="Z392" s="6"/>
    </row>
    <row r="393" spans="1:26" ht="22.5" customHeight="1" x14ac:dyDescent="0.25">
      <c r="A393" s="93">
        <v>1</v>
      </c>
      <c r="B393" s="94" t="s">
        <v>160</v>
      </c>
      <c r="C393" s="94" t="s">
        <v>169</v>
      </c>
      <c r="D393" s="94" t="s">
        <v>293</v>
      </c>
      <c r="E393" s="94" t="s">
        <v>171</v>
      </c>
      <c r="F393" s="94" t="s">
        <v>171</v>
      </c>
      <c r="G393" s="94" t="s">
        <v>430</v>
      </c>
      <c r="H393" s="94"/>
      <c r="I393" s="94"/>
      <c r="J393" s="94"/>
      <c r="K393" s="95" t="s">
        <v>562</v>
      </c>
      <c r="L393" s="96"/>
      <c r="M393" s="96"/>
      <c r="N393" s="96"/>
      <c r="O393" s="90">
        <f t="shared" si="206"/>
        <v>0</v>
      </c>
      <c r="P393" s="96"/>
      <c r="Q393" s="96"/>
      <c r="R393" s="96"/>
      <c r="S393" s="96"/>
      <c r="T393" s="96"/>
      <c r="U393" s="96"/>
      <c r="V393" s="97" t="e">
        <f t="shared" si="205"/>
        <v>#DIV/0!</v>
      </c>
      <c r="W393" s="96"/>
      <c r="X393" s="92"/>
      <c r="Y393" s="92"/>
      <c r="Z393" s="6"/>
    </row>
    <row r="394" spans="1:26" ht="22.5" customHeight="1" x14ac:dyDescent="0.25">
      <c r="A394" s="93">
        <v>1</v>
      </c>
      <c r="B394" s="94" t="s">
        <v>160</v>
      </c>
      <c r="C394" s="94" t="s">
        <v>169</v>
      </c>
      <c r="D394" s="94" t="s">
        <v>293</v>
      </c>
      <c r="E394" s="94" t="s">
        <v>171</v>
      </c>
      <c r="F394" s="94" t="s">
        <v>171</v>
      </c>
      <c r="G394" s="94" t="s">
        <v>432</v>
      </c>
      <c r="H394" s="94"/>
      <c r="I394" s="94"/>
      <c r="J394" s="94"/>
      <c r="K394" s="95" t="s">
        <v>563</v>
      </c>
      <c r="L394" s="96"/>
      <c r="M394" s="96"/>
      <c r="N394" s="96"/>
      <c r="O394" s="90">
        <f t="shared" si="206"/>
        <v>0</v>
      </c>
      <c r="P394" s="96"/>
      <c r="Q394" s="96"/>
      <c r="R394" s="96"/>
      <c r="S394" s="96"/>
      <c r="T394" s="96"/>
      <c r="U394" s="96"/>
      <c r="V394" s="97" t="e">
        <f t="shared" si="205"/>
        <v>#DIV/0!</v>
      </c>
      <c r="W394" s="96"/>
      <c r="X394" s="92"/>
      <c r="Y394" s="92"/>
      <c r="Z394" s="6"/>
    </row>
    <row r="395" spans="1:26" ht="22.5" customHeight="1" x14ac:dyDescent="0.25">
      <c r="A395" s="93">
        <v>1</v>
      </c>
      <c r="B395" s="94" t="s">
        <v>160</v>
      </c>
      <c r="C395" s="94" t="s">
        <v>169</v>
      </c>
      <c r="D395" s="94" t="s">
        <v>293</v>
      </c>
      <c r="E395" s="94" t="s">
        <v>171</v>
      </c>
      <c r="F395" s="94" t="s">
        <v>171</v>
      </c>
      <c r="G395" s="94" t="s">
        <v>250</v>
      </c>
      <c r="H395" s="94"/>
      <c r="I395" s="94"/>
      <c r="J395" s="94"/>
      <c r="K395" s="95" t="s">
        <v>564</v>
      </c>
      <c r="L395" s="96"/>
      <c r="M395" s="96"/>
      <c r="N395" s="96"/>
      <c r="O395" s="90">
        <f t="shared" si="206"/>
        <v>0</v>
      </c>
      <c r="P395" s="96"/>
      <c r="Q395" s="96"/>
      <c r="R395" s="96"/>
      <c r="S395" s="96"/>
      <c r="T395" s="96"/>
      <c r="U395" s="96"/>
      <c r="V395" s="97" t="e">
        <f t="shared" si="205"/>
        <v>#DIV/0!</v>
      </c>
      <c r="W395" s="96"/>
      <c r="X395" s="92"/>
      <c r="Y395" s="92"/>
      <c r="Z395" s="6"/>
    </row>
    <row r="396" spans="1:26" ht="22.5" customHeight="1" x14ac:dyDescent="0.25">
      <c r="A396" s="93">
        <v>1</v>
      </c>
      <c r="B396" s="94" t="s">
        <v>160</v>
      </c>
      <c r="C396" s="94" t="s">
        <v>169</v>
      </c>
      <c r="D396" s="94" t="s">
        <v>293</v>
      </c>
      <c r="E396" s="94" t="s">
        <v>171</v>
      </c>
      <c r="F396" s="94" t="s">
        <v>171</v>
      </c>
      <c r="G396" s="94" t="s">
        <v>435</v>
      </c>
      <c r="H396" s="94"/>
      <c r="I396" s="94"/>
      <c r="J396" s="94"/>
      <c r="K396" s="95" t="s">
        <v>565</v>
      </c>
      <c r="L396" s="96"/>
      <c r="M396" s="96"/>
      <c r="N396" s="96"/>
      <c r="O396" s="90">
        <f t="shared" si="206"/>
        <v>0</v>
      </c>
      <c r="P396" s="96"/>
      <c r="Q396" s="96"/>
      <c r="R396" s="96"/>
      <c r="S396" s="96"/>
      <c r="T396" s="96"/>
      <c r="U396" s="96"/>
      <c r="V396" s="97" t="e">
        <f t="shared" si="205"/>
        <v>#DIV/0!</v>
      </c>
      <c r="W396" s="96"/>
      <c r="X396" s="92"/>
      <c r="Y396" s="92"/>
      <c r="Z396" s="6"/>
    </row>
    <row r="397" spans="1:26" ht="22.5" customHeight="1" x14ac:dyDescent="0.25">
      <c r="A397" s="93">
        <v>1</v>
      </c>
      <c r="B397" s="94" t="s">
        <v>160</v>
      </c>
      <c r="C397" s="94" t="s">
        <v>169</v>
      </c>
      <c r="D397" s="94" t="s">
        <v>293</v>
      </c>
      <c r="E397" s="94" t="s">
        <v>171</v>
      </c>
      <c r="F397" s="94" t="s">
        <v>171</v>
      </c>
      <c r="G397" s="94" t="s">
        <v>437</v>
      </c>
      <c r="H397" s="94"/>
      <c r="I397" s="94"/>
      <c r="J397" s="94"/>
      <c r="K397" s="95" t="s">
        <v>566</v>
      </c>
      <c r="L397" s="96"/>
      <c r="M397" s="96"/>
      <c r="N397" s="96"/>
      <c r="O397" s="90">
        <f t="shared" si="206"/>
        <v>0</v>
      </c>
      <c r="P397" s="96"/>
      <c r="Q397" s="96"/>
      <c r="R397" s="96"/>
      <c r="S397" s="96"/>
      <c r="T397" s="96"/>
      <c r="U397" s="96"/>
      <c r="V397" s="97" t="e">
        <f t="shared" si="205"/>
        <v>#DIV/0!</v>
      </c>
      <c r="W397" s="96"/>
      <c r="X397" s="92"/>
      <c r="Y397" s="92"/>
      <c r="Z397" s="6"/>
    </row>
    <row r="398" spans="1:26" ht="22.5" customHeight="1" x14ac:dyDescent="0.25">
      <c r="A398" s="93">
        <v>1</v>
      </c>
      <c r="B398" s="94" t="s">
        <v>160</v>
      </c>
      <c r="C398" s="94" t="s">
        <v>169</v>
      </c>
      <c r="D398" s="94" t="s">
        <v>293</v>
      </c>
      <c r="E398" s="94" t="s">
        <v>171</v>
      </c>
      <c r="F398" s="94" t="s">
        <v>171</v>
      </c>
      <c r="G398" s="94" t="s">
        <v>439</v>
      </c>
      <c r="H398" s="94"/>
      <c r="I398" s="94"/>
      <c r="J398" s="94"/>
      <c r="K398" s="95" t="s">
        <v>567</v>
      </c>
      <c r="L398" s="96"/>
      <c r="M398" s="96"/>
      <c r="N398" s="96"/>
      <c r="O398" s="90">
        <f t="shared" si="206"/>
        <v>0</v>
      </c>
      <c r="P398" s="96"/>
      <c r="Q398" s="96"/>
      <c r="R398" s="96"/>
      <c r="S398" s="96"/>
      <c r="T398" s="96"/>
      <c r="U398" s="96"/>
      <c r="V398" s="97" t="e">
        <f t="shared" si="205"/>
        <v>#DIV/0!</v>
      </c>
      <c r="W398" s="96"/>
      <c r="X398" s="92"/>
      <c r="Y398" s="92"/>
      <c r="Z398" s="6"/>
    </row>
    <row r="399" spans="1:26" ht="22.5" customHeight="1" x14ac:dyDescent="0.25">
      <c r="A399" s="93">
        <v>1</v>
      </c>
      <c r="B399" s="94" t="s">
        <v>160</v>
      </c>
      <c r="C399" s="94" t="s">
        <v>169</v>
      </c>
      <c r="D399" s="94" t="s">
        <v>293</v>
      </c>
      <c r="E399" s="94" t="s">
        <v>171</v>
      </c>
      <c r="F399" s="94" t="s">
        <v>171</v>
      </c>
      <c r="G399" s="94" t="s">
        <v>441</v>
      </c>
      <c r="H399" s="94"/>
      <c r="I399" s="94"/>
      <c r="J399" s="94"/>
      <c r="K399" s="95" t="s">
        <v>568</v>
      </c>
      <c r="L399" s="96"/>
      <c r="M399" s="96"/>
      <c r="N399" s="96"/>
      <c r="O399" s="90">
        <f t="shared" si="206"/>
        <v>0</v>
      </c>
      <c r="P399" s="96"/>
      <c r="Q399" s="96"/>
      <c r="R399" s="96"/>
      <c r="S399" s="96"/>
      <c r="T399" s="96"/>
      <c r="U399" s="96"/>
      <c r="V399" s="97" t="e">
        <f t="shared" si="205"/>
        <v>#DIV/0!</v>
      </c>
      <c r="W399" s="96"/>
      <c r="X399" s="92"/>
      <c r="Y399" s="92"/>
      <c r="Z399" s="6"/>
    </row>
    <row r="400" spans="1:26" ht="22.5" customHeight="1" x14ac:dyDescent="0.25">
      <c r="A400" s="93">
        <v>1</v>
      </c>
      <c r="B400" s="94" t="s">
        <v>160</v>
      </c>
      <c r="C400" s="94" t="s">
        <v>169</v>
      </c>
      <c r="D400" s="94" t="s">
        <v>293</v>
      </c>
      <c r="E400" s="94" t="s">
        <v>171</v>
      </c>
      <c r="F400" s="94" t="s">
        <v>171</v>
      </c>
      <c r="G400" s="94" t="s">
        <v>443</v>
      </c>
      <c r="H400" s="94"/>
      <c r="I400" s="94"/>
      <c r="J400" s="94"/>
      <c r="K400" s="95" t="s">
        <v>569</v>
      </c>
      <c r="L400" s="96"/>
      <c r="M400" s="96"/>
      <c r="N400" s="96"/>
      <c r="O400" s="90">
        <f t="shared" si="206"/>
        <v>0</v>
      </c>
      <c r="P400" s="96"/>
      <c r="Q400" s="96"/>
      <c r="R400" s="96"/>
      <c r="S400" s="96"/>
      <c r="T400" s="96"/>
      <c r="U400" s="96"/>
      <c r="V400" s="97" t="e">
        <f t="shared" si="205"/>
        <v>#DIV/0!</v>
      </c>
      <c r="W400" s="96"/>
      <c r="X400" s="92"/>
      <c r="Y400" s="92"/>
      <c r="Z400" s="6"/>
    </row>
    <row r="401" spans="1:26" ht="22.5" customHeight="1" x14ac:dyDescent="0.25">
      <c r="A401" s="93">
        <v>1</v>
      </c>
      <c r="B401" s="94" t="s">
        <v>160</v>
      </c>
      <c r="C401" s="94" t="s">
        <v>169</v>
      </c>
      <c r="D401" s="94" t="s">
        <v>293</v>
      </c>
      <c r="E401" s="94" t="s">
        <v>171</v>
      </c>
      <c r="F401" s="94" t="s">
        <v>171</v>
      </c>
      <c r="G401" s="94" t="s">
        <v>445</v>
      </c>
      <c r="H401" s="94"/>
      <c r="I401" s="94"/>
      <c r="J401" s="94"/>
      <c r="K401" s="95" t="s">
        <v>570</v>
      </c>
      <c r="L401" s="96"/>
      <c r="M401" s="96"/>
      <c r="N401" s="96"/>
      <c r="O401" s="90">
        <f t="shared" si="206"/>
        <v>0</v>
      </c>
      <c r="P401" s="96"/>
      <c r="Q401" s="96"/>
      <c r="R401" s="96"/>
      <c r="S401" s="96"/>
      <c r="T401" s="96"/>
      <c r="U401" s="96"/>
      <c r="V401" s="97" t="e">
        <f t="shared" si="205"/>
        <v>#DIV/0!</v>
      </c>
      <c r="W401" s="96"/>
      <c r="X401" s="92"/>
      <c r="Y401" s="92"/>
      <c r="Z401" s="6"/>
    </row>
    <row r="402" spans="1:26" ht="22.5" customHeight="1" x14ac:dyDescent="0.25">
      <c r="A402" s="93">
        <v>1</v>
      </c>
      <c r="B402" s="94" t="s">
        <v>160</v>
      </c>
      <c r="C402" s="94" t="s">
        <v>169</v>
      </c>
      <c r="D402" s="94" t="s">
        <v>293</v>
      </c>
      <c r="E402" s="94" t="s">
        <v>171</v>
      </c>
      <c r="F402" s="94" t="s">
        <v>171</v>
      </c>
      <c r="G402" s="94" t="s">
        <v>447</v>
      </c>
      <c r="H402" s="94"/>
      <c r="I402" s="94"/>
      <c r="J402" s="94"/>
      <c r="K402" s="95" t="s">
        <v>571</v>
      </c>
      <c r="L402" s="96"/>
      <c r="M402" s="96"/>
      <c r="N402" s="96"/>
      <c r="O402" s="90">
        <f t="shared" si="206"/>
        <v>0</v>
      </c>
      <c r="P402" s="96"/>
      <c r="Q402" s="96"/>
      <c r="R402" s="96"/>
      <c r="S402" s="96"/>
      <c r="T402" s="96"/>
      <c r="U402" s="96"/>
      <c r="V402" s="97" t="e">
        <f t="shared" si="205"/>
        <v>#DIV/0!</v>
      </c>
      <c r="W402" s="96"/>
      <c r="X402" s="92"/>
      <c r="Y402" s="92"/>
      <c r="Z402" s="6"/>
    </row>
    <row r="403" spans="1:26" ht="22.5" customHeight="1" x14ac:dyDescent="0.25">
      <c r="A403" s="93">
        <v>1</v>
      </c>
      <c r="B403" s="94" t="s">
        <v>160</v>
      </c>
      <c r="C403" s="94" t="s">
        <v>169</v>
      </c>
      <c r="D403" s="94" t="s">
        <v>293</v>
      </c>
      <c r="E403" s="94" t="s">
        <v>171</v>
      </c>
      <c r="F403" s="94" t="s">
        <v>171</v>
      </c>
      <c r="G403" s="94" t="s">
        <v>449</v>
      </c>
      <c r="H403" s="94"/>
      <c r="I403" s="94"/>
      <c r="J403" s="94"/>
      <c r="K403" s="95" t="s">
        <v>572</v>
      </c>
      <c r="L403" s="96"/>
      <c r="M403" s="96"/>
      <c r="N403" s="96"/>
      <c r="O403" s="90">
        <f t="shared" si="206"/>
        <v>0</v>
      </c>
      <c r="P403" s="96"/>
      <c r="Q403" s="96"/>
      <c r="R403" s="96"/>
      <c r="S403" s="96"/>
      <c r="T403" s="96"/>
      <c r="U403" s="96"/>
      <c r="V403" s="97" t="e">
        <f t="shared" si="205"/>
        <v>#DIV/0!</v>
      </c>
      <c r="W403" s="96"/>
      <c r="X403" s="92"/>
      <c r="Y403" s="92"/>
      <c r="Z403" s="6"/>
    </row>
    <row r="404" spans="1:26" ht="22.5" customHeight="1" x14ac:dyDescent="0.25">
      <c r="A404" s="93">
        <v>1</v>
      </c>
      <c r="B404" s="94" t="s">
        <v>160</v>
      </c>
      <c r="C404" s="94" t="s">
        <v>169</v>
      </c>
      <c r="D404" s="94" t="s">
        <v>293</v>
      </c>
      <c r="E404" s="94" t="s">
        <v>171</v>
      </c>
      <c r="F404" s="94" t="s">
        <v>171</v>
      </c>
      <c r="G404" s="94" t="s">
        <v>540</v>
      </c>
      <c r="H404" s="94"/>
      <c r="I404" s="94"/>
      <c r="J404" s="94"/>
      <c r="K404" s="95" t="s">
        <v>573</v>
      </c>
      <c r="L404" s="96"/>
      <c r="M404" s="96"/>
      <c r="N404" s="96"/>
      <c r="O404" s="90">
        <f t="shared" si="206"/>
        <v>0</v>
      </c>
      <c r="P404" s="96"/>
      <c r="Q404" s="96"/>
      <c r="R404" s="96"/>
      <c r="S404" s="96"/>
      <c r="T404" s="96"/>
      <c r="U404" s="96"/>
      <c r="V404" s="97" t="e">
        <f t="shared" si="205"/>
        <v>#DIV/0!</v>
      </c>
      <c r="W404" s="96"/>
      <c r="X404" s="92"/>
      <c r="Y404" s="92"/>
      <c r="Z404" s="6"/>
    </row>
    <row r="405" spans="1:26" ht="22.5" customHeight="1" x14ac:dyDescent="0.25">
      <c r="A405" s="81">
        <v>1</v>
      </c>
      <c r="B405" s="82" t="s">
        <v>160</v>
      </c>
      <c r="C405" s="82" t="s">
        <v>169</v>
      </c>
      <c r="D405" s="82" t="s">
        <v>293</v>
      </c>
      <c r="E405" s="82" t="s">
        <v>171</v>
      </c>
      <c r="F405" s="82" t="s">
        <v>232</v>
      </c>
      <c r="G405" s="82"/>
      <c r="H405" s="82"/>
      <c r="I405" s="82"/>
      <c r="J405" s="82"/>
      <c r="K405" s="83" t="s">
        <v>574</v>
      </c>
      <c r="L405" s="84">
        <f t="shared" ref="L405:N405" si="251">SUM(L406:L436)</f>
        <v>0</v>
      </c>
      <c r="M405" s="84">
        <f t="shared" si="251"/>
        <v>0</v>
      </c>
      <c r="N405" s="84">
        <f t="shared" si="251"/>
        <v>0</v>
      </c>
      <c r="O405" s="84">
        <f t="shared" si="206"/>
        <v>0</v>
      </c>
      <c r="P405" s="84">
        <f t="shared" ref="P405:U405" si="252">SUM(P406:P436)</f>
        <v>0</v>
      </c>
      <c r="Q405" s="84">
        <f t="shared" si="252"/>
        <v>0</v>
      </c>
      <c r="R405" s="84">
        <f t="shared" si="252"/>
        <v>0</v>
      </c>
      <c r="S405" s="84">
        <f t="shared" si="252"/>
        <v>0</v>
      </c>
      <c r="T405" s="84">
        <f t="shared" si="252"/>
        <v>0</v>
      </c>
      <c r="U405" s="84">
        <f t="shared" si="252"/>
        <v>0</v>
      </c>
      <c r="V405" s="85" t="e">
        <f t="shared" si="205"/>
        <v>#DIV/0!</v>
      </c>
      <c r="W405" s="84"/>
      <c r="X405" s="86"/>
      <c r="Y405" s="86"/>
      <c r="Z405" s="101"/>
    </row>
    <row r="406" spans="1:26" ht="22.5" customHeight="1" x14ac:dyDescent="0.25">
      <c r="A406" s="93">
        <v>1</v>
      </c>
      <c r="B406" s="94" t="s">
        <v>160</v>
      </c>
      <c r="C406" s="94" t="s">
        <v>169</v>
      </c>
      <c r="D406" s="94" t="s">
        <v>293</v>
      </c>
      <c r="E406" s="94" t="s">
        <v>171</v>
      </c>
      <c r="F406" s="94" t="s">
        <v>232</v>
      </c>
      <c r="G406" s="94" t="s">
        <v>162</v>
      </c>
      <c r="H406" s="94"/>
      <c r="I406" s="94"/>
      <c r="J406" s="94"/>
      <c r="K406" s="95" t="s">
        <v>575</v>
      </c>
      <c r="L406" s="96"/>
      <c r="M406" s="96"/>
      <c r="N406" s="96"/>
      <c r="O406" s="90">
        <f t="shared" si="206"/>
        <v>0</v>
      </c>
      <c r="P406" s="96"/>
      <c r="Q406" s="96"/>
      <c r="R406" s="96"/>
      <c r="S406" s="96"/>
      <c r="T406" s="96"/>
      <c r="U406" s="96"/>
      <c r="V406" s="97" t="e">
        <f t="shared" si="205"/>
        <v>#DIV/0!</v>
      </c>
      <c r="W406" s="96"/>
      <c r="X406" s="92"/>
      <c r="Y406" s="92"/>
      <c r="Z406" s="6"/>
    </row>
    <row r="407" spans="1:26" ht="22.5" customHeight="1" x14ac:dyDescent="0.25">
      <c r="A407" s="93">
        <v>1</v>
      </c>
      <c r="B407" s="94" t="s">
        <v>160</v>
      </c>
      <c r="C407" s="94" t="s">
        <v>169</v>
      </c>
      <c r="D407" s="94" t="s">
        <v>293</v>
      </c>
      <c r="E407" s="94" t="s">
        <v>171</v>
      </c>
      <c r="F407" s="94" t="s">
        <v>232</v>
      </c>
      <c r="G407" s="94" t="s">
        <v>171</v>
      </c>
      <c r="H407" s="94"/>
      <c r="I407" s="94"/>
      <c r="J407" s="94"/>
      <c r="K407" s="95" t="s">
        <v>576</v>
      </c>
      <c r="L407" s="96"/>
      <c r="M407" s="96"/>
      <c r="N407" s="96"/>
      <c r="O407" s="90">
        <f t="shared" si="206"/>
        <v>0</v>
      </c>
      <c r="P407" s="96"/>
      <c r="Q407" s="96"/>
      <c r="R407" s="96"/>
      <c r="S407" s="96"/>
      <c r="T407" s="96"/>
      <c r="U407" s="96"/>
      <c r="V407" s="97" t="e">
        <f t="shared" si="205"/>
        <v>#DIV/0!</v>
      </c>
      <c r="W407" s="96"/>
      <c r="X407" s="92"/>
      <c r="Y407" s="92"/>
      <c r="Z407" s="6"/>
    </row>
    <row r="408" spans="1:26" ht="22.5" customHeight="1" x14ac:dyDescent="0.25">
      <c r="A408" s="93">
        <v>1</v>
      </c>
      <c r="B408" s="94" t="s">
        <v>160</v>
      </c>
      <c r="C408" s="94" t="s">
        <v>169</v>
      </c>
      <c r="D408" s="94" t="s">
        <v>293</v>
      </c>
      <c r="E408" s="94" t="s">
        <v>171</v>
      </c>
      <c r="F408" s="94" t="s">
        <v>232</v>
      </c>
      <c r="G408" s="94" t="s">
        <v>232</v>
      </c>
      <c r="H408" s="94"/>
      <c r="I408" s="94"/>
      <c r="J408" s="94"/>
      <c r="K408" s="95" t="s">
        <v>577</v>
      </c>
      <c r="L408" s="96"/>
      <c r="M408" s="96"/>
      <c r="N408" s="96"/>
      <c r="O408" s="90">
        <f t="shared" si="206"/>
        <v>0</v>
      </c>
      <c r="P408" s="96"/>
      <c r="Q408" s="96"/>
      <c r="R408" s="96"/>
      <c r="S408" s="96"/>
      <c r="T408" s="96"/>
      <c r="U408" s="96"/>
      <c r="V408" s="97" t="e">
        <f t="shared" si="205"/>
        <v>#DIV/0!</v>
      </c>
      <c r="W408" s="96"/>
      <c r="X408" s="92"/>
      <c r="Y408" s="92"/>
      <c r="Z408" s="6"/>
    </row>
    <row r="409" spans="1:26" ht="22.5" customHeight="1" x14ac:dyDescent="0.25">
      <c r="A409" s="93">
        <v>1</v>
      </c>
      <c r="B409" s="94" t="s">
        <v>160</v>
      </c>
      <c r="C409" s="94" t="s">
        <v>169</v>
      </c>
      <c r="D409" s="94" t="s">
        <v>293</v>
      </c>
      <c r="E409" s="94" t="s">
        <v>171</v>
      </c>
      <c r="F409" s="94" t="s">
        <v>232</v>
      </c>
      <c r="G409" s="94" t="s">
        <v>239</v>
      </c>
      <c r="H409" s="94"/>
      <c r="I409" s="94"/>
      <c r="J409" s="94"/>
      <c r="K409" s="95" t="s">
        <v>578</v>
      </c>
      <c r="L409" s="96"/>
      <c r="M409" s="96"/>
      <c r="N409" s="96"/>
      <c r="O409" s="90">
        <f t="shared" si="206"/>
        <v>0</v>
      </c>
      <c r="P409" s="96"/>
      <c r="Q409" s="96"/>
      <c r="R409" s="96"/>
      <c r="S409" s="96"/>
      <c r="T409" s="96"/>
      <c r="U409" s="96"/>
      <c r="V409" s="97" t="e">
        <f t="shared" si="205"/>
        <v>#DIV/0!</v>
      </c>
      <c r="W409" s="96"/>
      <c r="X409" s="92"/>
      <c r="Y409" s="92"/>
      <c r="Z409" s="6"/>
    </row>
    <row r="410" spans="1:26" ht="22.5" customHeight="1" x14ac:dyDescent="0.25">
      <c r="A410" s="93">
        <v>1</v>
      </c>
      <c r="B410" s="94" t="s">
        <v>160</v>
      </c>
      <c r="C410" s="94" t="s">
        <v>169</v>
      </c>
      <c r="D410" s="94" t="s">
        <v>293</v>
      </c>
      <c r="E410" s="94" t="s">
        <v>171</v>
      </c>
      <c r="F410" s="94" t="s">
        <v>232</v>
      </c>
      <c r="G410" s="94" t="s">
        <v>181</v>
      </c>
      <c r="H410" s="94"/>
      <c r="I410" s="94"/>
      <c r="J410" s="94"/>
      <c r="K410" s="95" t="s">
        <v>579</v>
      </c>
      <c r="L410" s="96"/>
      <c r="M410" s="96"/>
      <c r="N410" s="96"/>
      <c r="O410" s="90">
        <f t="shared" si="206"/>
        <v>0</v>
      </c>
      <c r="P410" s="96"/>
      <c r="Q410" s="96"/>
      <c r="R410" s="96"/>
      <c r="S410" s="96"/>
      <c r="T410" s="96"/>
      <c r="U410" s="96"/>
      <c r="V410" s="97" t="e">
        <f t="shared" si="205"/>
        <v>#DIV/0!</v>
      </c>
      <c r="W410" s="96"/>
      <c r="X410" s="92"/>
      <c r="Y410" s="92"/>
      <c r="Z410" s="6"/>
    </row>
    <row r="411" spans="1:26" ht="22.5" customHeight="1" x14ac:dyDescent="0.25">
      <c r="A411" s="93">
        <v>1</v>
      </c>
      <c r="B411" s="94" t="s">
        <v>160</v>
      </c>
      <c r="C411" s="94" t="s">
        <v>169</v>
      </c>
      <c r="D411" s="94" t="s">
        <v>293</v>
      </c>
      <c r="E411" s="94" t="s">
        <v>171</v>
      </c>
      <c r="F411" s="94" t="s">
        <v>232</v>
      </c>
      <c r="G411" s="94" t="s">
        <v>277</v>
      </c>
      <c r="H411" s="94"/>
      <c r="I411" s="94"/>
      <c r="J411" s="94"/>
      <c r="K411" s="95" t="s">
        <v>580</v>
      </c>
      <c r="L411" s="96"/>
      <c r="M411" s="96"/>
      <c r="N411" s="96"/>
      <c r="O411" s="90">
        <f t="shared" si="206"/>
        <v>0</v>
      </c>
      <c r="P411" s="96"/>
      <c r="Q411" s="96"/>
      <c r="R411" s="96"/>
      <c r="S411" s="96"/>
      <c r="T411" s="96"/>
      <c r="U411" s="96"/>
      <c r="V411" s="97" t="e">
        <f t="shared" si="205"/>
        <v>#DIV/0!</v>
      </c>
      <c r="W411" s="96"/>
      <c r="X411" s="92"/>
      <c r="Y411" s="92"/>
      <c r="Z411" s="6"/>
    </row>
    <row r="412" spans="1:26" ht="22.5" customHeight="1" x14ac:dyDescent="0.25">
      <c r="A412" s="93">
        <v>1</v>
      </c>
      <c r="B412" s="94" t="s">
        <v>160</v>
      </c>
      <c r="C412" s="94" t="s">
        <v>169</v>
      </c>
      <c r="D412" s="94" t="s">
        <v>293</v>
      </c>
      <c r="E412" s="94" t="s">
        <v>171</v>
      </c>
      <c r="F412" s="94" t="s">
        <v>232</v>
      </c>
      <c r="G412" s="94" t="s">
        <v>281</v>
      </c>
      <c r="H412" s="94"/>
      <c r="I412" s="94"/>
      <c r="J412" s="94"/>
      <c r="K412" s="95" t="s">
        <v>581</v>
      </c>
      <c r="L412" s="96"/>
      <c r="M412" s="96"/>
      <c r="N412" s="96"/>
      <c r="O412" s="90">
        <f t="shared" si="206"/>
        <v>0</v>
      </c>
      <c r="P412" s="96"/>
      <c r="Q412" s="96"/>
      <c r="R412" s="96"/>
      <c r="S412" s="96"/>
      <c r="T412" s="96"/>
      <c r="U412" s="96"/>
      <c r="V412" s="97" t="e">
        <f t="shared" si="205"/>
        <v>#DIV/0!</v>
      </c>
      <c r="W412" s="96"/>
      <c r="X412" s="92"/>
      <c r="Y412" s="92"/>
      <c r="Z412" s="6"/>
    </row>
    <row r="413" spans="1:26" ht="22.5" customHeight="1" x14ac:dyDescent="0.25">
      <c r="A413" s="93">
        <v>1</v>
      </c>
      <c r="B413" s="94" t="s">
        <v>160</v>
      </c>
      <c r="C413" s="94" t="s">
        <v>169</v>
      </c>
      <c r="D413" s="94" t="s">
        <v>293</v>
      </c>
      <c r="E413" s="94" t="s">
        <v>171</v>
      </c>
      <c r="F413" s="94" t="s">
        <v>232</v>
      </c>
      <c r="G413" s="94" t="s">
        <v>285</v>
      </c>
      <c r="H413" s="94"/>
      <c r="I413" s="94"/>
      <c r="J413" s="94"/>
      <c r="K413" s="95" t="s">
        <v>582</v>
      </c>
      <c r="L413" s="96"/>
      <c r="M413" s="96"/>
      <c r="N413" s="96"/>
      <c r="O413" s="90">
        <f t="shared" si="206"/>
        <v>0</v>
      </c>
      <c r="P413" s="96"/>
      <c r="Q413" s="96"/>
      <c r="R413" s="96"/>
      <c r="S413" s="96"/>
      <c r="T413" s="96"/>
      <c r="U413" s="96"/>
      <c r="V413" s="97" t="e">
        <f t="shared" si="205"/>
        <v>#DIV/0!</v>
      </c>
      <c r="W413" s="96"/>
      <c r="X413" s="92"/>
      <c r="Y413" s="92"/>
      <c r="Z413" s="6"/>
    </row>
    <row r="414" spans="1:26" ht="22.5" customHeight="1" x14ac:dyDescent="0.25">
      <c r="A414" s="93">
        <v>1</v>
      </c>
      <c r="B414" s="94" t="s">
        <v>160</v>
      </c>
      <c r="C414" s="94" t="s">
        <v>169</v>
      </c>
      <c r="D414" s="94" t="s">
        <v>293</v>
      </c>
      <c r="E414" s="94" t="s">
        <v>171</v>
      </c>
      <c r="F414" s="94" t="s">
        <v>232</v>
      </c>
      <c r="G414" s="94" t="s">
        <v>289</v>
      </c>
      <c r="H414" s="94"/>
      <c r="I414" s="94"/>
      <c r="J414" s="94"/>
      <c r="K414" s="95" t="s">
        <v>583</v>
      </c>
      <c r="L414" s="96"/>
      <c r="M414" s="96"/>
      <c r="N414" s="96"/>
      <c r="O414" s="90">
        <f t="shared" si="206"/>
        <v>0</v>
      </c>
      <c r="P414" s="96"/>
      <c r="Q414" s="96"/>
      <c r="R414" s="96"/>
      <c r="S414" s="96"/>
      <c r="T414" s="96"/>
      <c r="U414" s="96"/>
      <c r="V414" s="97" t="e">
        <f t="shared" si="205"/>
        <v>#DIV/0!</v>
      </c>
      <c r="W414" s="96"/>
      <c r="X414" s="92"/>
      <c r="Y414" s="92"/>
      <c r="Z414" s="6"/>
    </row>
    <row r="415" spans="1:26" ht="22.5" customHeight="1" x14ac:dyDescent="0.25">
      <c r="A415" s="93">
        <v>1</v>
      </c>
      <c r="B415" s="94" t="s">
        <v>160</v>
      </c>
      <c r="C415" s="94" t="s">
        <v>169</v>
      </c>
      <c r="D415" s="94" t="s">
        <v>293</v>
      </c>
      <c r="E415" s="94" t="s">
        <v>171</v>
      </c>
      <c r="F415" s="94" t="s">
        <v>232</v>
      </c>
      <c r="G415" s="94" t="s">
        <v>293</v>
      </c>
      <c r="H415" s="94"/>
      <c r="I415" s="94"/>
      <c r="J415" s="94"/>
      <c r="K415" s="95" t="s">
        <v>584</v>
      </c>
      <c r="L415" s="96"/>
      <c r="M415" s="96"/>
      <c r="N415" s="96"/>
      <c r="O415" s="90">
        <f t="shared" si="206"/>
        <v>0</v>
      </c>
      <c r="P415" s="96"/>
      <c r="Q415" s="96"/>
      <c r="R415" s="96"/>
      <c r="S415" s="96"/>
      <c r="T415" s="96"/>
      <c r="U415" s="96"/>
      <c r="V415" s="97" t="e">
        <f t="shared" si="205"/>
        <v>#DIV/0!</v>
      </c>
      <c r="W415" s="96"/>
      <c r="X415" s="92"/>
      <c r="Y415" s="92"/>
      <c r="Z415" s="6"/>
    </row>
    <row r="416" spans="1:26" ht="22.5" customHeight="1" x14ac:dyDescent="0.25">
      <c r="A416" s="93">
        <v>1</v>
      </c>
      <c r="B416" s="94" t="s">
        <v>160</v>
      </c>
      <c r="C416" s="94" t="s">
        <v>169</v>
      </c>
      <c r="D416" s="94" t="s">
        <v>293</v>
      </c>
      <c r="E416" s="94" t="s">
        <v>171</v>
      </c>
      <c r="F416" s="94" t="s">
        <v>232</v>
      </c>
      <c r="G416" s="94" t="s">
        <v>414</v>
      </c>
      <c r="H416" s="94"/>
      <c r="I416" s="94"/>
      <c r="J416" s="94"/>
      <c r="K416" s="95" t="s">
        <v>585</v>
      </c>
      <c r="L416" s="96"/>
      <c r="M416" s="96"/>
      <c r="N416" s="96"/>
      <c r="O416" s="90">
        <f t="shared" si="206"/>
        <v>0</v>
      </c>
      <c r="P416" s="96"/>
      <c r="Q416" s="96"/>
      <c r="R416" s="96"/>
      <c r="S416" s="96"/>
      <c r="T416" s="96"/>
      <c r="U416" s="96"/>
      <c r="V416" s="97" t="e">
        <f t="shared" si="205"/>
        <v>#DIV/0!</v>
      </c>
      <c r="W416" s="96"/>
      <c r="X416" s="92"/>
      <c r="Y416" s="92"/>
      <c r="Z416" s="6"/>
    </row>
    <row r="417" spans="1:26" ht="22.5" customHeight="1" x14ac:dyDescent="0.25">
      <c r="A417" s="93">
        <v>1</v>
      </c>
      <c r="B417" s="94" t="s">
        <v>160</v>
      </c>
      <c r="C417" s="94" t="s">
        <v>169</v>
      </c>
      <c r="D417" s="94" t="s">
        <v>293</v>
      </c>
      <c r="E417" s="94" t="s">
        <v>171</v>
      </c>
      <c r="F417" s="94" t="s">
        <v>232</v>
      </c>
      <c r="G417" s="94" t="s">
        <v>416</v>
      </c>
      <c r="H417" s="94"/>
      <c r="I417" s="94"/>
      <c r="J417" s="94"/>
      <c r="K417" s="95" t="s">
        <v>586</v>
      </c>
      <c r="L417" s="96"/>
      <c r="M417" s="96"/>
      <c r="N417" s="96"/>
      <c r="O417" s="90">
        <f t="shared" si="206"/>
        <v>0</v>
      </c>
      <c r="P417" s="96"/>
      <c r="Q417" s="96"/>
      <c r="R417" s="96"/>
      <c r="S417" s="96"/>
      <c r="T417" s="96"/>
      <c r="U417" s="96"/>
      <c r="V417" s="97" t="e">
        <f t="shared" si="205"/>
        <v>#DIV/0!</v>
      </c>
      <c r="W417" s="96"/>
      <c r="X417" s="92"/>
      <c r="Y417" s="92"/>
      <c r="Z417" s="6"/>
    </row>
    <row r="418" spans="1:26" ht="22.5" customHeight="1" x14ac:dyDescent="0.25">
      <c r="A418" s="93">
        <v>1</v>
      </c>
      <c r="B418" s="94" t="s">
        <v>160</v>
      </c>
      <c r="C418" s="94" t="s">
        <v>169</v>
      </c>
      <c r="D418" s="94" t="s">
        <v>293</v>
      </c>
      <c r="E418" s="94" t="s">
        <v>171</v>
      </c>
      <c r="F418" s="94" t="s">
        <v>232</v>
      </c>
      <c r="G418" s="94" t="s">
        <v>246</v>
      </c>
      <c r="H418" s="94"/>
      <c r="I418" s="94"/>
      <c r="J418" s="94"/>
      <c r="K418" s="95" t="s">
        <v>587</v>
      </c>
      <c r="L418" s="96"/>
      <c r="M418" s="96"/>
      <c r="N418" s="96"/>
      <c r="O418" s="90">
        <f t="shared" si="206"/>
        <v>0</v>
      </c>
      <c r="P418" s="96"/>
      <c r="Q418" s="96"/>
      <c r="R418" s="96"/>
      <c r="S418" s="96"/>
      <c r="T418" s="96"/>
      <c r="U418" s="96"/>
      <c r="V418" s="97" t="e">
        <f t="shared" si="205"/>
        <v>#DIV/0!</v>
      </c>
      <c r="W418" s="96"/>
      <c r="X418" s="92"/>
      <c r="Y418" s="92"/>
      <c r="Z418" s="6"/>
    </row>
    <row r="419" spans="1:26" ht="22.5" customHeight="1" x14ac:dyDescent="0.25">
      <c r="A419" s="93">
        <v>1</v>
      </c>
      <c r="B419" s="94" t="s">
        <v>160</v>
      </c>
      <c r="C419" s="94" t="s">
        <v>169</v>
      </c>
      <c r="D419" s="94" t="s">
        <v>293</v>
      </c>
      <c r="E419" s="94" t="s">
        <v>171</v>
      </c>
      <c r="F419" s="94" t="s">
        <v>232</v>
      </c>
      <c r="G419" s="94" t="s">
        <v>304</v>
      </c>
      <c r="H419" s="94"/>
      <c r="I419" s="94"/>
      <c r="J419" s="94"/>
      <c r="K419" s="95" t="s">
        <v>588</v>
      </c>
      <c r="L419" s="96"/>
      <c r="M419" s="96"/>
      <c r="N419" s="96"/>
      <c r="O419" s="90">
        <f t="shared" si="206"/>
        <v>0</v>
      </c>
      <c r="P419" s="96"/>
      <c r="Q419" s="96"/>
      <c r="R419" s="96"/>
      <c r="S419" s="96"/>
      <c r="T419" s="96"/>
      <c r="U419" s="96"/>
      <c r="V419" s="97" t="e">
        <f t="shared" si="205"/>
        <v>#DIV/0!</v>
      </c>
      <c r="W419" s="96"/>
      <c r="X419" s="92"/>
      <c r="Y419" s="92"/>
      <c r="Z419" s="6"/>
    </row>
    <row r="420" spans="1:26" ht="22.5" customHeight="1" x14ac:dyDescent="0.25">
      <c r="A420" s="93">
        <v>1</v>
      </c>
      <c r="B420" s="94" t="s">
        <v>160</v>
      </c>
      <c r="C420" s="94" t="s">
        <v>169</v>
      </c>
      <c r="D420" s="94" t="s">
        <v>293</v>
      </c>
      <c r="E420" s="94" t="s">
        <v>171</v>
      </c>
      <c r="F420" s="94" t="s">
        <v>232</v>
      </c>
      <c r="G420" s="94" t="s">
        <v>420</v>
      </c>
      <c r="H420" s="94"/>
      <c r="I420" s="94"/>
      <c r="J420" s="94"/>
      <c r="K420" s="95" t="s">
        <v>589</v>
      </c>
      <c r="L420" s="96"/>
      <c r="M420" s="96"/>
      <c r="N420" s="96"/>
      <c r="O420" s="90">
        <f t="shared" si="206"/>
        <v>0</v>
      </c>
      <c r="P420" s="96"/>
      <c r="Q420" s="96"/>
      <c r="R420" s="96"/>
      <c r="S420" s="96"/>
      <c r="T420" s="96"/>
      <c r="U420" s="96"/>
      <c r="V420" s="97" t="e">
        <f t="shared" si="205"/>
        <v>#DIV/0!</v>
      </c>
      <c r="W420" s="96"/>
      <c r="X420" s="92"/>
      <c r="Y420" s="92"/>
      <c r="Z420" s="6"/>
    </row>
    <row r="421" spans="1:26" ht="22.5" customHeight="1" x14ac:dyDescent="0.25">
      <c r="A421" s="93">
        <v>1</v>
      </c>
      <c r="B421" s="94" t="s">
        <v>160</v>
      </c>
      <c r="C421" s="94" t="s">
        <v>169</v>
      </c>
      <c r="D421" s="94" t="s">
        <v>293</v>
      </c>
      <c r="E421" s="94" t="s">
        <v>171</v>
      </c>
      <c r="F421" s="94" t="s">
        <v>232</v>
      </c>
      <c r="G421" s="94" t="s">
        <v>422</v>
      </c>
      <c r="H421" s="94"/>
      <c r="I421" s="94"/>
      <c r="J421" s="94"/>
      <c r="K421" s="95" t="s">
        <v>590</v>
      </c>
      <c r="L421" s="96"/>
      <c r="M421" s="96"/>
      <c r="N421" s="96"/>
      <c r="O421" s="90">
        <f t="shared" si="206"/>
        <v>0</v>
      </c>
      <c r="P421" s="96"/>
      <c r="Q421" s="96"/>
      <c r="R421" s="96"/>
      <c r="S421" s="96"/>
      <c r="T421" s="96"/>
      <c r="U421" s="96"/>
      <c r="V421" s="97" t="e">
        <f t="shared" si="205"/>
        <v>#DIV/0!</v>
      </c>
      <c r="W421" s="96"/>
      <c r="X421" s="92"/>
      <c r="Y421" s="92"/>
      <c r="Z421" s="6"/>
    </row>
    <row r="422" spans="1:26" ht="22.5" customHeight="1" x14ac:dyDescent="0.25">
      <c r="A422" s="93">
        <v>1</v>
      </c>
      <c r="B422" s="94" t="s">
        <v>160</v>
      </c>
      <c r="C422" s="94" t="s">
        <v>169</v>
      </c>
      <c r="D422" s="94" t="s">
        <v>293</v>
      </c>
      <c r="E422" s="94" t="s">
        <v>171</v>
      </c>
      <c r="F422" s="94" t="s">
        <v>232</v>
      </c>
      <c r="G422" s="94" t="s">
        <v>424</v>
      </c>
      <c r="H422" s="94"/>
      <c r="I422" s="94"/>
      <c r="J422" s="94"/>
      <c r="K422" s="95" t="s">
        <v>591</v>
      </c>
      <c r="L422" s="96"/>
      <c r="M422" s="96"/>
      <c r="N422" s="96"/>
      <c r="O422" s="90">
        <f t="shared" si="206"/>
        <v>0</v>
      </c>
      <c r="P422" s="96"/>
      <c r="Q422" s="96"/>
      <c r="R422" s="96"/>
      <c r="S422" s="96"/>
      <c r="T422" s="96"/>
      <c r="U422" s="96"/>
      <c r="V422" s="97" t="e">
        <f t="shared" si="205"/>
        <v>#DIV/0!</v>
      </c>
      <c r="W422" s="96"/>
      <c r="X422" s="92"/>
      <c r="Y422" s="92"/>
      <c r="Z422" s="6"/>
    </row>
    <row r="423" spans="1:26" ht="22.5" customHeight="1" x14ac:dyDescent="0.25">
      <c r="A423" s="93">
        <v>1</v>
      </c>
      <c r="B423" s="94" t="s">
        <v>160</v>
      </c>
      <c r="C423" s="94" t="s">
        <v>169</v>
      </c>
      <c r="D423" s="94" t="s">
        <v>293</v>
      </c>
      <c r="E423" s="94" t="s">
        <v>171</v>
      </c>
      <c r="F423" s="94" t="s">
        <v>232</v>
      </c>
      <c r="G423" s="94" t="s">
        <v>426</v>
      </c>
      <c r="H423" s="94"/>
      <c r="I423" s="94"/>
      <c r="J423" s="94"/>
      <c r="K423" s="95" t="s">
        <v>592</v>
      </c>
      <c r="L423" s="96"/>
      <c r="M423" s="96"/>
      <c r="N423" s="96"/>
      <c r="O423" s="90">
        <f t="shared" si="206"/>
        <v>0</v>
      </c>
      <c r="P423" s="96"/>
      <c r="Q423" s="96"/>
      <c r="R423" s="96"/>
      <c r="S423" s="96"/>
      <c r="T423" s="96"/>
      <c r="U423" s="96"/>
      <c r="V423" s="97" t="e">
        <f t="shared" si="205"/>
        <v>#DIV/0!</v>
      </c>
      <c r="W423" s="96"/>
      <c r="X423" s="92"/>
      <c r="Y423" s="92"/>
      <c r="Z423" s="6"/>
    </row>
    <row r="424" spans="1:26" ht="22.5" customHeight="1" x14ac:dyDescent="0.25">
      <c r="A424" s="93">
        <v>1</v>
      </c>
      <c r="B424" s="94" t="s">
        <v>160</v>
      </c>
      <c r="C424" s="94" t="s">
        <v>169</v>
      </c>
      <c r="D424" s="94" t="s">
        <v>293</v>
      </c>
      <c r="E424" s="94" t="s">
        <v>171</v>
      </c>
      <c r="F424" s="94" t="s">
        <v>232</v>
      </c>
      <c r="G424" s="94" t="s">
        <v>428</v>
      </c>
      <c r="H424" s="94"/>
      <c r="I424" s="94"/>
      <c r="J424" s="94"/>
      <c r="K424" s="95" t="s">
        <v>593</v>
      </c>
      <c r="L424" s="96"/>
      <c r="M424" s="96"/>
      <c r="N424" s="96"/>
      <c r="O424" s="90">
        <f t="shared" si="206"/>
        <v>0</v>
      </c>
      <c r="P424" s="96"/>
      <c r="Q424" s="96"/>
      <c r="R424" s="96"/>
      <c r="S424" s="96"/>
      <c r="T424" s="96"/>
      <c r="U424" s="96"/>
      <c r="V424" s="97" t="e">
        <f t="shared" si="205"/>
        <v>#DIV/0!</v>
      </c>
      <c r="W424" s="96"/>
      <c r="X424" s="92"/>
      <c r="Y424" s="92"/>
      <c r="Z424" s="6"/>
    </row>
    <row r="425" spans="1:26" ht="22.5" customHeight="1" x14ac:dyDescent="0.25">
      <c r="A425" s="93">
        <v>1</v>
      </c>
      <c r="B425" s="94" t="s">
        <v>160</v>
      </c>
      <c r="C425" s="94" t="s">
        <v>169</v>
      </c>
      <c r="D425" s="94" t="s">
        <v>293</v>
      </c>
      <c r="E425" s="94" t="s">
        <v>171</v>
      </c>
      <c r="F425" s="94" t="s">
        <v>232</v>
      </c>
      <c r="G425" s="94" t="s">
        <v>430</v>
      </c>
      <c r="H425" s="94"/>
      <c r="I425" s="94"/>
      <c r="J425" s="94"/>
      <c r="K425" s="95" t="s">
        <v>594</v>
      </c>
      <c r="L425" s="96"/>
      <c r="M425" s="96"/>
      <c r="N425" s="96"/>
      <c r="O425" s="90">
        <f t="shared" si="206"/>
        <v>0</v>
      </c>
      <c r="P425" s="96"/>
      <c r="Q425" s="96"/>
      <c r="R425" s="96"/>
      <c r="S425" s="96"/>
      <c r="T425" s="96"/>
      <c r="U425" s="96"/>
      <c r="V425" s="97" t="e">
        <f t="shared" si="205"/>
        <v>#DIV/0!</v>
      </c>
      <c r="W425" s="96"/>
      <c r="X425" s="92"/>
      <c r="Y425" s="92"/>
      <c r="Z425" s="6"/>
    </row>
    <row r="426" spans="1:26" ht="22.5" customHeight="1" x14ac:dyDescent="0.25">
      <c r="A426" s="93">
        <v>1</v>
      </c>
      <c r="B426" s="94" t="s">
        <v>160</v>
      </c>
      <c r="C426" s="94" t="s">
        <v>169</v>
      </c>
      <c r="D426" s="94" t="s">
        <v>293</v>
      </c>
      <c r="E426" s="94" t="s">
        <v>171</v>
      </c>
      <c r="F426" s="94" t="s">
        <v>232</v>
      </c>
      <c r="G426" s="94" t="s">
        <v>432</v>
      </c>
      <c r="H426" s="94"/>
      <c r="I426" s="94"/>
      <c r="J426" s="94"/>
      <c r="K426" s="95" t="s">
        <v>595</v>
      </c>
      <c r="L426" s="96"/>
      <c r="M426" s="96"/>
      <c r="N426" s="96"/>
      <c r="O426" s="90">
        <f t="shared" si="206"/>
        <v>0</v>
      </c>
      <c r="P426" s="96"/>
      <c r="Q426" s="96"/>
      <c r="R426" s="96"/>
      <c r="S426" s="96"/>
      <c r="T426" s="96"/>
      <c r="U426" s="96"/>
      <c r="V426" s="97" t="e">
        <f t="shared" si="205"/>
        <v>#DIV/0!</v>
      </c>
      <c r="W426" s="96"/>
      <c r="X426" s="92"/>
      <c r="Y426" s="92"/>
      <c r="Z426" s="6"/>
    </row>
    <row r="427" spans="1:26" ht="22.5" customHeight="1" x14ac:dyDescent="0.25">
      <c r="A427" s="93">
        <v>1</v>
      </c>
      <c r="B427" s="94" t="s">
        <v>160</v>
      </c>
      <c r="C427" s="94" t="s">
        <v>169</v>
      </c>
      <c r="D427" s="94" t="s">
        <v>293</v>
      </c>
      <c r="E427" s="94" t="s">
        <v>171</v>
      </c>
      <c r="F427" s="94" t="s">
        <v>232</v>
      </c>
      <c r="G427" s="94" t="s">
        <v>250</v>
      </c>
      <c r="H427" s="94"/>
      <c r="I427" s="94"/>
      <c r="J427" s="94"/>
      <c r="K427" s="95" t="s">
        <v>596</v>
      </c>
      <c r="L427" s="96"/>
      <c r="M427" s="96"/>
      <c r="N427" s="96"/>
      <c r="O427" s="90">
        <f t="shared" si="206"/>
        <v>0</v>
      </c>
      <c r="P427" s="96"/>
      <c r="Q427" s="96"/>
      <c r="R427" s="96"/>
      <c r="S427" s="96"/>
      <c r="T427" s="96"/>
      <c r="U427" s="96"/>
      <c r="V427" s="97" t="e">
        <f t="shared" si="205"/>
        <v>#DIV/0!</v>
      </c>
      <c r="W427" s="96"/>
      <c r="X427" s="92"/>
      <c r="Y427" s="92"/>
      <c r="Z427" s="6"/>
    </row>
    <row r="428" spans="1:26" ht="22.5" customHeight="1" x14ac:dyDescent="0.25">
      <c r="A428" s="93">
        <v>1</v>
      </c>
      <c r="B428" s="94" t="s">
        <v>160</v>
      </c>
      <c r="C428" s="94" t="s">
        <v>169</v>
      </c>
      <c r="D428" s="94" t="s">
        <v>293</v>
      </c>
      <c r="E428" s="94" t="s">
        <v>171</v>
      </c>
      <c r="F428" s="94" t="s">
        <v>232</v>
      </c>
      <c r="G428" s="94" t="s">
        <v>435</v>
      </c>
      <c r="H428" s="94"/>
      <c r="I428" s="94"/>
      <c r="J428" s="94"/>
      <c r="K428" s="95" t="s">
        <v>597</v>
      </c>
      <c r="L428" s="96"/>
      <c r="M428" s="96"/>
      <c r="N428" s="96"/>
      <c r="O428" s="90">
        <f t="shared" si="206"/>
        <v>0</v>
      </c>
      <c r="P428" s="96"/>
      <c r="Q428" s="96"/>
      <c r="R428" s="96"/>
      <c r="S428" s="96"/>
      <c r="T428" s="96"/>
      <c r="U428" s="96"/>
      <c r="V428" s="97" t="e">
        <f t="shared" si="205"/>
        <v>#DIV/0!</v>
      </c>
      <c r="W428" s="96"/>
      <c r="X428" s="92"/>
      <c r="Y428" s="92"/>
      <c r="Z428" s="6"/>
    </row>
    <row r="429" spans="1:26" ht="22.5" customHeight="1" x14ac:dyDescent="0.25">
      <c r="A429" s="93">
        <v>1</v>
      </c>
      <c r="B429" s="94" t="s">
        <v>160</v>
      </c>
      <c r="C429" s="94" t="s">
        <v>169</v>
      </c>
      <c r="D429" s="94" t="s">
        <v>293</v>
      </c>
      <c r="E429" s="94" t="s">
        <v>171</v>
      </c>
      <c r="F429" s="94" t="s">
        <v>232</v>
      </c>
      <c r="G429" s="94" t="s">
        <v>437</v>
      </c>
      <c r="H429" s="94"/>
      <c r="I429" s="94"/>
      <c r="J429" s="94"/>
      <c r="K429" s="95" t="s">
        <v>598</v>
      </c>
      <c r="L429" s="96"/>
      <c r="M429" s="96"/>
      <c r="N429" s="96"/>
      <c r="O429" s="90">
        <f t="shared" si="206"/>
        <v>0</v>
      </c>
      <c r="P429" s="96"/>
      <c r="Q429" s="96"/>
      <c r="R429" s="96"/>
      <c r="S429" s="96"/>
      <c r="T429" s="96"/>
      <c r="U429" s="96"/>
      <c r="V429" s="97" t="e">
        <f t="shared" si="205"/>
        <v>#DIV/0!</v>
      </c>
      <c r="W429" s="96"/>
      <c r="X429" s="92"/>
      <c r="Y429" s="92"/>
      <c r="Z429" s="6"/>
    </row>
    <row r="430" spans="1:26" ht="22.5" customHeight="1" x14ac:dyDescent="0.25">
      <c r="A430" s="93">
        <v>1</v>
      </c>
      <c r="B430" s="94" t="s">
        <v>160</v>
      </c>
      <c r="C430" s="94" t="s">
        <v>169</v>
      </c>
      <c r="D430" s="94" t="s">
        <v>293</v>
      </c>
      <c r="E430" s="94" t="s">
        <v>171</v>
      </c>
      <c r="F430" s="94" t="s">
        <v>232</v>
      </c>
      <c r="G430" s="94" t="s">
        <v>439</v>
      </c>
      <c r="H430" s="94"/>
      <c r="I430" s="94"/>
      <c r="J430" s="94"/>
      <c r="K430" s="95" t="s">
        <v>599</v>
      </c>
      <c r="L430" s="96"/>
      <c r="M430" s="96"/>
      <c r="N430" s="96"/>
      <c r="O430" s="90">
        <f t="shared" si="206"/>
        <v>0</v>
      </c>
      <c r="P430" s="96"/>
      <c r="Q430" s="96"/>
      <c r="R430" s="96"/>
      <c r="S430" s="96"/>
      <c r="T430" s="96"/>
      <c r="U430" s="96"/>
      <c r="V430" s="97" t="e">
        <f t="shared" si="205"/>
        <v>#DIV/0!</v>
      </c>
      <c r="W430" s="96"/>
      <c r="X430" s="92"/>
      <c r="Y430" s="92"/>
      <c r="Z430" s="6"/>
    </row>
    <row r="431" spans="1:26" ht="22.5" customHeight="1" x14ac:dyDescent="0.25">
      <c r="A431" s="93">
        <v>1</v>
      </c>
      <c r="B431" s="94" t="s">
        <v>160</v>
      </c>
      <c r="C431" s="94" t="s">
        <v>169</v>
      </c>
      <c r="D431" s="94" t="s">
        <v>293</v>
      </c>
      <c r="E431" s="94" t="s">
        <v>171</v>
      </c>
      <c r="F431" s="94" t="s">
        <v>232</v>
      </c>
      <c r="G431" s="94" t="s">
        <v>441</v>
      </c>
      <c r="H431" s="94"/>
      <c r="I431" s="94"/>
      <c r="J431" s="94"/>
      <c r="K431" s="95" t="s">
        <v>600</v>
      </c>
      <c r="L431" s="96"/>
      <c r="M431" s="96"/>
      <c r="N431" s="96"/>
      <c r="O431" s="90">
        <f t="shared" si="206"/>
        <v>0</v>
      </c>
      <c r="P431" s="96"/>
      <c r="Q431" s="96"/>
      <c r="R431" s="96"/>
      <c r="S431" s="96"/>
      <c r="T431" s="96"/>
      <c r="U431" s="96"/>
      <c r="V431" s="97" t="e">
        <f t="shared" si="205"/>
        <v>#DIV/0!</v>
      </c>
      <c r="W431" s="96"/>
      <c r="X431" s="92"/>
      <c r="Y431" s="92"/>
      <c r="Z431" s="6"/>
    </row>
    <row r="432" spans="1:26" ht="22.5" customHeight="1" x14ac:dyDescent="0.25">
      <c r="A432" s="93">
        <v>1</v>
      </c>
      <c r="B432" s="94" t="s">
        <v>160</v>
      </c>
      <c r="C432" s="94" t="s">
        <v>169</v>
      </c>
      <c r="D432" s="94" t="s">
        <v>293</v>
      </c>
      <c r="E432" s="94" t="s">
        <v>171</v>
      </c>
      <c r="F432" s="94" t="s">
        <v>232</v>
      </c>
      <c r="G432" s="94" t="s">
        <v>443</v>
      </c>
      <c r="H432" s="94"/>
      <c r="I432" s="94"/>
      <c r="J432" s="94"/>
      <c r="K432" s="95" t="s">
        <v>601</v>
      </c>
      <c r="L432" s="96"/>
      <c r="M432" s="96"/>
      <c r="N432" s="96"/>
      <c r="O432" s="90">
        <f t="shared" si="206"/>
        <v>0</v>
      </c>
      <c r="P432" s="96"/>
      <c r="Q432" s="96"/>
      <c r="R432" s="96"/>
      <c r="S432" s="96"/>
      <c r="T432" s="96"/>
      <c r="U432" s="96"/>
      <c r="V432" s="97" t="e">
        <f t="shared" si="205"/>
        <v>#DIV/0!</v>
      </c>
      <c r="W432" s="96"/>
      <c r="X432" s="92"/>
      <c r="Y432" s="92"/>
      <c r="Z432" s="6"/>
    </row>
    <row r="433" spans="1:26" ht="22.5" customHeight="1" x14ac:dyDescent="0.25">
      <c r="A433" s="93">
        <v>1</v>
      </c>
      <c r="B433" s="94" t="s">
        <v>160</v>
      </c>
      <c r="C433" s="94" t="s">
        <v>169</v>
      </c>
      <c r="D433" s="94" t="s">
        <v>293</v>
      </c>
      <c r="E433" s="94" t="s">
        <v>171</v>
      </c>
      <c r="F433" s="94" t="s">
        <v>232</v>
      </c>
      <c r="G433" s="94" t="s">
        <v>445</v>
      </c>
      <c r="H433" s="94"/>
      <c r="I433" s="94"/>
      <c r="J433" s="94"/>
      <c r="K433" s="95" t="s">
        <v>602</v>
      </c>
      <c r="L433" s="96"/>
      <c r="M433" s="96"/>
      <c r="N433" s="96"/>
      <c r="O433" s="90">
        <f t="shared" si="206"/>
        <v>0</v>
      </c>
      <c r="P433" s="96"/>
      <c r="Q433" s="96"/>
      <c r="R433" s="96"/>
      <c r="S433" s="96"/>
      <c r="T433" s="96"/>
      <c r="U433" s="96"/>
      <c r="V433" s="97" t="e">
        <f t="shared" si="205"/>
        <v>#DIV/0!</v>
      </c>
      <c r="W433" s="96"/>
      <c r="X433" s="92"/>
      <c r="Y433" s="92"/>
      <c r="Z433" s="6"/>
    </row>
    <row r="434" spans="1:26" ht="22.5" customHeight="1" x14ac:dyDescent="0.25">
      <c r="A434" s="93">
        <v>1</v>
      </c>
      <c r="B434" s="94" t="s">
        <v>160</v>
      </c>
      <c r="C434" s="94" t="s">
        <v>169</v>
      </c>
      <c r="D434" s="94" t="s">
        <v>293</v>
      </c>
      <c r="E434" s="94" t="s">
        <v>171</v>
      </c>
      <c r="F434" s="94" t="s">
        <v>232</v>
      </c>
      <c r="G434" s="94" t="s">
        <v>447</v>
      </c>
      <c r="H434" s="94"/>
      <c r="I434" s="94"/>
      <c r="J434" s="94"/>
      <c r="K434" s="95" t="s">
        <v>603</v>
      </c>
      <c r="L434" s="96"/>
      <c r="M434" s="96"/>
      <c r="N434" s="96"/>
      <c r="O434" s="90">
        <f t="shared" si="206"/>
        <v>0</v>
      </c>
      <c r="P434" s="96"/>
      <c r="Q434" s="96"/>
      <c r="R434" s="96"/>
      <c r="S434" s="96"/>
      <c r="T434" s="96"/>
      <c r="U434" s="96"/>
      <c r="V434" s="97" t="e">
        <f t="shared" si="205"/>
        <v>#DIV/0!</v>
      </c>
      <c r="W434" s="96"/>
      <c r="X434" s="92"/>
      <c r="Y434" s="92"/>
      <c r="Z434" s="6"/>
    </row>
    <row r="435" spans="1:26" ht="22.5" customHeight="1" x14ac:dyDescent="0.25">
      <c r="A435" s="93">
        <v>1</v>
      </c>
      <c r="B435" s="94" t="s">
        <v>160</v>
      </c>
      <c r="C435" s="94" t="s">
        <v>169</v>
      </c>
      <c r="D435" s="94" t="s">
        <v>293</v>
      </c>
      <c r="E435" s="94" t="s">
        <v>171</v>
      </c>
      <c r="F435" s="94" t="s">
        <v>232</v>
      </c>
      <c r="G435" s="94" t="s">
        <v>449</v>
      </c>
      <c r="H435" s="94"/>
      <c r="I435" s="94"/>
      <c r="J435" s="94"/>
      <c r="K435" s="95" t="s">
        <v>604</v>
      </c>
      <c r="L435" s="96"/>
      <c r="M435" s="96"/>
      <c r="N435" s="96"/>
      <c r="O435" s="90">
        <f t="shared" si="206"/>
        <v>0</v>
      </c>
      <c r="P435" s="96"/>
      <c r="Q435" s="96"/>
      <c r="R435" s="96"/>
      <c r="S435" s="96"/>
      <c r="T435" s="96"/>
      <c r="U435" s="96"/>
      <c r="V435" s="97" t="e">
        <f t="shared" si="205"/>
        <v>#DIV/0!</v>
      </c>
      <c r="W435" s="96"/>
      <c r="X435" s="92"/>
      <c r="Y435" s="92"/>
      <c r="Z435" s="6"/>
    </row>
    <row r="436" spans="1:26" ht="22.5" customHeight="1" x14ac:dyDescent="0.25">
      <c r="A436" s="93">
        <v>1</v>
      </c>
      <c r="B436" s="94" t="s">
        <v>160</v>
      </c>
      <c r="C436" s="94" t="s">
        <v>169</v>
      </c>
      <c r="D436" s="94" t="s">
        <v>293</v>
      </c>
      <c r="E436" s="94" t="s">
        <v>171</v>
      </c>
      <c r="F436" s="94" t="s">
        <v>232</v>
      </c>
      <c r="G436" s="94" t="s">
        <v>540</v>
      </c>
      <c r="H436" s="94"/>
      <c r="I436" s="94"/>
      <c r="J436" s="94"/>
      <c r="K436" s="95" t="s">
        <v>605</v>
      </c>
      <c r="L436" s="96"/>
      <c r="M436" s="96"/>
      <c r="N436" s="96"/>
      <c r="O436" s="90">
        <f t="shared" si="206"/>
        <v>0</v>
      </c>
      <c r="P436" s="96"/>
      <c r="Q436" s="96"/>
      <c r="R436" s="96"/>
      <c r="S436" s="96"/>
      <c r="T436" s="96"/>
      <c r="U436" s="96"/>
      <c r="V436" s="97" t="e">
        <f t="shared" si="205"/>
        <v>#DIV/0!</v>
      </c>
      <c r="W436" s="96"/>
      <c r="X436" s="92"/>
      <c r="Y436" s="92"/>
      <c r="Z436" s="6"/>
    </row>
    <row r="437" spans="1:26" ht="22.5" customHeight="1" x14ac:dyDescent="0.25">
      <c r="A437" s="93">
        <v>1</v>
      </c>
      <c r="B437" s="94" t="s">
        <v>160</v>
      </c>
      <c r="C437" s="94" t="s">
        <v>169</v>
      </c>
      <c r="D437" s="94" t="s">
        <v>246</v>
      </c>
      <c r="E437" s="94"/>
      <c r="F437" s="94"/>
      <c r="G437" s="94"/>
      <c r="H437" s="88"/>
      <c r="I437" s="88"/>
      <c r="J437" s="88"/>
      <c r="K437" s="89" t="s">
        <v>606</v>
      </c>
      <c r="L437" s="90">
        <f t="shared" ref="L437:N437" si="253">+L438+L439</f>
        <v>0</v>
      </c>
      <c r="M437" s="90">
        <f t="shared" si="253"/>
        <v>0</v>
      </c>
      <c r="N437" s="90">
        <f t="shared" si="253"/>
        <v>0</v>
      </c>
      <c r="O437" s="90">
        <f t="shared" si="206"/>
        <v>0</v>
      </c>
      <c r="P437" s="90">
        <f t="shared" ref="P437:U437" si="254">+P438+P439</f>
        <v>0</v>
      </c>
      <c r="Q437" s="90">
        <f t="shared" si="254"/>
        <v>0</v>
      </c>
      <c r="R437" s="90">
        <f t="shared" si="254"/>
        <v>0</v>
      </c>
      <c r="S437" s="90">
        <f t="shared" si="254"/>
        <v>0</v>
      </c>
      <c r="T437" s="90">
        <f t="shared" si="254"/>
        <v>0</v>
      </c>
      <c r="U437" s="90">
        <f t="shared" si="254"/>
        <v>0</v>
      </c>
      <c r="V437" s="91" t="e">
        <f t="shared" si="205"/>
        <v>#DIV/0!</v>
      </c>
      <c r="W437" s="90"/>
      <c r="X437" s="93"/>
      <c r="Y437" s="94"/>
      <c r="Z437" s="100"/>
    </row>
    <row r="438" spans="1:26" ht="22.5" customHeight="1" x14ac:dyDescent="0.25">
      <c r="A438" s="93">
        <v>1</v>
      </c>
      <c r="B438" s="94" t="s">
        <v>160</v>
      </c>
      <c r="C438" s="94" t="s">
        <v>169</v>
      </c>
      <c r="D438" s="94" t="s">
        <v>246</v>
      </c>
      <c r="E438" s="94" t="s">
        <v>162</v>
      </c>
      <c r="F438" s="94"/>
      <c r="G438" s="94"/>
      <c r="H438" s="88"/>
      <c r="I438" s="88"/>
      <c r="J438" s="88"/>
      <c r="K438" s="89" t="s">
        <v>607</v>
      </c>
      <c r="L438" s="90"/>
      <c r="M438" s="90"/>
      <c r="N438" s="90"/>
      <c r="O438" s="90">
        <f t="shared" si="206"/>
        <v>0</v>
      </c>
      <c r="P438" s="90"/>
      <c r="Q438" s="90"/>
      <c r="R438" s="90"/>
      <c r="S438" s="90"/>
      <c r="T438" s="90"/>
      <c r="U438" s="90"/>
      <c r="V438" s="91" t="e">
        <f t="shared" si="205"/>
        <v>#DIV/0!</v>
      </c>
      <c r="W438" s="90"/>
      <c r="X438" s="93"/>
      <c r="Y438" s="94"/>
      <c r="Z438" s="100"/>
    </row>
    <row r="439" spans="1:26" ht="22.5" customHeight="1" x14ac:dyDescent="0.25">
      <c r="A439" s="93">
        <v>1</v>
      </c>
      <c r="B439" s="94" t="s">
        <v>160</v>
      </c>
      <c r="C439" s="94" t="s">
        <v>169</v>
      </c>
      <c r="D439" s="94" t="s">
        <v>246</v>
      </c>
      <c r="E439" s="94" t="s">
        <v>171</v>
      </c>
      <c r="F439" s="94"/>
      <c r="G439" s="94"/>
      <c r="H439" s="88"/>
      <c r="I439" s="88"/>
      <c r="J439" s="88"/>
      <c r="K439" s="89" t="s">
        <v>608</v>
      </c>
      <c r="L439" s="90"/>
      <c r="M439" s="90"/>
      <c r="N439" s="90"/>
      <c r="O439" s="90">
        <f t="shared" si="206"/>
        <v>0</v>
      </c>
      <c r="P439" s="90"/>
      <c r="Q439" s="90"/>
      <c r="R439" s="90"/>
      <c r="S439" s="90"/>
      <c r="T439" s="90"/>
      <c r="U439" s="90"/>
      <c r="V439" s="91" t="e">
        <f t="shared" si="205"/>
        <v>#DIV/0!</v>
      </c>
      <c r="W439" s="90"/>
      <c r="X439" s="93"/>
      <c r="Y439" s="94"/>
      <c r="Z439" s="100"/>
    </row>
    <row r="440" spans="1:26" ht="22.5" customHeight="1" x14ac:dyDescent="0.25">
      <c r="A440" s="109">
        <v>1</v>
      </c>
      <c r="B440" s="109">
        <v>2</v>
      </c>
      <c r="C440" s="54"/>
      <c r="D440" s="54"/>
      <c r="E440" s="54"/>
      <c r="F440" s="54"/>
      <c r="G440" s="54"/>
      <c r="H440" s="54"/>
      <c r="I440" s="54"/>
      <c r="J440" s="54"/>
      <c r="K440" s="56" t="s">
        <v>609</v>
      </c>
      <c r="L440" s="130">
        <f t="shared" ref="L440:N440" si="255">+L441+L448+L454+L455</f>
        <v>4025096652</v>
      </c>
      <c r="M440" s="110">
        <f t="shared" si="255"/>
        <v>0</v>
      </c>
      <c r="N440" s="110">
        <f t="shared" si="255"/>
        <v>0</v>
      </c>
      <c r="O440" s="130">
        <f t="shared" si="206"/>
        <v>4025096652</v>
      </c>
      <c r="P440" s="130">
        <f t="shared" ref="P440:U440" si="256">+P441+P448+P454+P455</f>
        <v>4025096652</v>
      </c>
      <c r="Q440" s="110">
        <f t="shared" si="256"/>
        <v>0</v>
      </c>
      <c r="R440" s="110">
        <f t="shared" si="256"/>
        <v>0</v>
      </c>
      <c r="S440" s="110">
        <f t="shared" si="256"/>
        <v>0</v>
      </c>
      <c r="T440" s="110">
        <f t="shared" si="256"/>
        <v>1944718660.8</v>
      </c>
      <c r="U440" s="110">
        <f t="shared" si="256"/>
        <v>1944718660.8</v>
      </c>
      <c r="V440" s="111">
        <f t="shared" si="205"/>
        <v>1</v>
      </c>
      <c r="W440" s="110"/>
      <c r="X440" s="59"/>
      <c r="Y440" s="59"/>
      <c r="Z440" s="6"/>
    </row>
    <row r="441" spans="1:26" ht="22.5" customHeight="1" x14ac:dyDescent="0.25">
      <c r="A441" s="109">
        <v>1</v>
      </c>
      <c r="B441" s="109">
        <v>2</v>
      </c>
      <c r="C441" s="54" t="s">
        <v>160</v>
      </c>
      <c r="D441" s="54"/>
      <c r="E441" s="54"/>
      <c r="F441" s="54"/>
      <c r="G441" s="54"/>
      <c r="H441" s="54"/>
      <c r="I441" s="54"/>
      <c r="J441" s="54"/>
      <c r="K441" s="56" t="s">
        <v>86</v>
      </c>
      <c r="L441" s="130">
        <f t="shared" ref="L441:N441" si="257">+L442+L446+L447</f>
        <v>4025096652</v>
      </c>
      <c r="M441" s="110">
        <f t="shared" si="257"/>
        <v>0</v>
      </c>
      <c r="N441" s="110">
        <f t="shared" si="257"/>
        <v>0</v>
      </c>
      <c r="O441" s="130">
        <f t="shared" si="206"/>
        <v>4025096652</v>
      </c>
      <c r="P441" s="130">
        <f t="shared" ref="P441:U441" si="258">+P442+P446+P447</f>
        <v>4025096652</v>
      </c>
      <c r="Q441" s="110">
        <f t="shared" si="258"/>
        <v>0</v>
      </c>
      <c r="R441" s="110">
        <f t="shared" si="258"/>
        <v>0</v>
      </c>
      <c r="S441" s="110">
        <f t="shared" si="258"/>
        <v>0</v>
      </c>
      <c r="T441" s="110">
        <f t="shared" si="258"/>
        <v>1944718660.8</v>
      </c>
      <c r="U441" s="110">
        <f t="shared" si="258"/>
        <v>1944718660.8</v>
      </c>
      <c r="V441" s="111">
        <f t="shared" si="205"/>
        <v>1</v>
      </c>
      <c r="W441" s="110"/>
      <c r="X441" s="59"/>
      <c r="Y441" s="59"/>
      <c r="Z441" s="6"/>
    </row>
    <row r="442" spans="1:26" ht="22.5" customHeight="1" x14ac:dyDescent="0.25">
      <c r="A442" s="60">
        <v>1</v>
      </c>
      <c r="B442" s="60">
        <v>2</v>
      </c>
      <c r="C442" s="61" t="s">
        <v>160</v>
      </c>
      <c r="D442" s="61" t="s">
        <v>162</v>
      </c>
      <c r="E442" s="61"/>
      <c r="F442" s="61"/>
      <c r="G442" s="61"/>
      <c r="H442" s="61"/>
      <c r="I442" s="61"/>
      <c r="J442" s="61"/>
      <c r="K442" s="63" t="s">
        <v>610</v>
      </c>
      <c r="L442" s="131">
        <f t="shared" ref="L442:N442" si="259">SUM(L443:L445)</f>
        <v>4025096652</v>
      </c>
      <c r="M442" s="112">
        <f t="shared" si="259"/>
        <v>0</v>
      </c>
      <c r="N442" s="112">
        <f t="shared" si="259"/>
        <v>0</v>
      </c>
      <c r="O442" s="131">
        <f t="shared" si="206"/>
        <v>4025096652</v>
      </c>
      <c r="P442" s="131">
        <f t="shared" ref="P442:U442" si="260">SUM(P443:P445)</f>
        <v>4025096652</v>
      </c>
      <c r="Q442" s="112">
        <f t="shared" si="260"/>
        <v>0</v>
      </c>
      <c r="R442" s="112">
        <f t="shared" si="260"/>
        <v>0</v>
      </c>
      <c r="S442" s="112">
        <f t="shared" si="260"/>
        <v>0</v>
      </c>
      <c r="T442" s="112">
        <f t="shared" si="260"/>
        <v>1944718660.8</v>
      </c>
      <c r="U442" s="112">
        <f t="shared" si="260"/>
        <v>1944718660.8</v>
      </c>
      <c r="V442" s="113">
        <f t="shared" si="205"/>
        <v>1</v>
      </c>
      <c r="W442" s="112"/>
      <c r="X442" s="66"/>
      <c r="Y442" s="66"/>
      <c r="Z442" s="6"/>
    </row>
    <row r="443" spans="1:26" ht="22.5" customHeight="1" x14ac:dyDescent="0.25">
      <c r="A443" s="93">
        <v>1</v>
      </c>
      <c r="B443" s="94">
        <v>2</v>
      </c>
      <c r="C443" s="94" t="s">
        <v>160</v>
      </c>
      <c r="D443" s="94" t="s">
        <v>162</v>
      </c>
      <c r="E443" s="94" t="s">
        <v>162</v>
      </c>
      <c r="F443" s="94"/>
      <c r="G443" s="94"/>
      <c r="H443" s="88"/>
      <c r="I443" s="88"/>
      <c r="J443" s="88"/>
      <c r="K443" s="89" t="s">
        <v>611</v>
      </c>
      <c r="L443" s="128">
        <v>3962686652</v>
      </c>
      <c r="M443" s="90"/>
      <c r="N443" s="90"/>
      <c r="O443" s="128">
        <f t="shared" si="206"/>
        <v>3962686652</v>
      </c>
      <c r="P443" s="128">
        <v>3962686652</v>
      </c>
      <c r="Q443" s="90"/>
      <c r="R443" s="90"/>
      <c r="S443" s="90"/>
      <c r="T443" s="128">
        <v>1944718660.8</v>
      </c>
      <c r="U443" s="128">
        <v>1944718660.8</v>
      </c>
      <c r="V443" s="91">
        <f t="shared" si="205"/>
        <v>1</v>
      </c>
      <c r="W443" s="90"/>
      <c r="X443" s="93"/>
      <c r="Y443" s="94"/>
      <c r="Z443" s="100"/>
    </row>
    <row r="444" spans="1:26" ht="22.5" customHeight="1" x14ac:dyDescent="0.25">
      <c r="A444" s="93">
        <v>1</v>
      </c>
      <c r="B444" s="94">
        <v>2</v>
      </c>
      <c r="C444" s="94" t="s">
        <v>160</v>
      </c>
      <c r="D444" s="94" t="s">
        <v>162</v>
      </c>
      <c r="E444" s="94" t="s">
        <v>171</v>
      </c>
      <c r="F444" s="94"/>
      <c r="G444" s="94"/>
      <c r="H444" s="88"/>
      <c r="I444" s="88"/>
      <c r="J444" s="88"/>
      <c r="K444" s="89" t="s">
        <v>612</v>
      </c>
      <c r="L444" s="128">
        <v>54610000</v>
      </c>
      <c r="M444" s="90"/>
      <c r="N444" s="90"/>
      <c r="O444" s="128">
        <f t="shared" si="206"/>
        <v>54610000</v>
      </c>
      <c r="P444" s="128">
        <v>54610000</v>
      </c>
      <c r="Q444" s="90"/>
      <c r="R444" s="90"/>
      <c r="S444" s="90"/>
      <c r="T444" s="90"/>
      <c r="U444" s="90"/>
      <c r="V444" s="91" t="e">
        <f t="shared" si="205"/>
        <v>#DIV/0!</v>
      </c>
      <c r="W444" s="90"/>
      <c r="X444" s="93"/>
      <c r="Y444" s="94"/>
      <c r="Z444" s="100"/>
    </row>
    <row r="445" spans="1:26" ht="22.5" customHeight="1" x14ac:dyDescent="0.25">
      <c r="A445" s="93">
        <v>1</v>
      </c>
      <c r="B445" s="94">
        <v>2</v>
      </c>
      <c r="C445" s="94" t="s">
        <v>160</v>
      </c>
      <c r="D445" s="94" t="s">
        <v>162</v>
      </c>
      <c r="E445" s="94" t="s">
        <v>232</v>
      </c>
      <c r="F445" s="94"/>
      <c r="G445" s="94"/>
      <c r="H445" s="88"/>
      <c r="I445" s="88"/>
      <c r="J445" s="88"/>
      <c r="K445" s="89" t="s">
        <v>613</v>
      </c>
      <c r="L445" s="128">
        <v>7800000</v>
      </c>
      <c r="M445" s="90"/>
      <c r="N445" s="90"/>
      <c r="O445" s="128">
        <f t="shared" si="206"/>
        <v>7800000</v>
      </c>
      <c r="P445" s="128">
        <v>7800000</v>
      </c>
      <c r="Q445" s="90"/>
      <c r="R445" s="90"/>
      <c r="S445" s="90"/>
      <c r="T445" s="90"/>
      <c r="U445" s="90"/>
      <c r="V445" s="91" t="e">
        <f t="shared" si="205"/>
        <v>#DIV/0!</v>
      </c>
      <c r="W445" s="90"/>
      <c r="X445" s="93"/>
      <c r="Y445" s="94"/>
      <c r="Z445" s="100"/>
    </row>
    <row r="446" spans="1:26" ht="22.5" customHeight="1" x14ac:dyDescent="0.25">
      <c r="A446" s="60">
        <v>1</v>
      </c>
      <c r="B446" s="60">
        <v>2</v>
      </c>
      <c r="C446" s="61" t="s">
        <v>160</v>
      </c>
      <c r="D446" s="61" t="s">
        <v>171</v>
      </c>
      <c r="E446" s="61"/>
      <c r="F446" s="61"/>
      <c r="G446" s="61"/>
      <c r="H446" s="61"/>
      <c r="I446" s="61"/>
      <c r="J446" s="61"/>
      <c r="K446" s="63" t="s">
        <v>614</v>
      </c>
      <c r="L446" s="112"/>
      <c r="M446" s="112"/>
      <c r="N446" s="112"/>
      <c r="O446" s="112">
        <f t="shared" si="206"/>
        <v>0</v>
      </c>
      <c r="P446" s="112"/>
      <c r="Q446" s="112"/>
      <c r="R446" s="112"/>
      <c r="S446" s="112"/>
      <c r="T446" s="112"/>
      <c r="U446" s="112"/>
      <c r="V446" s="113" t="e">
        <f t="shared" si="205"/>
        <v>#DIV/0!</v>
      </c>
      <c r="W446" s="112"/>
      <c r="X446" s="66"/>
      <c r="Y446" s="66"/>
      <c r="Z446" s="6"/>
    </row>
    <row r="447" spans="1:26" ht="22.5" customHeight="1" x14ac:dyDescent="0.25">
      <c r="A447" s="60">
        <v>1</v>
      </c>
      <c r="B447" s="60">
        <v>2</v>
      </c>
      <c r="C447" s="61" t="s">
        <v>160</v>
      </c>
      <c r="D447" s="61" t="s">
        <v>232</v>
      </c>
      <c r="E447" s="61"/>
      <c r="F447" s="61"/>
      <c r="G447" s="61"/>
      <c r="H447" s="61"/>
      <c r="I447" s="61"/>
      <c r="J447" s="61"/>
      <c r="K447" s="63" t="s">
        <v>615</v>
      </c>
      <c r="L447" s="112"/>
      <c r="M447" s="112"/>
      <c r="N447" s="112"/>
      <c r="O447" s="112">
        <f t="shared" si="206"/>
        <v>0</v>
      </c>
      <c r="P447" s="112"/>
      <c r="Q447" s="112"/>
      <c r="R447" s="112"/>
      <c r="S447" s="112"/>
      <c r="T447" s="112"/>
      <c r="U447" s="112"/>
      <c r="V447" s="113" t="e">
        <f t="shared" si="205"/>
        <v>#DIV/0!</v>
      </c>
      <c r="W447" s="112"/>
      <c r="X447" s="66"/>
      <c r="Y447" s="66"/>
      <c r="Z447" s="6"/>
    </row>
    <row r="448" spans="1:26" ht="22.5" customHeight="1" x14ac:dyDescent="0.25">
      <c r="A448" s="109">
        <v>1</v>
      </c>
      <c r="B448" s="109">
        <v>2</v>
      </c>
      <c r="C448" s="54" t="s">
        <v>169</v>
      </c>
      <c r="D448" s="54"/>
      <c r="E448" s="54"/>
      <c r="F448" s="54"/>
      <c r="G448" s="54"/>
      <c r="H448" s="54"/>
      <c r="I448" s="54"/>
      <c r="J448" s="54"/>
      <c r="K448" s="114" t="s">
        <v>616</v>
      </c>
      <c r="L448" s="110">
        <f t="shared" ref="L448:N448" si="261">+L449+L453</f>
        <v>0</v>
      </c>
      <c r="M448" s="110">
        <f t="shared" si="261"/>
        <v>0</v>
      </c>
      <c r="N448" s="110">
        <f t="shared" si="261"/>
        <v>0</v>
      </c>
      <c r="O448" s="110">
        <f t="shared" si="206"/>
        <v>0</v>
      </c>
      <c r="P448" s="110">
        <f t="shared" ref="P448:U448" si="262">+P449+P453</f>
        <v>0</v>
      </c>
      <c r="Q448" s="110">
        <f t="shared" si="262"/>
        <v>0</v>
      </c>
      <c r="R448" s="110">
        <f t="shared" si="262"/>
        <v>0</v>
      </c>
      <c r="S448" s="110">
        <f t="shared" si="262"/>
        <v>0</v>
      </c>
      <c r="T448" s="110">
        <f t="shared" si="262"/>
        <v>0</v>
      </c>
      <c r="U448" s="110">
        <f t="shared" si="262"/>
        <v>0</v>
      </c>
      <c r="V448" s="111" t="e">
        <f t="shared" si="205"/>
        <v>#DIV/0!</v>
      </c>
      <c r="W448" s="110"/>
      <c r="X448" s="59"/>
      <c r="Y448" s="59"/>
      <c r="Z448" s="6"/>
    </row>
    <row r="449" spans="1:26" ht="22.5" customHeight="1" x14ac:dyDescent="0.25">
      <c r="A449" s="60">
        <v>1</v>
      </c>
      <c r="B449" s="60">
        <v>2</v>
      </c>
      <c r="C449" s="61" t="s">
        <v>169</v>
      </c>
      <c r="D449" s="61" t="s">
        <v>162</v>
      </c>
      <c r="E449" s="61"/>
      <c r="F449" s="61"/>
      <c r="G449" s="61"/>
      <c r="H449" s="61"/>
      <c r="I449" s="61"/>
      <c r="J449" s="61"/>
      <c r="K449" s="63" t="s">
        <v>617</v>
      </c>
      <c r="L449" s="112">
        <f t="shared" ref="L449:N449" si="263">SUM(L450:L452)</f>
        <v>0</v>
      </c>
      <c r="M449" s="112">
        <f t="shared" si="263"/>
        <v>0</v>
      </c>
      <c r="N449" s="112">
        <f t="shared" si="263"/>
        <v>0</v>
      </c>
      <c r="O449" s="112">
        <f t="shared" si="206"/>
        <v>0</v>
      </c>
      <c r="P449" s="112">
        <f t="shared" ref="P449:U449" si="264">SUM(P450:P452)</f>
        <v>0</v>
      </c>
      <c r="Q449" s="112">
        <f t="shared" si="264"/>
        <v>0</v>
      </c>
      <c r="R449" s="112">
        <f t="shared" si="264"/>
        <v>0</v>
      </c>
      <c r="S449" s="112">
        <f t="shared" si="264"/>
        <v>0</v>
      </c>
      <c r="T449" s="112">
        <f t="shared" si="264"/>
        <v>0</v>
      </c>
      <c r="U449" s="112">
        <f t="shared" si="264"/>
        <v>0</v>
      </c>
      <c r="V449" s="113" t="e">
        <f t="shared" si="205"/>
        <v>#DIV/0!</v>
      </c>
      <c r="W449" s="112"/>
      <c r="X449" s="66"/>
      <c r="Y449" s="66"/>
      <c r="Z449" s="6"/>
    </row>
    <row r="450" spans="1:26" ht="22.5" customHeight="1" x14ac:dyDescent="0.25">
      <c r="A450" s="93">
        <v>1</v>
      </c>
      <c r="B450" s="94" t="s">
        <v>169</v>
      </c>
      <c r="C450" s="94" t="s">
        <v>169</v>
      </c>
      <c r="D450" s="94" t="s">
        <v>162</v>
      </c>
      <c r="E450" s="94" t="s">
        <v>162</v>
      </c>
      <c r="F450" s="94"/>
      <c r="G450" s="94"/>
      <c r="H450" s="88"/>
      <c r="I450" s="88"/>
      <c r="J450" s="88"/>
      <c r="K450" s="89" t="s">
        <v>618</v>
      </c>
      <c r="L450" s="90"/>
      <c r="M450" s="90"/>
      <c r="N450" s="90"/>
      <c r="O450" s="90">
        <f t="shared" si="206"/>
        <v>0</v>
      </c>
      <c r="P450" s="90"/>
      <c r="Q450" s="90"/>
      <c r="R450" s="90"/>
      <c r="S450" s="90"/>
      <c r="T450" s="90"/>
      <c r="U450" s="90"/>
      <c r="V450" s="91" t="e">
        <f t="shared" si="205"/>
        <v>#DIV/0!</v>
      </c>
      <c r="W450" s="90"/>
      <c r="X450" s="93"/>
      <c r="Y450" s="94"/>
      <c r="Z450" s="100"/>
    </row>
    <row r="451" spans="1:26" ht="22.5" customHeight="1" x14ac:dyDescent="0.25">
      <c r="A451" s="93">
        <v>1</v>
      </c>
      <c r="B451" s="94" t="s">
        <v>169</v>
      </c>
      <c r="C451" s="94" t="s">
        <v>169</v>
      </c>
      <c r="D451" s="94" t="s">
        <v>162</v>
      </c>
      <c r="E451" s="94" t="s">
        <v>171</v>
      </c>
      <c r="F451" s="94"/>
      <c r="G451" s="94"/>
      <c r="H451" s="88"/>
      <c r="I451" s="88"/>
      <c r="J451" s="88"/>
      <c r="K451" s="89" t="s">
        <v>619</v>
      </c>
      <c r="L451" s="90"/>
      <c r="M451" s="90"/>
      <c r="N451" s="90"/>
      <c r="O451" s="90">
        <f t="shared" si="206"/>
        <v>0</v>
      </c>
      <c r="P451" s="90"/>
      <c r="Q451" s="90"/>
      <c r="R451" s="90"/>
      <c r="S451" s="90"/>
      <c r="T451" s="90"/>
      <c r="U451" s="90"/>
      <c r="V451" s="91" t="e">
        <f t="shared" si="205"/>
        <v>#DIV/0!</v>
      </c>
      <c r="W451" s="90"/>
      <c r="X451" s="93"/>
      <c r="Y451" s="94"/>
      <c r="Z451" s="100"/>
    </row>
    <row r="452" spans="1:26" ht="22.5" customHeight="1" x14ac:dyDescent="0.25">
      <c r="A452" s="93">
        <v>1</v>
      </c>
      <c r="B452" s="94" t="s">
        <v>169</v>
      </c>
      <c r="C452" s="94" t="s">
        <v>169</v>
      </c>
      <c r="D452" s="94" t="s">
        <v>162</v>
      </c>
      <c r="E452" s="94" t="s">
        <v>232</v>
      </c>
      <c r="F452" s="94"/>
      <c r="G452" s="94"/>
      <c r="H452" s="88"/>
      <c r="I452" s="88"/>
      <c r="J452" s="88"/>
      <c r="K452" s="89" t="s">
        <v>620</v>
      </c>
      <c r="L452" s="90"/>
      <c r="M452" s="90"/>
      <c r="N452" s="90"/>
      <c r="O452" s="90">
        <f t="shared" si="206"/>
        <v>0</v>
      </c>
      <c r="P452" s="90"/>
      <c r="Q452" s="90"/>
      <c r="R452" s="90"/>
      <c r="S452" s="90"/>
      <c r="T452" s="90"/>
      <c r="U452" s="90"/>
      <c r="V452" s="91" t="e">
        <f t="shared" si="205"/>
        <v>#DIV/0!</v>
      </c>
      <c r="W452" s="90"/>
      <c r="X452" s="93"/>
      <c r="Y452" s="94"/>
      <c r="Z452" s="100"/>
    </row>
    <row r="453" spans="1:26" ht="22.5" customHeight="1" x14ac:dyDescent="0.25">
      <c r="A453" s="60">
        <v>1</v>
      </c>
      <c r="B453" s="60">
        <v>2</v>
      </c>
      <c r="C453" s="61" t="s">
        <v>169</v>
      </c>
      <c r="D453" s="61" t="s">
        <v>171</v>
      </c>
      <c r="E453" s="61"/>
      <c r="F453" s="61"/>
      <c r="G453" s="61"/>
      <c r="H453" s="61"/>
      <c r="I453" s="61"/>
      <c r="J453" s="61"/>
      <c r="K453" s="63" t="s">
        <v>621</v>
      </c>
      <c r="L453" s="112"/>
      <c r="M453" s="112"/>
      <c r="N453" s="112"/>
      <c r="O453" s="112">
        <f t="shared" si="206"/>
        <v>0</v>
      </c>
      <c r="P453" s="112"/>
      <c r="Q453" s="112"/>
      <c r="R453" s="112"/>
      <c r="S453" s="112"/>
      <c r="T453" s="112"/>
      <c r="U453" s="112"/>
      <c r="V453" s="113" t="e">
        <f t="shared" si="205"/>
        <v>#DIV/0!</v>
      </c>
      <c r="W453" s="112"/>
      <c r="X453" s="66"/>
      <c r="Y453" s="66"/>
      <c r="Z453" s="6"/>
    </row>
    <row r="454" spans="1:26" ht="22.5" customHeight="1" x14ac:dyDescent="0.25">
      <c r="A454" s="109">
        <v>1</v>
      </c>
      <c r="B454" s="109">
        <v>2</v>
      </c>
      <c r="C454" s="54" t="s">
        <v>622</v>
      </c>
      <c r="D454" s="54"/>
      <c r="E454" s="54"/>
      <c r="F454" s="54"/>
      <c r="G454" s="54"/>
      <c r="H454" s="54"/>
      <c r="I454" s="54"/>
      <c r="J454" s="54"/>
      <c r="K454" s="56" t="s">
        <v>90</v>
      </c>
      <c r="L454" s="110"/>
      <c r="M454" s="110"/>
      <c r="N454" s="110"/>
      <c r="O454" s="110">
        <f t="shared" si="206"/>
        <v>0</v>
      </c>
      <c r="P454" s="110"/>
      <c r="Q454" s="110"/>
      <c r="R454" s="110"/>
      <c r="S454" s="110"/>
      <c r="T454" s="110"/>
      <c r="U454" s="110"/>
      <c r="V454" s="111" t="e">
        <f t="shared" si="205"/>
        <v>#DIV/0!</v>
      </c>
      <c r="W454" s="110"/>
      <c r="X454" s="59"/>
      <c r="Y454" s="59"/>
      <c r="Z454" s="6"/>
    </row>
    <row r="455" spans="1:26" ht="22.5" customHeight="1" x14ac:dyDescent="0.25">
      <c r="A455" s="109">
        <v>1</v>
      </c>
      <c r="B455" s="109">
        <v>2</v>
      </c>
      <c r="C455" s="54" t="s">
        <v>623</v>
      </c>
      <c r="D455" s="54"/>
      <c r="E455" s="54"/>
      <c r="F455" s="54"/>
      <c r="G455" s="54"/>
      <c r="H455" s="54"/>
      <c r="I455" s="54"/>
      <c r="J455" s="54"/>
      <c r="K455" s="56" t="s">
        <v>92</v>
      </c>
      <c r="L455" s="110">
        <f t="shared" ref="L455:N455" si="265">+L456</f>
        <v>0</v>
      </c>
      <c r="M455" s="110">
        <f t="shared" si="265"/>
        <v>0</v>
      </c>
      <c r="N455" s="110">
        <f t="shared" si="265"/>
        <v>0</v>
      </c>
      <c r="O455" s="110">
        <f t="shared" si="206"/>
        <v>0</v>
      </c>
      <c r="P455" s="110">
        <f t="shared" ref="P455:U455" si="266">+P456</f>
        <v>0</v>
      </c>
      <c r="Q455" s="110">
        <f t="shared" si="266"/>
        <v>0</v>
      </c>
      <c r="R455" s="110">
        <f t="shared" si="266"/>
        <v>0</v>
      </c>
      <c r="S455" s="110">
        <f t="shared" si="266"/>
        <v>0</v>
      </c>
      <c r="T455" s="110">
        <f t="shared" si="266"/>
        <v>0</v>
      </c>
      <c r="U455" s="110">
        <f t="shared" si="266"/>
        <v>0</v>
      </c>
      <c r="V455" s="111" t="e">
        <f t="shared" si="205"/>
        <v>#DIV/0!</v>
      </c>
      <c r="W455" s="110"/>
      <c r="X455" s="59"/>
      <c r="Y455" s="59"/>
      <c r="Z455" s="6"/>
    </row>
    <row r="456" spans="1:26" ht="22.5" customHeight="1" x14ac:dyDescent="0.25">
      <c r="A456" s="60">
        <v>1</v>
      </c>
      <c r="B456" s="60">
        <v>2</v>
      </c>
      <c r="C456" s="61" t="s">
        <v>623</v>
      </c>
      <c r="D456" s="61" t="s">
        <v>162</v>
      </c>
      <c r="E456" s="61"/>
      <c r="F456" s="61"/>
      <c r="G456" s="61"/>
      <c r="H456" s="61"/>
      <c r="I456" s="61"/>
      <c r="J456" s="61"/>
      <c r="K456" s="63" t="s">
        <v>624</v>
      </c>
      <c r="L456" s="112"/>
      <c r="M456" s="112"/>
      <c r="N456" s="112"/>
      <c r="O456" s="112">
        <f t="shared" si="206"/>
        <v>0</v>
      </c>
      <c r="P456" s="112"/>
      <c r="Q456" s="112"/>
      <c r="R456" s="112"/>
      <c r="S456" s="112"/>
      <c r="T456" s="112"/>
      <c r="U456" s="112"/>
      <c r="V456" s="111" t="e">
        <f t="shared" si="205"/>
        <v>#DIV/0!</v>
      </c>
      <c r="W456" s="112"/>
      <c r="X456" s="66"/>
      <c r="Y456" s="66"/>
      <c r="Z456" s="6"/>
    </row>
    <row r="457" spans="1:26" ht="22.5" customHeight="1" x14ac:dyDescent="0.25">
      <c r="A457" s="109">
        <v>1</v>
      </c>
      <c r="B457" s="54" t="s">
        <v>622</v>
      </c>
      <c r="C457" s="54"/>
      <c r="D457" s="54"/>
      <c r="E457" s="54"/>
      <c r="F457" s="54"/>
      <c r="G457" s="54"/>
      <c r="H457" s="54"/>
      <c r="I457" s="54"/>
      <c r="J457" s="54"/>
      <c r="K457" s="56" t="s">
        <v>625</v>
      </c>
      <c r="L457" s="110">
        <f t="shared" ref="L457:N457" si="267">+L458+L465+L472</f>
        <v>46962528988.610001</v>
      </c>
      <c r="M457" s="110">
        <f t="shared" si="267"/>
        <v>32690492692</v>
      </c>
      <c r="N457" s="110">
        <f t="shared" si="267"/>
        <v>0</v>
      </c>
      <c r="O457" s="110">
        <f t="shared" si="206"/>
        <v>79653021680.610001</v>
      </c>
      <c r="P457" s="110">
        <f t="shared" ref="P457:U457" si="268">+P458+P465+P472</f>
        <v>0</v>
      </c>
      <c r="Q457" s="110">
        <f t="shared" si="268"/>
        <v>79653021680.610001</v>
      </c>
      <c r="R457" s="110">
        <f t="shared" si="268"/>
        <v>0</v>
      </c>
      <c r="S457" s="110">
        <f t="shared" si="268"/>
        <v>0</v>
      </c>
      <c r="T457" s="110">
        <f t="shared" si="268"/>
        <v>0</v>
      </c>
      <c r="U457" s="110">
        <f t="shared" si="268"/>
        <v>0</v>
      </c>
      <c r="V457" s="111" t="e">
        <f t="shared" si="205"/>
        <v>#DIV/0!</v>
      </c>
      <c r="W457" s="110"/>
      <c r="X457" s="59"/>
      <c r="Y457" s="59"/>
      <c r="Z457" s="6"/>
    </row>
    <row r="458" spans="1:26" ht="22.5" customHeight="1" x14ac:dyDescent="0.25">
      <c r="A458" s="109">
        <v>1</v>
      </c>
      <c r="B458" s="54" t="s">
        <v>622</v>
      </c>
      <c r="C458" s="54" t="s">
        <v>160</v>
      </c>
      <c r="D458" s="54"/>
      <c r="E458" s="54"/>
      <c r="F458" s="54"/>
      <c r="G458" s="54"/>
      <c r="H458" s="54"/>
      <c r="I458" s="54"/>
      <c r="J458" s="54"/>
      <c r="K458" s="56" t="s">
        <v>626</v>
      </c>
      <c r="L458" s="110">
        <f t="shared" ref="L458:N458" si="269">+L459+L463+L464</f>
        <v>46962528988.610001</v>
      </c>
      <c r="M458" s="110">
        <f t="shared" si="269"/>
        <v>32690492692</v>
      </c>
      <c r="N458" s="110">
        <f t="shared" si="269"/>
        <v>0</v>
      </c>
      <c r="O458" s="110">
        <f t="shared" si="206"/>
        <v>79653021680.610001</v>
      </c>
      <c r="P458" s="110">
        <f t="shared" ref="P458:U458" si="270">+P459+P463+P464</f>
        <v>0</v>
      </c>
      <c r="Q458" s="110">
        <f t="shared" si="270"/>
        <v>79653021680.610001</v>
      </c>
      <c r="R458" s="110">
        <f t="shared" si="270"/>
        <v>0</v>
      </c>
      <c r="S458" s="110">
        <f t="shared" si="270"/>
        <v>0</v>
      </c>
      <c r="T458" s="110">
        <f t="shared" si="270"/>
        <v>0</v>
      </c>
      <c r="U458" s="110">
        <f t="shared" si="270"/>
        <v>0</v>
      </c>
      <c r="V458" s="111" t="e">
        <f t="shared" si="205"/>
        <v>#DIV/0!</v>
      </c>
      <c r="W458" s="110"/>
      <c r="X458" s="59"/>
      <c r="Y458" s="59"/>
      <c r="Z458" s="6"/>
    </row>
    <row r="459" spans="1:26" ht="22.5" customHeight="1" x14ac:dyDescent="0.25">
      <c r="A459" s="60">
        <v>1</v>
      </c>
      <c r="B459" s="60">
        <v>3</v>
      </c>
      <c r="C459" s="61" t="s">
        <v>160</v>
      </c>
      <c r="D459" s="61" t="s">
        <v>162</v>
      </c>
      <c r="E459" s="61"/>
      <c r="F459" s="61"/>
      <c r="G459" s="61"/>
      <c r="H459" s="61"/>
      <c r="I459" s="61"/>
      <c r="J459" s="61"/>
      <c r="K459" s="63" t="s">
        <v>627</v>
      </c>
      <c r="L459" s="112">
        <f t="shared" ref="L459:N459" si="271">SUM(L460:L462)</f>
        <v>0</v>
      </c>
      <c r="M459" s="112">
        <f t="shared" si="271"/>
        <v>0</v>
      </c>
      <c r="N459" s="112">
        <f t="shared" si="271"/>
        <v>0</v>
      </c>
      <c r="O459" s="112">
        <f t="shared" si="206"/>
        <v>0</v>
      </c>
      <c r="P459" s="112">
        <f t="shared" ref="P459:U459" si="272">SUM(P460:P462)</f>
        <v>0</v>
      </c>
      <c r="Q459" s="112">
        <f t="shared" si="272"/>
        <v>0</v>
      </c>
      <c r="R459" s="112">
        <f t="shared" si="272"/>
        <v>0</v>
      </c>
      <c r="S459" s="112">
        <f t="shared" si="272"/>
        <v>0</v>
      </c>
      <c r="T459" s="112">
        <f t="shared" si="272"/>
        <v>0</v>
      </c>
      <c r="U459" s="112">
        <f t="shared" si="272"/>
        <v>0</v>
      </c>
      <c r="V459" s="111" t="e">
        <f t="shared" si="205"/>
        <v>#DIV/0!</v>
      </c>
      <c r="W459" s="112"/>
      <c r="X459" s="66"/>
      <c r="Y459" s="66"/>
      <c r="Z459" s="6"/>
    </row>
    <row r="460" spans="1:26" ht="22.5" customHeight="1" x14ac:dyDescent="0.25">
      <c r="A460" s="93">
        <v>1</v>
      </c>
      <c r="B460" s="94" t="s">
        <v>622</v>
      </c>
      <c r="C460" s="94" t="s">
        <v>160</v>
      </c>
      <c r="D460" s="94" t="s">
        <v>162</v>
      </c>
      <c r="E460" s="94" t="s">
        <v>162</v>
      </c>
      <c r="F460" s="94"/>
      <c r="G460" s="94"/>
      <c r="H460" s="88"/>
      <c r="I460" s="88"/>
      <c r="J460" s="88"/>
      <c r="K460" s="89" t="s">
        <v>628</v>
      </c>
      <c r="L460" s="90"/>
      <c r="M460" s="90"/>
      <c r="N460" s="90"/>
      <c r="O460" s="90">
        <f t="shared" si="206"/>
        <v>0</v>
      </c>
      <c r="P460" s="90"/>
      <c r="Q460" s="90"/>
      <c r="R460" s="90"/>
      <c r="S460" s="90"/>
      <c r="T460" s="90"/>
      <c r="U460" s="90"/>
      <c r="V460" s="111" t="e">
        <f t="shared" si="205"/>
        <v>#DIV/0!</v>
      </c>
      <c r="W460" s="90"/>
      <c r="X460" s="93"/>
      <c r="Y460" s="94"/>
      <c r="Z460" s="100"/>
    </row>
    <row r="461" spans="1:26" ht="22.5" customHeight="1" x14ac:dyDescent="0.25">
      <c r="A461" s="93">
        <v>1</v>
      </c>
      <c r="B461" s="94" t="s">
        <v>622</v>
      </c>
      <c r="C461" s="94" t="s">
        <v>160</v>
      </c>
      <c r="D461" s="94" t="s">
        <v>162</v>
      </c>
      <c r="E461" s="94" t="s">
        <v>171</v>
      </c>
      <c r="F461" s="94"/>
      <c r="G461" s="94"/>
      <c r="H461" s="88"/>
      <c r="I461" s="88"/>
      <c r="J461" s="88"/>
      <c r="K461" s="89" t="s">
        <v>629</v>
      </c>
      <c r="L461" s="90"/>
      <c r="M461" s="90"/>
      <c r="N461" s="90"/>
      <c r="O461" s="90">
        <f t="shared" si="206"/>
        <v>0</v>
      </c>
      <c r="P461" s="90"/>
      <c r="Q461" s="90"/>
      <c r="R461" s="90"/>
      <c r="S461" s="90"/>
      <c r="T461" s="90"/>
      <c r="U461" s="90"/>
      <c r="V461" s="111" t="e">
        <f t="shared" si="205"/>
        <v>#DIV/0!</v>
      </c>
      <c r="W461" s="90"/>
      <c r="X461" s="93"/>
      <c r="Y461" s="94"/>
      <c r="Z461" s="100"/>
    </row>
    <row r="462" spans="1:26" ht="22.5" customHeight="1" x14ac:dyDescent="0.25">
      <c r="A462" s="93">
        <v>1</v>
      </c>
      <c r="B462" s="94" t="s">
        <v>622</v>
      </c>
      <c r="C462" s="94" t="s">
        <v>160</v>
      </c>
      <c r="D462" s="94" t="s">
        <v>162</v>
      </c>
      <c r="E462" s="94" t="s">
        <v>232</v>
      </c>
      <c r="F462" s="94"/>
      <c r="G462" s="94"/>
      <c r="H462" s="88"/>
      <c r="I462" s="88"/>
      <c r="J462" s="88"/>
      <c r="K462" s="89" t="s">
        <v>630</v>
      </c>
      <c r="L462" s="90"/>
      <c r="M462" s="90"/>
      <c r="N462" s="90"/>
      <c r="O462" s="90">
        <f t="shared" si="206"/>
        <v>0</v>
      </c>
      <c r="P462" s="90"/>
      <c r="Q462" s="90"/>
      <c r="R462" s="90"/>
      <c r="S462" s="90"/>
      <c r="T462" s="90"/>
      <c r="U462" s="90"/>
      <c r="V462" s="111" t="e">
        <f t="shared" si="205"/>
        <v>#DIV/0!</v>
      </c>
      <c r="W462" s="90"/>
      <c r="X462" s="93"/>
      <c r="Y462" s="94"/>
      <c r="Z462" s="100"/>
    </row>
    <row r="463" spans="1:26" ht="22.5" customHeight="1" x14ac:dyDescent="0.25">
      <c r="A463" s="60">
        <v>1</v>
      </c>
      <c r="B463" s="60">
        <v>3</v>
      </c>
      <c r="C463" s="61" t="s">
        <v>160</v>
      </c>
      <c r="D463" s="61" t="s">
        <v>171</v>
      </c>
      <c r="E463" s="61"/>
      <c r="F463" s="61"/>
      <c r="G463" s="61"/>
      <c r="H463" s="61"/>
      <c r="I463" s="61"/>
      <c r="J463" s="61"/>
      <c r="K463" s="63" t="s">
        <v>631</v>
      </c>
      <c r="L463" s="112"/>
      <c r="M463" s="112"/>
      <c r="N463" s="112"/>
      <c r="O463" s="112">
        <f t="shared" si="206"/>
        <v>0</v>
      </c>
      <c r="P463" s="112"/>
      <c r="Q463" s="112"/>
      <c r="R463" s="112"/>
      <c r="S463" s="112"/>
      <c r="T463" s="112"/>
      <c r="U463" s="112"/>
      <c r="V463" s="111" t="e">
        <f t="shared" si="205"/>
        <v>#DIV/0!</v>
      </c>
      <c r="W463" s="112"/>
      <c r="X463" s="66"/>
      <c r="Y463" s="66"/>
      <c r="Z463" s="6"/>
    </row>
    <row r="464" spans="1:26" ht="22.5" customHeight="1" x14ac:dyDescent="0.25">
      <c r="A464" s="60">
        <v>1</v>
      </c>
      <c r="B464" s="60">
        <v>3</v>
      </c>
      <c r="C464" s="61" t="s">
        <v>160</v>
      </c>
      <c r="D464" s="61" t="s">
        <v>232</v>
      </c>
      <c r="E464" s="61"/>
      <c r="F464" s="61"/>
      <c r="G464" s="61"/>
      <c r="H464" s="61"/>
      <c r="I464" s="61"/>
      <c r="J464" s="61"/>
      <c r="K464" s="63" t="s">
        <v>632</v>
      </c>
      <c r="L464" s="112">
        <v>46962528988.610001</v>
      </c>
      <c r="M464" s="112">
        <v>32690492692</v>
      </c>
      <c r="N464" s="112"/>
      <c r="O464" s="112">
        <f t="shared" si="206"/>
        <v>79653021680.610001</v>
      </c>
      <c r="P464" s="112"/>
      <c r="Q464" s="112">
        <f t="shared" si="206"/>
        <v>79653021680.610001</v>
      </c>
      <c r="R464" s="112"/>
      <c r="S464" s="112"/>
      <c r="T464" s="112"/>
      <c r="U464" s="112"/>
      <c r="V464" s="111" t="e">
        <f t="shared" si="205"/>
        <v>#DIV/0!</v>
      </c>
      <c r="W464" s="112"/>
      <c r="X464" s="66"/>
      <c r="Y464" s="66"/>
      <c r="Z464" s="6"/>
    </row>
    <row r="465" spans="1:26" ht="22.5" customHeight="1" x14ac:dyDescent="0.25">
      <c r="A465" s="109">
        <v>1</v>
      </c>
      <c r="B465" s="54" t="s">
        <v>622</v>
      </c>
      <c r="C465" s="54" t="s">
        <v>169</v>
      </c>
      <c r="D465" s="54"/>
      <c r="E465" s="54"/>
      <c r="F465" s="54"/>
      <c r="G465" s="54"/>
      <c r="H465" s="54"/>
      <c r="I465" s="54"/>
      <c r="J465" s="54"/>
      <c r="K465" s="56" t="s">
        <v>633</v>
      </c>
      <c r="L465" s="110">
        <f t="shared" ref="L465:N465" si="273">+L466+L470+L471</f>
        <v>0</v>
      </c>
      <c r="M465" s="110">
        <f t="shared" si="273"/>
        <v>0</v>
      </c>
      <c r="N465" s="110">
        <f t="shared" si="273"/>
        <v>0</v>
      </c>
      <c r="O465" s="110">
        <f t="shared" si="206"/>
        <v>0</v>
      </c>
      <c r="P465" s="110">
        <f t="shared" ref="P465:U465" si="274">+P466+P470+P471</f>
        <v>0</v>
      </c>
      <c r="Q465" s="110">
        <f t="shared" si="274"/>
        <v>0</v>
      </c>
      <c r="R465" s="110">
        <f t="shared" si="274"/>
        <v>0</v>
      </c>
      <c r="S465" s="110">
        <f t="shared" si="274"/>
        <v>0</v>
      </c>
      <c r="T465" s="110">
        <f t="shared" si="274"/>
        <v>0</v>
      </c>
      <c r="U465" s="110">
        <f t="shared" si="274"/>
        <v>0</v>
      </c>
      <c r="V465" s="111" t="e">
        <f t="shared" si="205"/>
        <v>#DIV/0!</v>
      </c>
      <c r="W465" s="110"/>
      <c r="X465" s="59"/>
      <c r="Y465" s="59"/>
      <c r="Z465" s="6"/>
    </row>
    <row r="466" spans="1:26" ht="22.5" customHeight="1" x14ac:dyDescent="0.25">
      <c r="A466" s="60">
        <v>1</v>
      </c>
      <c r="B466" s="60">
        <v>3</v>
      </c>
      <c r="C466" s="61" t="s">
        <v>169</v>
      </c>
      <c r="D466" s="61" t="s">
        <v>162</v>
      </c>
      <c r="E466" s="61"/>
      <c r="F466" s="61"/>
      <c r="G466" s="61"/>
      <c r="H466" s="61"/>
      <c r="I466" s="61"/>
      <c r="J466" s="61"/>
      <c r="K466" s="63" t="s">
        <v>627</v>
      </c>
      <c r="L466" s="112">
        <f t="shared" ref="L466:N466" si="275">SUM(L467:L469)</f>
        <v>0</v>
      </c>
      <c r="M466" s="112">
        <f t="shared" si="275"/>
        <v>0</v>
      </c>
      <c r="N466" s="112">
        <f t="shared" si="275"/>
        <v>0</v>
      </c>
      <c r="O466" s="112">
        <f t="shared" si="206"/>
        <v>0</v>
      </c>
      <c r="P466" s="112">
        <f t="shared" ref="P466:U466" si="276">SUM(P467:P469)</f>
        <v>0</v>
      </c>
      <c r="Q466" s="112">
        <f t="shared" si="276"/>
        <v>0</v>
      </c>
      <c r="R466" s="112">
        <f t="shared" si="276"/>
        <v>0</v>
      </c>
      <c r="S466" s="112">
        <f t="shared" si="276"/>
        <v>0</v>
      </c>
      <c r="T466" s="112">
        <f t="shared" si="276"/>
        <v>0</v>
      </c>
      <c r="U466" s="112">
        <f t="shared" si="276"/>
        <v>0</v>
      </c>
      <c r="V466" s="111" t="e">
        <f t="shared" si="205"/>
        <v>#DIV/0!</v>
      </c>
      <c r="W466" s="112"/>
      <c r="X466" s="66"/>
      <c r="Y466" s="66"/>
      <c r="Z466" s="6"/>
    </row>
    <row r="467" spans="1:26" ht="22.5" customHeight="1" x14ac:dyDescent="0.25">
      <c r="A467" s="93">
        <v>1</v>
      </c>
      <c r="B467" s="94" t="s">
        <v>622</v>
      </c>
      <c r="C467" s="94" t="s">
        <v>169</v>
      </c>
      <c r="D467" s="94" t="s">
        <v>162</v>
      </c>
      <c r="E467" s="94" t="s">
        <v>162</v>
      </c>
      <c r="F467" s="94"/>
      <c r="G467" s="94"/>
      <c r="H467" s="88"/>
      <c r="I467" s="88"/>
      <c r="J467" s="88"/>
      <c r="K467" s="89" t="s">
        <v>628</v>
      </c>
      <c r="L467" s="90"/>
      <c r="M467" s="90"/>
      <c r="N467" s="90"/>
      <c r="O467" s="90">
        <f t="shared" si="206"/>
        <v>0</v>
      </c>
      <c r="P467" s="90"/>
      <c r="Q467" s="90"/>
      <c r="R467" s="90"/>
      <c r="S467" s="90"/>
      <c r="T467" s="90"/>
      <c r="U467" s="90"/>
      <c r="V467" s="111" t="e">
        <f t="shared" si="205"/>
        <v>#DIV/0!</v>
      </c>
      <c r="W467" s="90"/>
      <c r="X467" s="93"/>
      <c r="Y467" s="94"/>
      <c r="Z467" s="100"/>
    </row>
    <row r="468" spans="1:26" ht="22.5" customHeight="1" x14ac:dyDescent="0.25">
      <c r="A468" s="93">
        <v>1</v>
      </c>
      <c r="B468" s="94" t="s">
        <v>622</v>
      </c>
      <c r="C468" s="94" t="s">
        <v>169</v>
      </c>
      <c r="D468" s="94" t="s">
        <v>162</v>
      </c>
      <c r="E468" s="94" t="s">
        <v>171</v>
      </c>
      <c r="F468" s="94"/>
      <c r="G468" s="94"/>
      <c r="H468" s="88"/>
      <c r="I468" s="88"/>
      <c r="J468" s="88"/>
      <c r="K468" s="89" t="s">
        <v>629</v>
      </c>
      <c r="L468" s="90"/>
      <c r="M468" s="90"/>
      <c r="N468" s="90"/>
      <c r="O468" s="90">
        <f t="shared" si="206"/>
        <v>0</v>
      </c>
      <c r="P468" s="90"/>
      <c r="Q468" s="90"/>
      <c r="R468" s="90"/>
      <c r="S468" s="90"/>
      <c r="T468" s="90"/>
      <c r="U468" s="90"/>
      <c r="V468" s="111" t="e">
        <f t="shared" si="205"/>
        <v>#DIV/0!</v>
      </c>
      <c r="W468" s="90"/>
      <c r="X468" s="93"/>
      <c r="Y468" s="94"/>
      <c r="Z468" s="100"/>
    </row>
    <row r="469" spans="1:26" ht="22.5" customHeight="1" x14ac:dyDescent="0.25">
      <c r="A469" s="93">
        <v>1</v>
      </c>
      <c r="B469" s="94" t="s">
        <v>622</v>
      </c>
      <c r="C469" s="94" t="s">
        <v>169</v>
      </c>
      <c r="D469" s="94" t="s">
        <v>162</v>
      </c>
      <c r="E469" s="94" t="s">
        <v>232</v>
      </c>
      <c r="F469" s="94"/>
      <c r="G469" s="94"/>
      <c r="H469" s="88"/>
      <c r="I469" s="88"/>
      <c r="J469" s="88"/>
      <c r="K469" s="89" t="s">
        <v>630</v>
      </c>
      <c r="L469" s="90"/>
      <c r="M469" s="90"/>
      <c r="N469" s="90"/>
      <c r="O469" s="90">
        <f t="shared" si="206"/>
        <v>0</v>
      </c>
      <c r="P469" s="90"/>
      <c r="Q469" s="90"/>
      <c r="R469" s="90"/>
      <c r="S469" s="90"/>
      <c r="T469" s="90"/>
      <c r="U469" s="90"/>
      <c r="V469" s="111" t="e">
        <f t="shared" si="205"/>
        <v>#DIV/0!</v>
      </c>
      <c r="W469" s="90"/>
      <c r="X469" s="93"/>
      <c r="Y469" s="94"/>
      <c r="Z469" s="100"/>
    </row>
    <row r="470" spans="1:26" ht="22.5" customHeight="1" x14ac:dyDescent="0.25">
      <c r="A470" s="60">
        <v>1</v>
      </c>
      <c r="B470" s="60">
        <v>3</v>
      </c>
      <c r="C470" s="61" t="s">
        <v>169</v>
      </c>
      <c r="D470" s="61" t="s">
        <v>171</v>
      </c>
      <c r="E470" s="61"/>
      <c r="F470" s="61"/>
      <c r="G470" s="61"/>
      <c r="H470" s="61"/>
      <c r="I470" s="61"/>
      <c r="J470" s="61"/>
      <c r="K470" s="63" t="s">
        <v>631</v>
      </c>
      <c r="L470" s="112"/>
      <c r="M470" s="112"/>
      <c r="N470" s="112"/>
      <c r="O470" s="112">
        <f t="shared" si="206"/>
        <v>0</v>
      </c>
      <c r="P470" s="112"/>
      <c r="Q470" s="112"/>
      <c r="R470" s="112"/>
      <c r="S470" s="112"/>
      <c r="T470" s="112"/>
      <c r="U470" s="112"/>
      <c r="V470" s="111" t="e">
        <f t="shared" si="205"/>
        <v>#DIV/0!</v>
      </c>
      <c r="W470" s="112"/>
      <c r="X470" s="66"/>
      <c r="Y470" s="66"/>
      <c r="Z470" s="6"/>
    </row>
    <row r="471" spans="1:26" ht="22.5" customHeight="1" x14ac:dyDescent="0.25">
      <c r="A471" s="60">
        <v>1</v>
      </c>
      <c r="B471" s="60">
        <v>3</v>
      </c>
      <c r="C471" s="61" t="s">
        <v>169</v>
      </c>
      <c r="D471" s="61" t="s">
        <v>232</v>
      </c>
      <c r="E471" s="61"/>
      <c r="F471" s="61"/>
      <c r="G471" s="61"/>
      <c r="H471" s="61"/>
      <c r="I471" s="61"/>
      <c r="J471" s="61"/>
      <c r="K471" s="63" t="s">
        <v>632</v>
      </c>
      <c r="L471" s="112"/>
      <c r="M471" s="112"/>
      <c r="N471" s="112"/>
      <c r="O471" s="112">
        <f t="shared" si="206"/>
        <v>0</v>
      </c>
      <c r="P471" s="112"/>
      <c r="Q471" s="112"/>
      <c r="R471" s="112"/>
      <c r="S471" s="112"/>
      <c r="T471" s="112"/>
      <c r="U471" s="112"/>
      <c r="V471" s="111" t="e">
        <f t="shared" si="205"/>
        <v>#DIV/0!</v>
      </c>
      <c r="W471" s="112"/>
      <c r="X471" s="66"/>
      <c r="Y471" s="66"/>
      <c r="Z471" s="6"/>
    </row>
    <row r="472" spans="1:26" ht="22.5" customHeight="1" x14ac:dyDescent="0.25">
      <c r="A472" s="109">
        <v>1</v>
      </c>
      <c r="B472" s="54" t="s">
        <v>622</v>
      </c>
      <c r="C472" s="54" t="s">
        <v>622</v>
      </c>
      <c r="D472" s="54"/>
      <c r="E472" s="54"/>
      <c r="F472" s="54"/>
      <c r="G472" s="54"/>
      <c r="H472" s="54"/>
      <c r="I472" s="54"/>
      <c r="J472" s="54"/>
      <c r="K472" s="56" t="s">
        <v>634</v>
      </c>
      <c r="L472" s="110">
        <f t="shared" ref="L472:N472" si="277">+L473+L477+L478</f>
        <v>0</v>
      </c>
      <c r="M472" s="110">
        <f t="shared" si="277"/>
        <v>0</v>
      </c>
      <c r="N472" s="110">
        <f t="shared" si="277"/>
        <v>0</v>
      </c>
      <c r="O472" s="110">
        <f t="shared" si="206"/>
        <v>0</v>
      </c>
      <c r="P472" s="110">
        <f t="shared" ref="P472:U472" si="278">+P473+P477+P478</f>
        <v>0</v>
      </c>
      <c r="Q472" s="110">
        <f t="shared" si="278"/>
        <v>0</v>
      </c>
      <c r="R472" s="110">
        <f t="shared" si="278"/>
        <v>0</v>
      </c>
      <c r="S472" s="110">
        <f t="shared" si="278"/>
        <v>0</v>
      </c>
      <c r="T472" s="110">
        <f t="shared" si="278"/>
        <v>0</v>
      </c>
      <c r="U472" s="110">
        <f t="shared" si="278"/>
        <v>0</v>
      </c>
      <c r="V472" s="111" t="e">
        <f t="shared" si="205"/>
        <v>#DIV/0!</v>
      </c>
      <c r="W472" s="110"/>
      <c r="X472" s="59"/>
      <c r="Y472" s="59"/>
      <c r="Z472" s="6"/>
    </row>
    <row r="473" spans="1:26" ht="22.5" customHeight="1" x14ac:dyDescent="0.25">
      <c r="A473" s="60">
        <v>1</v>
      </c>
      <c r="B473" s="60">
        <v>3</v>
      </c>
      <c r="C473" s="61" t="s">
        <v>622</v>
      </c>
      <c r="D473" s="61" t="s">
        <v>162</v>
      </c>
      <c r="E473" s="61"/>
      <c r="F473" s="61"/>
      <c r="G473" s="61"/>
      <c r="H473" s="61"/>
      <c r="I473" s="61"/>
      <c r="J473" s="61"/>
      <c r="K473" s="63" t="s">
        <v>627</v>
      </c>
      <c r="L473" s="112">
        <f t="shared" ref="L473:N473" si="279">SUM(L474:L476)</f>
        <v>0</v>
      </c>
      <c r="M473" s="112">
        <f t="shared" si="279"/>
        <v>0</v>
      </c>
      <c r="N473" s="112">
        <f t="shared" si="279"/>
        <v>0</v>
      </c>
      <c r="O473" s="112">
        <f t="shared" si="206"/>
        <v>0</v>
      </c>
      <c r="P473" s="112">
        <f t="shared" ref="P473:U473" si="280">SUM(P474:P476)</f>
        <v>0</v>
      </c>
      <c r="Q473" s="112">
        <f t="shared" si="280"/>
        <v>0</v>
      </c>
      <c r="R473" s="112">
        <f t="shared" si="280"/>
        <v>0</v>
      </c>
      <c r="S473" s="112">
        <f t="shared" si="280"/>
        <v>0</v>
      </c>
      <c r="T473" s="112">
        <f t="shared" si="280"/>
        <v>0</v>
      </c>
      <c r="U473" s="112">
        <f t="shared" si="280"/>
        <v>0</v>
      </c>
      <c r="V473" s="111" t="e">
        <f t="shared" si="205"/>
        <v>#DIV/0!</v>
      </c>
      <c r="W473" s="112"/>
      <c r="X473" s="66"/>
      <c r="Y473" s="66"/>
      <c r="Z473" s="6"/>
    </row>
    <row r="474" spans="1:26" ht="22.5" customHeight="1" x14ac:dyDescent="0.25">
      <c r="A474" s="93">
        <v>1</v>
      </c>
      <c r="B474" s="94" t="s">
        <v>622</v>
      </c>
      <c r="C474" s="94" t="s">
        <v>622</v>
      </c>
      <c r="D474" s="94" t="s">
        <v>162</v>
      </c>
      <c r="E474" s="94" t="s">
        <v>162</v>
      </c>
      <c r="F474" s="94"/>
      <c r="G474" s="94"/>
      <c r="H474" s="88"/>
      <c r="I474" s="88"/>
      <c r="J474" s="88"/>
      <c r="K474" s="89" t="s">
        <v>628</v>
      </c>
      <c r="L474" s="90"/>
      <c r="M474" s="90"/>
      <c r="N474" s="90"/>
      <c r="O474" s="90">
        <f t="shared" si="206"/>
        <v>0</v>
      </c>
      <c r="P474" s="90"/>
      <c r="Q474" s="90"/>
      <c r="R474" s="90"/>
      <c r="S474" s="90"/>
      <c r="T474" s="90"/>
      <c r="U474" s="90"/>
      <c r="V474" s="111" t="e">
        <f t="shared" si="205"/>
        <v>#DIV/0!</v>
      </c>
      <c r="W474" s="90"/>
      <c r="X474" s="93"/>
      <c r="Y474" s="94"/>
      <c r="Z474" s="100"/>
    </row>
    <row r="475" spans="1:26" ht="22.5" customHeight="1" x14ac:dyDescent="0.25">
      <c r="A475" s="93">
        <v>1</v>
      </c>
      <c r="B475" s="94" t="s">
        <v>622</v>
      </c>
      <c r="C475" s="94" t="s">
        <v>622</v>
      </c>
      <c r="D475" s="94" t="s">
        <v>162</v>
      </c>
      <c r="E475" s="94" t="s">
        <v>171</v>
      </c>
      <c r="F475" s="94"/>
      <c r="G475" s="94"/>
      <c r="H475" s="88"/>
      <c r="I475" s="88"/>
      <c r="J475" s="88"/>
      <c r="K475" s="89" t="s">
        <v>629</v>
      </c>
      <c r="L475" s="90"/>
      <c r="M475" s="90"/>
      <c r="N475" s="90"/>
      <c r="O475" s="90">
        <f t="shared" si="206"/>
        <v>0</v>
      </c>
      <c r="P475" s="90"/>
      <c r="Q475" s="90"/>
      <c r="R475" s="90"/>
      <c r="S475" s="90"/>
      <c r="T475" s="90"/>
      <c r="U475" s="90"/>
      <c r="V475" s="111" t="e">
        <f t="shared" si="205"/>
        <v>#DIV/0!</v>
      </c>
      <c r="W475" s="90"/>
      <c r="X475" s="93"/>
      <c r="Y475" s="94"/>
      <c r="Z475" s="100"/>
    </row>
    <row r="476" spans="1:26" ht="22.5" customHeight="1" x14ac:dyDescent="0.25">
      <c r="A476" s="93">
        <v>1</v>
      </c>
      <c r="B476" s="94" t="s">
        <v>622</v>
      </c>
      <c r="C476" s="94" t="s">
        <v>622</v>
      </c>
      <c r="D476" s="94" t="s">
        <v>162</v>
      </c>
      <c r="E476" s="94" t="s">
        <v>232</v>
      </c>
      <c r="F476" s="94"/>
      <c r="G476" s="94"/>
      <c r="H476" s="88"/>
      <c r="I476" s="88"/>
      <c r="J476" s="88"/>
      <c r="K476" s="89" t="s">
        <v>630</v>
      </c>
      <c r="L476" s="90"/>
      <c r="M476" s="90"/>
      <c r="N476" s="90"/>
      <c r="O476" s="90">
        <f t="shared" si="206"/>
        <v>0</v>
      </c>
      <c r="P476" s="90"/>
      <c r="Q476" s="90"/>
      <c r="R476" s="90"/>
      <c r="S476" s="90"/>
      <c r="T476" s="90"/>
      <c r="U476" s="90"/>
      <c r="V476" s="111" t="e">
        <f t="shared" si="205"/>
        <v>#DIV/0!</v>
      </c>
      <c r="W476" s="90"/>
      <c r="X476" s="93"/>
      <c r="Y476" s="94"/>
      <c r="Z476" s="100"/>
    </row>
    <row r="477" spans="1:26" ht="22.5" customHeight="1" x14ac:dyDescent="0.25">
      <c r="A477" s="60">
        <v>1</v>
      </c>
      <c r="B477" s="60">
        <v>3</v>
      </c>
      <c r="C477" s="61" t="s">
        <v>622</v>
      </c>
      <c r="D477" s="61" t="s">
        <v>171</v>
      </c>
      <c r="E477" s="61"/>
      <c r="F477" s="61"/>
      <c r="G477" s="61"/>
      <c r="H477" s="61"/>
      <c r="I477" s="61"/>
      <c r="J477" s="61"/>
      <c r="K477" s="63" t="s">
        <v>631</v>
      </c>
      <c r="L477" s="112"/>
      <c r="M477" s="112"/>
      <c r="N477" s="112"/>
      <c r="O477" s="112">
        <f t="shared" si="206"/>
        <v>0</v>
      </c>
      <c r="P477" s="112"/>
      <c r="Q477" s="112"/>
      <c r="R477" s="112"/>
      <c r="S477" s="112"/>
      <c r="T477" s="112"/>
      <c r="U477" s="112"/>
      <c r="V477" s="111" t="e">
        <f t="shared" si="205"/>
        <v>#DIV/0!</v>
      </c>
      <c r="W477" s="112"/>
      <c r="X477" s="66"/>
      <c r="Y477" s="66"/>
      <c r="Z477" s="6"/>
    </row>
    <row r="478" spans="1:26" ht="22.5" customHeight="1" x14ac:dyDescent="0.25">
      <c r="A478" s="60">
        <v>1</v>
      </c>
      <c r="B478" s="60">
        <v>3</v>
      </c>
      <c r="C478" s="61" t="s">
        <v>622</v>
      </c>
      <c r="D478" s="61" t="s">
        <v>232</v>
      </c>
      <c r="E478" s="61"/>
      <c r="F478" s="61"/>
      <c r="G478" s="61"/>
      <c r="H478" s="61"/>
      <c r="I478" s="61"/>
      <c r="J478" s="61"/>
      <c r="K478" s="63" t="s">
        <v>632</v>
      </c>
      <c r="L478" s="112"/>
      <c r="M478" s="112"/>
      <c r="N478" s="112"/>
      <c r="O478" s="112">
        <f t="shared" si="206"/>
        <v>0</v>
      </c>
      <c r="P478" s="112"/>
      <c r="Q478" s="112"/>
      <c r="R478" s="112"/>
      <c r="S478" s="112"/>
      <c r="T478" s="112"/>
      <c r="U478" s="112"/>
      <c r="V478" s="111" t="e">
        <f t="shared" si="205"/>
        <v>#DIV/0!</v>
      </c>
      <c r="W478" s="112"/>
      <c r="X478" s="66"/>
      <c r="Y478" s="66"/>
      <c r="Z478" s="6"/>
    </row>
    <row r="479" spans="1:26" ht="22.5" customHeight="1" x14ac:dyDescent="0.25">
      <c r="A479" s="115"/>
      <c r="B479" s="116"/>
      <c r="C479" s="116"/>
      <c r="D479" s="116"/>
      <c r="E479" s="116"/>
      <c r="F479" s="116"/>
      <c r="G479" s="116"/>
      <c r="H479" s="116"/>
      <c r="I479" s="116"/>
      <c r="J479" s="116"/>
      <c r="K479" s="117"/>
      <c r="L479" s="118"/>
      <c r="M479" s="118"/>
      <c r="N479" s="118"/>
      <c r="O479" s="118"/>
      <c r="P479" s="118"/>
      <c r="Q479" s="118"/>
      <c r="R479" s="118"/>
      <c r="S479" s="118"/>
      <c r="T479" s="118"/>
      <c r="U479" s="118"/>
      <c r="V479" s="119"/>
      <c r="W479" s="115"/>
      <c r="X479" s="120"/>
      <c r="Y479" s="120"/>
      <c r="Z479" s="6"/>
    </row>
    <row r="480" spans="1:26" ht="22.5" customHeight="1" x14ac:dyDescent="0.25">
      <c r="A480" s="115"/>
      <c r="B480" s="116"/>
      <c r="C480" s="116"/>
      <c r="D480" s="116"/>
      <c r="E480" s="116"/>
      <c r="F480" s="116"/>
      <c r="G480" s="116"/>
      <c r="H480" s="121"/>
      <c r="I480" s="121"/>
      <c r="J480" s="121"/>
      <c r="K480" s="122"/>
      <c r="L480" s="123"/>
      <c r="M480" s="123"/>
      <c r="N480" s="123"/>
      <c r="O480" s="123"/>
      <c r="P480" s="123"/>
      <c r="Q480" s="123"/>
      <c r="R480" s="123"/>
      <c r="S480" s="123"/>
      <c r="T480" s="123"/>
      <c r="U480" s="123"/>
      <c r="V480" s="124"/>
      <c r="W480" s="125"/>
      <c r="X480" s="120"/>
      <c r="Y480" s="120"/>
      <c r="Z480" s="53"/>
    </row>
    <row r="481" spans="1:26" ht="22.5" customHeight="1" x14ac:dyDescent="0.25">
      <c r="A481" s="115"/>
      <c r="B481" s="116"/>
      <c r="C481" s="116"/>
      <c r="D481" s="116"/>
      <c r="E481" s="116"/>
      <c r="F481" s="116"/>
      <c r="G481" s="116"/>
      <c r="H481" s="121"/>
      <c r="I481" s="121"/>
      <c r="J481" s="121"/>
      <c r="K481" s="122"/>
      <c r="L481" s="123"/>
      <c r="M481" s="123"/>
      <c r="N481" s="123"/>
      <c r="O481" s="123"/>
      <c r="P481" s="123"/>
      <c r="Q481" s="123"/>
      <c r="R481" s="123"/>
      <c r="S481" s="123"/>
      <c r="T481" s="123"/>
      <c r="U481" s="123"/>
      <c r="V481" s="124"/>
      <c r="W481" s="125"/>
      <c r="X481" s="120"/>
      <c r="Y481" s="120"/>
      <c r="Z481" s="53"/>
    </row>
    <row r="482" spans="1:26" ht="22.5" customHeight="1" x14ac:dyDescent="0.25">
      <c r="A482" s="115"/>
      <c r="B482" s="116"/>
      <c r="C482" s="116"/>
      <c r="D482" s="116"/>
      <c r="E482" s="116"/>
      <c r="F482" s="116"/>
      <c r="G482" s="116"/>
      <c r="H482" s="116"/>
      <c r="I482" s="116"/>
      <c r="J482" s="116"/>
      <c r="K482" s="117"/>
      <c r="L482" s="118"/>
      <c r="M482" s="118"/>
      <c r="N482" s="118"/>
      <c r="O482" s="118"/>
      <c r="P482" s="118"/>
      <c r="Q482" s="118"/>
      <c r="R482" s="118"/>
      <c r="S482" s="118"/>
      <c r="T482" s="118"/>
      <c r="U482" s="118"/>
      <c r="V482" s="119"/>
      <c r="W482" s="115"/>
      <c r="X482" s="120"/>
      <c r="Y482" s="120"/>
      <c r="Z482" s="6"/>
    </row>
    <row r="483" spans="1:26" ht="22.5" customHeight="1" x14ac:dyDescent="0.25">
      <c r="A483" s="115"/>
      <c r="B483" s="116"/>
      <c r="C483" s="116"/>
      <c r="D483" s="116"/>
      <c r="E483" s="116"/>
      <c r="F483" s="116"/>
      <c r="G483" s="116"/>
      <c r="H483" s="116"/>
      <c r="I483" s="116"/>
      <c r="J483" s="116"/>
      <c r="K483" s="117"/>
      <c r="L483" s="118"/>
      <c r="M483" s="118"/>
      <c r="N483" s="118"/>
      <c r="O483" s="118"/>
      <c r="P483" s="118"/>
      <c r="Q483" s="118"/>
      <c r="R483" s="118"/>
      <c r="S483" s="118"/>
      <c r="T483" s="118"/>
      <c r="U483" s="118"/>
      <c r="V483" s="119"/>
      <c r="W483" s="115"/>
      <c r="X483" s="120"/>
      <c r="Y483" s="120"/>
      <c r="Z483" s="6"/>
    </row>
    <row r="484" spans="1:26" ht="22.5" customHeight="1" x14ac:dyDescent="0.25">
      <c r="A484" s="115"/>
      <c r="B484" s="116"/>
      <c r="C484" s="116"/>
      <c r="D484" s="116"/>
      <c r="E484" s="116"/>
      <c r="F484" s="116"/>
      <c r="G484" s="116"/>
      <c r="H484" s="116"/>
      <c r="I484" s="116"/>
      <c r="J484" s="116"/>
      <c r="K484" s="117"/>
      <c r="L484" s="118"/>
      <c r="M484" s="118"/>
      <c r="N484" s="118"/>
      <c r="O484" s="118"/>
      <c r="P484" s="118"/>
      <c r="Q484" s="118"/>
      <c r="R484" s="118"/>
      <c r="S484" s="118"/>
      <c r="T484" s="118"/>
      <c r="U484" s="118"/>
      <c r="V484" s="119"/>
      <c r="W484" s="115"/>
      <c r="X484" s="120"/>
      <c r="Y484" s="120"/>
      <c r="Z484" s="6"/>
    </row>
    <row r="485" spans="1:26" ht="22.5" customHeight="1" x14ac:dyDescent="0.25">
      <c r="A485" s="115"/>
      <c r="B485" s="116"/>
      <c r="C485" s="116"/>
      <c r="D485" s="116"/>
      <c r="E485" s="116"/>
      <c r="F485" s="116"/>
      <c r="G485" s="116"/>
      <c r="H485" s="116"/>
      <c r="I485" s="116"/>
      <c r="J485" s="116"/>
      <c r="K485" s="117"/>
      <c r="L485" s="118"/>
      <c r="M485" s="118"/>
      <c r="N485" s="118"/>
      <c r="O485" s="118"/>
      <c r="P485" s="118"/>
      <c r="Q485" s="118"/>
      <c r="R485" s="118"/>
      <c r="S485" s="118"/>
      <c r="T485" s="118"/>
      <c r="U485" s="118"/>
      <c r="V485" s="119"/>
      <c r="W485" s="115"/>
      <c r="X485" s="120"/>
      <c r="Y485" s="120"/>
      <c r="Z485" s="6"/>
    </row>
    <row r="486" spans="1:26" ht="22.5" customHeight="1" x14ac:dyDescent="0.25">
      <c r="A486" s="115"/>
      <c r="B486" s="116"/>
      <c r="C486" s="116"/>
      <c r="D486" s="116"/>
      <c r="E486" s="116"/>
      <c r="F486" s="116"/>
      <c r="G486" s="116"/>
      <c r="H486" s="116"/>
      <c r="I486" s="116"/>
      <c r="J486" s="116"/>
      <c r="K486" s="117"/>
      <c r="L486" s="118"/>
      <c r="M486" s="118"/>
      <c r="N486" s="118"/>
      <c r="O486" s="118"/>
      <c r="P486" s="118"/>
      <c r="Q486" s="118"/>
      <c r="R486" s="118"/>
      <c r="S486" s="118"/>
      <c r="T486" s="118"/>
      <c r="U486" s="118"/>
      <c r="V486" s="119"/>
      <c r="W486" s="115"/>
      <c r="X486" s="120"/>
      <c r="Y486" s="120"/>
      <c r="Z486" s="6"/>
    </row>
    <row r="487" spans="1:26" ht="22.5" customHeight="1" x14ac:dyDescent="0.25">
      <c r="A487" s="115"/>
      <c r="B487" s="116"/>
      <c r="C487" s="116"/>
      <c r="D487" s="116"/>
      <c r="E487" s="116"/>
      <c r="F487" s="116"/>
      <c r="G487" s="116"/>
      <c r="H487" s="116"/>
      <c r="I487" s="116"/>
      <c r="J487" s="116"/>
      <c r="K487" s="117"/>
      <c r="L487" s="118"/>
      <c r="M487" s="118"/>
      <c r="N487" s="118"/>
      <c r="O487" s="118"/>
      <c r="P487" s="118"/>
      <c r="Q487" s="118"/>
      <c r="R487" s="118"/>
      <c r="S487" s="118"/>
      <c r="T487" s="118"/>
      <c r="U487" s="118"/>
      <c r="V487" s="119"/>
      <c r="W487" s="115"/>
      <c r="X487" s="120"/>
      <c r="Y487" s="120"/>
      <c r="Z487" s="6"/>
    </row>
    <row r="488" spans="1:26" ht="22.5" customHeight="1" x14ac:dyDescent="0.25">
      <c r="A488" s="115"/>
      <c r="B488" s="116"/>
      <c r="C488" s="116"/>
      <c r="D488" s="116"/>
      <c r="E488" s="116"/>
      <c r="F488" s="116"/>
      <c r="G488" s="116"/>
      <c r="H488" s="116"/>
      <c r="I488" s="116"/>
      <c r="J488" s="116"/>
      <c r="K488" s="117"/>
      <c r="L488" s="118"/>
      <c r="M488" s="118"/>
      <c r="N488" s="118"/>
      <c r="O488" s="118"/>
      <c r="P488" s="118"/>
      <c r="Q488" s="118"/>
      <c r="R488" s="118"/>
      <c r="S488" s="118"/>
      <c r="T488" s="118"/>
      <c r="U488" s="118"/>
      <c r="V488" s="119"/>
      <c r="W488" s="115"/>
      <c r="X488" s="120"/>
      <c r="Y488" s="120"/>
      <c r="Z488" s="6"/>
    </row>
    <row r="489" spans="1:26" ht="22.5" customHeight="1" x14ac:dyDescent="0.25">
      <c r="A489" s="115"/>
      <c r="B489" s="116"/>
      <c r="C489" s="116"/>
      <c r="D489" s="116"/>
      <c r="E489" s="116"/>
      <c r="F489" s="116"/>
      <c r="G489" s="116"/>
      <c r="H489" s="116"/>
      <c r="I489" s="116"/>
      <c r="J489" s="116"/>
      <c r="K489" s="117"/>
      <c r="L489" s="118"/>
      <c r="M489" s="118"/>
      <c r="N489" s="118"/>
      <c r="O489" s="118"/>
      <c r="P489" s="118"/>
      <c r="Q489" s="118"/>
      <c r="R489" s="118"/>
      <c r="S489" s="118"/>
      <c r="T489" s="118"/>
      <c r="U489" s="118"/>
      <c r="V489" s="119"/>
      <c r="W489" s="115"/>
      <c r="X489" s="120"/>
      <c r="Y489" s="120"/>
      <c r="Z489" s="6"/>
    </row>
    <row r="490" spans="1:26" ht="22.5" customHeight="1" x14ac:dyDescent="0.25">
      <c r="A490" s="115"/>
      <c r="B490" s="116"/>
      <c r="C490" s="116"/>
      <c r="D490" s="116"/>
      <c r="E490" s="116"/>
      <c r="F490" s="116"/>
      <c r="G490" s="116"/>
      <c r="H490" s="116"/>
      <c r="I490" s="116"/>
      <c r="J490" s="116"/>
      <c r="K490" s="117"/>
      <c r="L490" s="118"/>
      <c r="M490" s="118"/>
      <c r="N490" s="118"/>
      <c r="O490" s="118"/>
      <c r="P490" s="118"/>
      <c r="Q490" s="118"/>
      <c r="R490" s="118"/>
      <c r="S490" s="118"/>
      <c r="T490" s="118"/>
      <c r="U490" s="118"/>
      <c r="V490" s="119"/>
      <c r="W490" s="115"/>
      <c r="X490" s="120"/>
      <c r="Y490" s="120"/>
      <c r="Z490" s="6"/>
    </row>
    <row r="491" spans="1:26" ht="22.5" customHeight="1" x14ac:dyDescent="0.25">
      <c r="A491" s="115"/>
      <c r="B491" s="116"/>
      <c r="C491" s="116"/>
      <c r="D491" s="116"/>
      <c r="E491" s="116"/>
      <c r="F491" s="116"/>
      <c r="G491" s="116"/>
      <c r="H491" s="116"/>
      <c r="I491" s="116"/>
      <c r="J491" s="116"/>
      <c r="K491" s="117"/>
      <c r="L491" s="118"/>
      <c r="M491" s="118"/>
      <c r="N491" s="118"/>
      <c r="O491" s="118"/>
      <c r="P491" s="118"/>
      <c r="Q491" s="118"/>
      <c r="R491" s="118"/>
      <c r="S491" s="118"/>
      <c r="T491" s="118"/>
      <c r="U491" s="118"/>
      <c r="V491" s="119"/>
      <c r="W491" s="115"/>
      <c r="X491" s="120"/>
      <c r="Y491" s="120"/>
      <c r="Z491" s="6"/>
    </row>
    <row r="492" spans="1:26" ht="22.5" customHeight="1" x14ac:dyDescent="0.25">
      <c r="A492" s="115"/>
      <c r="B492" s="116"/>
      <c r="C492" s="116"/>
      <c r="D492" s="116"/>
      <c r="E492" s="116"/>
      <c r="F492" s="116"/>
      <c r="G492" s="116"/>
      <c r="H492" s="116"/>
      <c r="I492" s="116"/>
      <c r="J492" s="116"/>
      <c r="K492" s="117"/>
      <c r="L492" s="118"/>
      <c r="M492" s="118"/>
      <c r="N492" s="118"/>
      <c r="O492" s="118"/>
      <c r="P492" s="118"/>
      <c r="Q492" s="118"/>
      <c r="R492" s="118"/>
      <c r="S492" s="118"/>
      <c r="T492" s="118"/>
      <c r="U492" s="118"/>
      <c r="V492" s="119"/>
      <c r="W492" s="115"/>
      <c r="X492" s="120"/>
      <c r="Y492" s="120"/>
      <c r="Z492" s="6"/>
    </row>
    <row r="493" spans="1:26" ht="22.5" customHeight="1" x14ac:dyDescent="0.25">
      <c r="A493" s="115"/>
      <c r="B493" s="116"/>
      <c r="C493" s="116"/>
      <c r="D493" s="116"/>
      <c r="E493" s="116"/>
      <c r="F493" s="116"/>
      <c r="G493" s="116"/>
      <c r="H493" s="116"/>
      <c r="I493" s="116"/>
      <c r="J493" s="116"/>
      <c r="K493" s="117"/>
      <c r="L493" s="118"/>
      <c r="M493" s="118"/>
      <c r="N493" s="118"/>
      <c r="O493" s="118"/>
      <c r="P493" s="118"/>
      <c r="Q493" s="118"/>
      <c r="R493" s="118"/>
      <c r="S493" s="118"/>
      <c r="T493" s="118"/>
      <c r="U493" s="118"/>
      <c r="V493" s="119"/>
      <c r="W493" s="115"/>
      <c r="X493" s="120"/>
      <c r="Y493" s="120"/>
      <c r="Z493" s="6"/>
    </row>
    <row r="494" spans="1:26" ht="22.5" customHeight="1" x14ac:dyDescent="0.25">
      <c r="A494" s="115"/>
      <c r="B494" s="116"/>
      <c r="C494" s="116"/>
      <c r="D494" s="116"/>
      <c r="E494" s="116"/>
      <c r="F494" s="116"/>
      <c r="G494" s="116"/>
      <c r="H494" s="116"/>
      <c r="I494" s="116"/>
      <c r="J494" s="116"/>
      <c r="K494" s="117"/>
      <c r="L494" s="118"/>
      <c r="M494" s="118"/>
      <c r="N494" s="118"/>
      <c r="O494" s="118"/>
      <c r="P494" s="118"/>
      <c r="Q494" s="118"/>
      <c r="R494" s="118"/>
      <c r="S494" s="118"/>
      <c r="T494" s="118"/>
      <c r="U494" s="118"/>
      <c r="V494" s="119"/>
      <c r="W494" s="115"/>
      <c r="X494" s="120"/>
      <c r="Y494" s="120"/>
      <c r="Z494" s="6"/>
    </row>
    <row r="495" spans="1:26" ht="22.5" customHeight="1" x14ac:dyDescent="0.25">
      <c r="A495" s="115"/>
      <c r="B495" s="116"/>
      <c r="C495" s="116"/>
      <c r="D495" s="116"/>
      <c r="E495" s="116"/>
      <c r="F495" s="116"/>
      <c r="G495" s="116"/>
      <c r="H495" s="116"/>
      <c r="I495" s="116"/>
      <c r="J495" s="116"/>
      <c r="K495" s="117"/>
      <c r="L495" s="118"/>
      <c r="M495" s="118"/>
      <c r="N495" s="118"/>
      <c r="O495" s="118"/>
      <c r="P495" s="118"/>
      <c r="Q495" s="118"/>
      <c r="R495" s="118"/>
      <c r="S495" s="118"/>
      <c r="T495" s="118"/>
      <c r="U495" s="118"/>
      <c r="V495" s="119"/>
      <c r="W495" s="115"/>
      <c r="X495" s="120"/>
      <c r="Y495" s="120"/>
      <c r="Z495" s="6"/>
    </row>
    <row r="496" spans="1:26" ht="22.5" customHeight="1" x14ac:dyDescent="0.25">
      <c r="A496" s="115"/>
      <c r="B496" s="116"/>
      <c r="C496" s="116"/>
      <c r="D496" s="116"/>
      <c r="E496" s="116"/>
      <c r="F496" s="116"/>
      <c r="G496" s="116"/>
      <c r="H496" s="116"/>
      <c r="I496" s="116"/>
      <c r="J496" s="116"/>
      <c r="K496" s="117"/>
      <c r="L496" s="118"/>
      <c r="M496" s="118"/>
      <c r="N496" s="118"/>
      <c r="O496" s="118"/>
      <c r="P496" s="118"/>
      <c r="Q496" s="118"/>
      <c r="R496" s="118"/>
      <c r="S496" s="118"/>
      <c r="T496" s="118"/>
      <c r="U496" s="118"/>
      <c r="V496" s="119"/>
      <c r="W496" s="115"/>
      <c r="X496" s="120"/>
      <c r="Y496" s="120"/>
      <c r="Z496" s="6"/>
    </row>
    <row r="497" spans="1:26" ht="22.5" customHeight="1" x14ac:dyDescent="0.25">
      <c r="A497" s="115"/>
      <c r="B497" s="116"/>
      <c r="C497" s="116"/>
      <c r="D497" s="116"/>
      <c r="E497" s="116"/>
      <c r="F497" s="116"/>
      <c r="G497" s="116"/>
      <c r="H497" s="116"/>
      <c r="I497" s="116"/>
      <c r="J497" s="116"/>
      <c r="K497" s="117"/>
      <c r="L497" s="118"/>
      <c r="M497" s="118"/>
      <c r="N497" s="118"/>
      <c r="O497" s="118"/>
      <c r="P497" s="118"/>
      <c r="Q497" s="118"/>
      <c r="R497" s="118"/>
      <c r="S497" s="118"/>
      <c r="T497" s="118"/>
      <c r="U497" s="118"/>
      <c r="V497" s="119"/>
      <c r="W497" s="115"/>
      <c r="X497" s="120"/>
      <c r="Y497" s="120"/>
      <c r="Z497" s="6"/>
    </row>
    <row r="498" spans="1:26" ht="22.5" customHeight="1" x14ac:dyDescent="0.25">
      <c r="A498" s="115"/>
      <c r="B498" s="116"/>
      <c r="C498" s="116"/>
      <c r="D498" s="116"/>
      <c r="E498" s="116"/>
      <c r="F498" s="116"/>
      <c r="G498" s="116"/>
      <c r="H498" s="116"/>
      <c r="I498" s="116"/>
      <c r="J498" s="116"/>
      <c r="K498" s="117"/>
      <c r="L498" s="118"/>
      <c r="M498" s="118"/>
      <c r="N498" s="118"/>
      <c r="O498" s="118"/>
      <c r="P498" s="118"/>
      <c r="Q498" s="118"/>
      <c r="R498" s="118"/>
      <c r="S498" s="118"/>
      <c r="T498" s="118"/>
      <c r="U498" s="118"/>
      <c r="V498" s="119"/>
      <c r="W498" s="115"/>
      <c r="X498" s="120"/>
      <c r="Y498" s="120"/>
      <c r="Z498" s="6"/>
    </row>
    <row r="499" spans="1:26" ht="22.5" customHeight="1" x14ac:dyDescent="0.25">
      <c r="A499" s="115"/>
      <c r="B499" s="116"/>
      <c r="C499" s="116"/>
      <c r="D499" s="116"/>
      <c r="E499" s="116"/>
      <c r="F499" s="116"/>
      <c r="G499" s="116"/>
      <c r="H499" s="116"/>
      <c r="I499" s="116"/>
      <c r="J499" s="116"/>
      <c r="K499" s="117"/>
      <c r="L499" s="118"/>
      <c r="M499" s="118"/>
      <c r="N499" s="118"/>
      <c r="O499" s="118"/>
      <c r="P499" s="118"/>
      <c r="Q499" s="118"/>
      <c r="R499" s="118"/>
      <c r="S499" s="118"/>
      <c r="T499" s="118"/>
      <c r="U499" s="118"/>
      <c r="V499" s="119"/>
      <c r="W499" s="115"/>
      <c r="X499" s="120"/>
      <c r="Y499" s="120"/>
      <c r="Z499" s="6"/>
    </row>
    <row r="500" spans="1:26" ht="22.5" customHeight="1" x14ac:dyDescent="0.25">
      <c r="A500" s="115"/>
      <c r="B500" s="116"/>
      <c r="C500" s="116"/>
      <c r="D500" s="116"/>
      <c r="E500" s="116"/>
      <c r="F500" s="116"/>
      <c r="G500" s="116"/>
      <c r="H500" s="116"/>
      <c r="I500" s="116"/>
      <c r="J500" s="116"/>
      <c r="K500" s="117"/>
      <c r="L500" s="118"/>
      <c r="M500" s="118"/>
      <c r="N500" s="118"/>
      <c r="O500" s="118"/>
      <c r="P500" s="118"/>
      <c r="Q500" s="118"/>
      <c r="R500" s="118"/>
      <c r="S500" s="118"/>
      <c r="T500" s="118"/>
      <c r="U500" s="118"/>
      <c r="V500" s="119"/>
      <c r="W500" s="115"/>
      <c r="X500" s="120"/>
      <c r="Y500" s="120"/>
      <c r="Z500" s="6"/>
    </row>
    <row r="501" spans="1:26" ht="22.5" customHeight="1" x14ac:dyDescent="0.25">
      <c r="A501" s="115"/>
      <c r="B501" s="116"/>
      <c r="C501" s="116"/>
      <c r="D501" s="116"/>
      <c r="E501" s="116"/>
      <c r="F501" s="116"/>
      <c r="G501" s="116"/>
      <c r="H501" s="116"/>
      <c r="I501" s="116"/>
      <c r="J501" s="116"/>
      <c r="K501" s="117"/>
      <c r="L501" s="118"/>
      <c r="M501" s="118"/>
      <c r="N501" s="118"/>
      <c r="O501" s="118"/>
      <c r="P501" s="118"/>
      <c r="Q501" s="118"/>
      <c r="R501" s="118"/>
      <c r="S501" s="118"/>
      <c r="T501" s="118"/>
      <c r="U501" s="118"/>
      <c r="V501" s="119"/>
      <c r="W501" s="115"/>
      <c r="X501" s="120"/>
      <c r="Y501" s="120"/>
      <c r="Z501" s="6"/>
    </row>
    <row r="502" spans="1:26" ht="22.5" customHeight="1" x14ac:dyDescent="0.25">
      <c r="A502" s="115"/>
      <c r="B502" s="116"/>
      <c r="C502" s="116"/>
      <c r="D502" s="116"/>
      <c r="E502" s="116"/>
      <c r="F502" s="116"/>
      <c r="G502" s="116"/>
      <c r="H502" s="116"/>
      <c r="I502" s="116"/>
      <c r="J502" s="116"/>
      <c r="K502" s="117"/>
      <c r="L502" s="118"/>
      <c r="M502" s="118"/>
      <c r="N502" s="118"/>
      <c r="O502" s="118"/>
      <c r="P502" s="118"/>
      <c r="Q502" s="118"/>
      <c r="R502" s="118"/>
      <c r="S502" s="118"/>
      <c r="T502" s="118"/>
      <c r="U502" s="118"/>
      <c r="V502" s="119"/>
      <c r="W502" s="115"/>
      <c r="X502" s="120"/>
      <c r="Y502" s="120"/>
      <c r="Z502" s="6"/>
    </row>
    <row r="503" spans="1:26" ht="22.5" customHeight="1" x14ac:dyDescent="0.25">
      <c r="A503" s="115"/>
      <c r="B503" s="116"/>
      <c r="C503" s="116"/>
      <c r="D503" s="116"/>
      <c r="E503" s="116"/>
      <c r="F503" s="116"/>
      <c r="G503" s="116"/>
      <c r="H503" s="116"/>
      <c r="I503" s="116"/>
      <c r="J503" s="116"/>
      <c r="K503" s="117"/>
      <c r="L503" s="118"/>
      <c r="M503" s="118"/>
      <c r="N503" s="118"/>
      <c r="O503" s="118"/>
      <c r="P503" s="118"/>
      <c r="Q503" s="118"/>
      <c r="R503" s="118"/>
      <c r="S503" s="118"/>
      <c r="T503" s="118"/>
      <c r="U503" s="118"/>
      <c r="V503" s="119"/>
      <c r="W503" s="115"/>
      <c r="X503" s="120"/>
      <c r="Y503" s="120"/>
      <c r="Z503" s="6"/>
    </row>
    <row r="504" spans="1:26" ht="22.5" customHeight="1" x14ac:dyDescent="0.25">
      <c r="A504" s="115"/>
      <c r="B504" s="116"/>
      <c r="C504" s="116"/>
      <c r="D504" s="116"/>
      <c r="E504" s="116"/>
      <c r="F504" s="116"/>
      <c r="G504" s="116"/>
      <c r="H504" s="116"/>
      <c r="I504" s="116"/>
      <c r="J504" s="116"/>
      <c r="K504" s="117"/>
      <c r="L504" s="118"/>
      <c r="M504" s="118"/>
      <c r="N504" s="118"/>
      <c r="O504" s="118"/>
      <c r="P504" s="118"/>
      <c r="Q504" s="118"/>
      <c r="R504" s="118"/>
      <c r="S504" s="118"/>
      <c r="T504" s="118"/>
      <c r="U504" s="118"/>
      <c r="V504" s="119"/>
      <c r="W504" s="115"/>
      <c r="X504" s="120"/>
      <c r="Y504" s="120"/>
      <c r="Z504" s="6"/>
    </row>
    <row r="505" spans="1:26" ht="22.5" customHeight="1" x14ac:dyDescent="0.25">
      <c r="A505" s="115"/>
      <c r="B505" s="116"/>
      <c r="C505" s="116"/>
      <c r="D505" s="116"/>
      <c r="E505" s="116"/>
      <c r="F505" s="116"/>
      <c r="G505" s="116"/>
      <c r="H505" s="116"/>
      <c r="I505" s="116"/>
      <c r="J505" s="116"/>
      <c r="K505" s="117"/>
      <c r="L505" s="118"/>
      <c r="M505" s="118"/>
      <c r="N505" s="118"/>
      <c r="O505" s="118"/>
      <c r="P505" s="118"/>
      <c r="Q505" s="118"/>
      <c r="R505" s="118"/>
      <c r="S505" s="118"/>
      <c r="T505" s="118"/>
      <c r="U505" s="118"/>
      <c r="V505" s="119"/>
      <c r="W505" s="115"/>
      <c r="X505" s="120"/>
      <c r="Y505" s="120"/>
      <c r="Z505" s="6"/>
    </row>
    <row r="506" spans="1:26" ht="22.5" customHeight="1" x14ac:dyDescent="0.25">
      <c r="A506" s="115"/>
      <c r="B506" s="116"/>
      <c r="C506" s="116"/>
      <c r="D506" s="116"/>
      <c r="E506" s="116"/>
      <c r="F506" s="116"/>
      <c r="G506" s="116"/>
      <c r="H506" s="121"/>
      <c r="I506" s="121"/>
      <c r="J506" s="121"/>
      <c r="K506" s="122"/>
      <c r="L506" s="123"/>
      <c r="M506" s="123"/>
      <c r="N506" s="123"/>
      <c r="O506" s="123"/>
      <c r="P506" s="123"/>
      <c r="Q506" s="123"/>
      <c r="R506" s="123"/>
      <c r="S506" s="123"/>
      <c r="T506" s="123"/>
      <c r="U506" s="123"/>
      <c r="V506" s="124"/>
      <c r="W506" s="125"/>
      <c r="X506" s="120"/>
      <c r="Y506" s="120"/>
      <c r="Z506" s="53"/>
    </row>
    <row r="507" spans="1:26" ht="22.5" customHeight="1" x14ac:dyDescent="0.25">
      <c r="A507" s="115"/>
      <c r="B507" s="116"/>
      <c r="C507" s="116"/>
      <c r="D507" s="116"/>
      <c r="E507" s="116"/>
      <c r="F507" s="116"/>
      <c r="G507" s="116"/>
      <c r="H507" s="121"/>
      <c r="I507" s="121"/>
      <c r="J507" s="121"/>
      <c r="K507" s="122"/>
      <c r="L507" s="123"/>
      <c r="M507" s="123"/>
      <c r="N507" s="123"/>
      <c r="O507" s="123"/>
      <c r="P507" s="123"/>
      <c r="Q507" s="123"/>
      <c r="R507" s="123"/>
      <c r="S507" s="123"/>
      <c r="T507" s="123"/>
      <c r="U507" s="123"/>
      <c r="V507" s="124"/>
      <c r="W507" s="125"/>
      <c r="X507" s="120"/>
      <c r="Y507" s="120"/>
      <c r="Z507" s="53"/>
    </row>
    <row r="508" spans="1:26" ht="22.5" customHeight="1" x14ac:dyDescent="0.25">
      <c r="A508" s="115"/>
      <c r="B508" s="116"/>
      <c r="C508" s="116"/>
      <c r="D508" s="116"/>
      <c r="E508" s="116"/>
      <c r="F508" s="116"/>
      <c r="G508" s="116"/>
      <c r="H508" s="116"/>
      <c r="I508" s="116"/>
      <c r="J508" s="116"/>
      <c r="K508" s="117"/>
      <c r="L508" s="118"/>
      <c r="M508" s="118"/>
      <c r="N508" s="118"/>
      <c r="O508" s="118"/>
      <c r="P508" s="118"/>
      <c r="Q508" s="118"/>
      <c r="R508" s="118"/>
      <c r="S508" s="118"/>
      <c r="T508" s="118"/>
      <c r="U508" s="118"/>
      <c r="V508" s="119"/>
      <c r="W508" s="115"/>
      <c r="X508" s="120"/>
      <c r="Y508" s="120"/>
      <c r="Z508" s="6"/>
    </row>
    <row r="509" spans="1:26" ht="22.5" customHeight="1" x14ac:dyDescent="0.25">
      <c r="A509" s="115"/>
      <c r="B509" s="116"/>
      <c r="C509" s="116"/>
      <c r="D509" s="116"/>
      <c r="E509" s="116"/>
      <c r="F509" s="116"/>
      <c r="G509" s="116"/>
      <c r="H509" s="116"/>
      <c r="I509" s="116"/>
      <c r="J509" s="116"/>
      <c r="K509" s="117"/>
      <c r="L509" s="118"/>
      <c r="M509" s="118"/>
      <c r="N509" s="118"/>
      <c r="O509" s="118"/>
      <c r="P509" s="118"/>
      <c r="Q509" s="118"/>
      <c r="R509" s="118"/>
      <c r="S509" s="118"/>
      <c r="T509" s="118"/>
      <c r="U509" s="118"/>
      <c r="V509" s="119"/>
      <c r="W509" s="115"/>
      <c r="X509" s="120"/>
      <c r="Y509" s="120"/>
      <c r="Z509" s="6"/>
    </row>
    <row r="510" spans="1:26" ht="22.5" customHeight="1" x14ac:dyDescent="0.25">
      <c r="A510" s="115"/>
      <c r="B510" s="116"/>
      <c r="C510" s="116"/>
      <c r="D510" s="116"/>
      <c r="E510" s="116"/>
      <c r="F510" s="116"/>
      <c r="G510" s="116"/>
      <c r="H510" s="116"/>
      <c r="I510" s="116"/>
      <c r="J510" s="116"/>
      <c r="K510" s="117"/>
      <c r="L510" s="118"/>
      <c r="M510" s="118"/>
      <c r="N510" s="118"/>
      <c r="O510" s="118"/>
      <c r="P510" s="118"/>
      <c r="Q510" s="118"/>
      <c r="R510" s="118"/>
      <c r="S510" s="118"/>
      <c r="T510" s="118"/>
      <c r="U510" s="118"/>
      <c r="V510" s="119"/>
      <c r="W510" s="115"/>
      <c r="X510" s="120"/>
      <c r="Y510" s="120"/>
      <c r="Z510" s="6"/>
    </row>
    <row r="511" spans="1:26" ht="22.5" customHeight="1" x14ac:dyDescent="0.25">
      <c r="A511" s="115"/>
      <c r="B511" s="116"/>
      <c r="C511" s="116"/>
      <c r="D511" s="116"/>
      <c r="E511" s="116"/>
      <c r="F511" s="116"/>
      <c r="G511" s="116"/>
      <c r="H511" s="116"/>
      <c r="I511" s="116"/>
      <c r="J511" s="116"/>
      <c r="K511" s="117"/>
      <c r="L511" s="118"/>
      <c r="M511" s="118"/>
      <c r="N511" s="118"/>
      <c r="O511" s="118"/>
      <c r="P511" s="118"/>
      <c r="Q511" s="118"/>
      <c r="R511" s="118"/>
      <c r="S511" s="118"/>
      <c r="T511" s="118"/>
      <c r="U511" s="118"/>
      <c r="V511" s="119"/>
      <c r="W511" s="115"/>
      <c r="X511" s="120"/>
      <c r="Y511" s="120"/>
      <c r="Z511" s="6"/>
    </row>
    <row r="512" spans="1:26" ht="22.5" customHeight="1" x14ac:dyDescent="0.25">
      <c r="A512" s="115"/>
      <c r="B512" s="116"/>
      <c r="C512" s="116"/>
      <c r="D512" s="116"/>
      <c r="E512" s="116"/>
      <c r="F512" s="116"/>
      <c r="G512" s="116"/>
      <c r="H512" s="116"/>
      <c r="I512" s="116"/>
      <c r="J512" s="116"/>
      <c r="K512" s="117"/>
      <c r="L512" s="118"/>
      <c r="M512" s="118"/>
      <c r="N512" s="118"/>
      <c r="O512" s="118"/>
      <c r="P512" s="118"/>
      <c r="Q512" s="118"/>
      <c r="R512" s="118"/>
      <c r="S512" s="118"/>
      <c r="T512" s="118"/>
      <c r="U512" s="118"/>
      <c r="V512" s="119"/>
      <c r="W512" s="115"/>
      <c r="X512" s="120"/>
      <c r="Y512" s="120"/>
      <c r="Z512" s="6"/>
    </row>
    <row r="513" spans="1:26" ht="22.5" customHeight="1" x14ac:dyDescent="0.25">
      <c r="A513" s="115"/>
      <c r="B513" s="116"/>
      <c r="C513" s="116"/>
      <c r="D513" s="116"/>
      <c r="E513" s="116"/>
      <c r="F513" s="116"/>
      <c r="G513" s="116"/>
      <c r="H513" s="116"/>
      <c r="I513" s="116"/>
      <c r="J513" s="116"/>
      <c r="K513" s="117"/>
      <c r="L513" s="118"/>
      <c r="M513" s="118"/>
      <c r="N513" s="118"/>
      <c r="O513" s="118"/>
      <c r="P513" s="118"/>
      <c r="Q513" s="118"/>
      <c r="R513" s="118"/>
      <c r="S513" s="118"/>
      <c r="T513" s="118"/>
      <c r="U513" s="118"/>
      <c r="V513" s="119"/>
      <c r="W513" s="115"/>
      <c r="X513" s="120"/>
      <c r="Y513" s="120"/>
      <c r="Z513" s="6"/>
    </row>
    <row r="514" spans="1:26" ht="22.5" customHeight="1" x14ac:dyDescent="0.25">
      <c r="A514" s="115"/>
      <c r="B514" s="116"/>
      <c r="C514" s="116"/>
      <c r="D514" s="116"/>
      <c r="E514" s="116"/>
      <c r="F514" s="116"/>
      <c r="G514" s="116"/>
      <c r="H514" s="116"/>
      <c r="I514" s="116"/>
      <c r="J514" s="116"/>
      <c r="K514" s="117"/>
      <c r="L514" s="118"/>
      <c r="M514" s="118"/>
      <c r="N514" s="118"/>
      <c r="O514" s="118"/>
      <c r="P514" s="118"/>
      <c r="Q514" s="118"/>
      <c r="R514" s="118"/>
      <c r="S514" s="118"/>
      <c r="T514" s="118"/>
      <c r="U514" s="118"/>
      <c r="V514" s="119"/>
      <c r="W514" s="115"/>
      <c r="X514" s="120"/>
      <c r="Y514" s="120"/>
      <c r="Z514" s="6"/>
    </row>
    <row r="515" spans="1:26" ht="22.5" customHeight="1" x14ac:dyDescent="0.25">
      <c r="A515" s="115"/>
      <c r="B515" s="116"/>
      <c r="C515" s="116"/>
      <c r="D515" s="116"/>
      <c r="E515" s="116"/>
      <c r="F515" s="116"/>
      <c r="G515" s="116"/>
      <c r="H515" s="116"/>
      <c r="I515" s="116"/>
      <c r="J515" s="116"/>
      <c r="K515" s="117"/>
      <c r="L515" s="118"/>
      <c r="M515" s="118"/>
      <c r="N515" s="118"/>
      <c r="O515" s="118"/>
      <c r="P515" s="118"/>
      <c r="Q515" s="118"/>
      <c r="R515" s="118"/>
      <c r="S515" s="118"/>
      <c r="T515" s="118"/>
      <c r="U515" s="118"/>
      <c r="V515" s="119"/>
      <c r="W515" s="115"/>
      <c r="X515" s="120"/>
      <c r="Y515" s="120"/>
      <c r="Z515" s="6"/>
    </row>
    <row r="516" spans="1:26" ht="22.5" customHeight="1" x14ac:dyDescent="0.25">
      <c r="A516" s="115"/>
      <c r="B516" s="116"/>
      <c r="C516" s="116"/>
      <c r="D516" s="116"/>
      <c r="E516" s="116"/>
      <c r="F516" s="116"/>
      <c r="G516" s="116"/>
      <c r="H516" s="116"/>
      <c r="I516" s="116"/>
      <c r="J516" s="116"/>
      <c r="K516" s="117"/>
      <c r="L516" s="118"/>
      <c r="M516" s="118"/>
      <c r="N516" s="118"/>
      <c r="O516" s="118"/>
      <c r="P516" s="118"/>
      <c r="Q516" s="118"/>
      <c r="R516" s="118"/>
      <c r="S516" s="118"/>
      <c r="T516" s="118"/>
      <c r="U516" s="118"/>
      <c r="V516" s="119"/>
      <c r="W516" s="115"/>
      <c r="X516" s="120"/>
      <c r="Y516" s="120"/>
      <c r="Z516" s="6"/>
    </row>
    <row r="517" spans="1:26" ht="22.5" customHeight="1" x14ac:dyDescent="0.25">
      <c r="A517" s="115"/>
      <c r="B517" s="116"/>
      <c r="C517" s="116"/>
      <c r="D517" s="116"/>
      <c r="E517" s="116"/>
      <c r="F517" s="116"/>
      <c r="G517" s="116"/>
      <c r="H517" s="116"/>
      <c r="I517" s="116"/>
      <c r="J517" s="116"/>
      <c r="K517" s="117"/>
      <c r="L517" s="118"/>
      <c r="M517" s="118"/>
      <c r="N517" s="118"/>
      <c r="O517" s="118"/>
      <c r="P517" s="118"/>
      <c r="Q517" s="118"/>
      <c r="R517" s="118"/>
      <c r="S517" s="118"/>
      <c r="T517" s="118"/>
      <c r="U517" s="118"/>
      <c r="V517" s="119"/>
      <c r="W517" s="115"/>
      <c r="X517" s="120"/>
      <c r="Y517" s="120"/>
      <c r="Z517" s="6"/>
    </row>
    <row r="518" spans="1:26" ht="22.5" customHeight="1" x14ac:dyDescent="0.25">
      <c r="A518" s="115"/>
      <c r="B518" s="116"/>
      <c r="C518" s="116"/>
      <c r="D518" s="116"/>
      <c r="E518" s="116"/>
      <c r="F518" s="116"/>
      <c r="G518" s="116"/>
      <c r="H518" s="116"/>
      <c r="I518" s="116"/>
      <c r="J518" s="116"/>
      <c r="K518" s="117"/>
      <c r="L518" s="118"/>
      <c r="M518" s="118"/>
      <c r="N518" s="118"/>
      <c r="O518" s="118"/>
      <c r="P518" s="118"/>
      <c r="Q518" s="118"/>
      <c r="R518" s="118"/>
      <c r="S518" s="118"/>
      <c r="T518" s="118"/>
      <c r="U518" s="118"/>
      <c r="V518" s="119"/>
      <c r="W518" s="115"/>
      <c r="X518" s="120"/>
      <c r="Y518" s="120"/>
      <c r="Z518" s="6"/>
    </row>
    <row r="519" spans="1:26" ht="22.5" customHeight="1" x14ac:dyDescent="0.25">
      <c r="A519" s="115"/>
      <c r="B519" s="116"/>
      <c r="C519" s="116"/>
      <c r="D519" s="116"/>
      <c r="E519" s="116"/>
      <c r="F519" s="116"/>
      <c r="G519" s="116"/>
      <c r="H519" s="116"/>
      <c r="I519" s="116"/>
      <c r="J519" s="116"/>
      <c r="K519" s="117"/>
      <c r="L519" s="118"/>
      <c r="M519" s="118"/>
      <c r="N519" s="118"/>
      <c r="O519" s="118"/>
      <c r="P519" s="118"/>
      <c r="Q519" s="118"/>
      <c r="R519" s="118"/>
      <c r="S519" s="118"/>
      <c r="T519" s="118"/>
      <c r="U519" s="118"/>
      <c r="V519" s="119"/>
      <c r="W519" s="115"/>
      <c r="X519" s="120"/>
      <c r="Y519" s="120"/>
      <c r="Z519" s="6"/>
    </row>
    <row r="520" spans="1:26" ht="22.5" customHeight="1" x14ac:dyDescent="0.25">
      <c r="A520" s="115"/>
      <c r="B520" s="116"/>
      <c r="C520" s="116"/>
      <c r="D520" s="116"/>
      <c r="E520" s="116"/>
      <c r="F520" s="116"/>
      <c r="G520" s="116"/>
      <c r="H520" s="121"/>
      <c r="I520" s="121"/>
      <c r="J520" s="121"/>
      <c r="K520" s="122"/>
      <c r="L520" s="123"/>
      <c r="M520" s="123"/>
      <c r="N520" s="123"/>
      <c r="O520" s="123"/>
      <c r="P520" s="123"/>
      <c r="Q520" s="123"/>
      <c r="R520" s="123"/>
      <c r="S520" s="123"/>
      <c r="T520" s="123"/>
      <c r="U520" s="123"/>
      <c r="V520" s="124"/>
      <c r="W520" s="125"/>
      <c r="X520" s="120"/>
      <c r="Y520" s="120"/>
      <c r="Z520" s="53"/>
    </row>
    <row r="521" spans="1:26" ht="22.5" customHeight="1" x14ac:dyDescent="0.25">
      <c r="A521" s="115"/>
      <c r="B521" s="116"/>
      <c r="C521" s="116"/>
      <c r="D521" s="116"/>
      <c r="E521" s="116"/>
      <c r="F521" s="116"/>
      <c r="G521" s="116"/>
      <c r="H521" s="116"/>
      <c r="I521" s="116"/>
      <c r="J521" s="116"/>
      <c r="K521" s="117"/>
      <c r="L521" s="126"/>
      <c r="M521" s="126"/>
      <c r="N521" s="126"/>
      <c r="O521" s="126"/>
      <c r="P521" s="126"/>
      <c r="Q521" s="126"/>
      <c r="R521" s="126"/>
      <c r="S521" s="126"/>
      <c r="T521" s="126"/>
      <c r="U521" s="126"/>
      <c r="V521" s="124"/>
      <c r="W521" s="121"/>
      <c r="X521" s="120"/>
      <c r="Y521" s="120"/>
      <c r="Z521" s="53"/>
    </row>
    <row r="522" spans="1:26" ht="22.5" customHeight="1" x14ac:dyDescent="0.25">
      <c r="A522" s="115"/>
      <c r="B522" s="116"/>
      <c r="C522" s="116"/>
      <c r="D522" s="116"/>
      <c r="E522" s="116"/>
      <c r="F522" s="116"/>
      <c r="G522" s="116"/>
      <c r="H522" s="116"/>
      <c r="I522" s="116"/>
      <c r="J522" s="116"/>
      <c r="K522" s="117"/>
      <c r="L522" s="126"/>
      <c r="M522" s="126"/>
      <c r="N522" s="126"/>
      <c r="O522" s="126"/>
      <c r="P522" s="126"/>
      <c r="Q522" s="126"/>
      <c r="R522" s="126"/>
      <c r="S522" s="126"/>
      <c r="T522" s="126"/>
      <c r="U522" s="126"/>
      <c r="V522" s="124"/>
      <c r="W522" s="121"/>
      <c r="X522" s="120"/>
      <c r="Y522" s="120"/>
      <c r="Z522" s="6"/>
    </row>
    <row r="523" spans="1:26" ht="22.5" customHeight="1" x14ac:dyDescent="0.25">
      <c r="A523" s="115"/>
      <c r="B523" s="116"/>
      <c r="C523" s="116"/>
      <c r="D523" s="116"/>
      <c r="E523" s="116"/>
      <c r="F523" s="116"/>
      <c r="G523" s="116"/>
      <c r="H523" s="116"/>
      <c r="I523" s="116"/>
      <c r="J523" s="116"/>
      <c r="K523" s="117"/>
      <c r="L523" s="126"/>
      <c r="M523" s="126"/>
      <c r="N523" s="126"/>
      <c r="O523" s="126"/>
      <c r="P523" s="126"/>
      <c r="Q523" s="126"/>
      <c r="R523" s="126"/>
      <c r="S523" s="126"/>
      <c r="T523" s="126"/>
      <c r="U523" s="126"/>
      <c r="V523" s="124"/>
      <c r="W523" s="121"/>
      <c r="X523" s="120"/>
      <c r="Y523" s="120"/>
      <c r="Z523" s="6"/>
    </row>
    <row r="524" spans="1:26" ht="22.5" customHeight="1" x14ac:dyDescent="0.25">
      <c r="A524" s="115"/>
      <c r="B524" s="116"/>
      <c r="C524" s="116"/>
      <c r="D524" s="116"/>
      <c r="E524" s="116"/>
      <c r="F524" s="116"/>
      <c r="G524" s="116"/>
      <c r="H524" s="116"/>
      <c r="I524" s="116"/>
      <c r="J524" s="116"/>
      <c r="K524" s="117"/>
      <c r="L524" s="126"/>
      <c r="M524" s="126"/>
      <c r="N524" s="126"/>
      <c r="O524" s="126"/>
      <c r="P524" s="126"/>
      <c r="Q524" s="126"/>
      <c r="R524" s="126"/>
      <c r="S524" s="126"/>
      <c r="T524" s="126"/>
      <c r="U524" s="126"/>
      <c r="V524" s="124"/>
      <c r="W524" s="121"/>
      <c r="X524" s="120"/>
      <c r="Y524" s="120"/>
      <c r="Z524" s="6"/>
    </row>
    <row r="525" spans="1:26" ht="22.5" customHeight="1" x14ac:dyDescent="0.25">
      <c r="A525" s="115"/>
      <c r="B525" s="116"/>
      <c r="C525" s="116"/>
      <c r="D525" s="116"/>
      <c r="E525" s="116"/>
      <c r="F525" s="116"/>
      <c r="G525" s="116"/>
      <c r="H525" s="116"/>
      <c r="I525" s="116"/>
      <c r="J525" s="116"/>
      <c r="K525" s="117"/>
      <c r="L525" s="126"/>
      <c r="M525" s="126"/>
      <c r="N525" s="126"/>
      <c r="O525" s="126"/>
      <c r="P525" s="126"/>
      <c r="Q525" s="126"/>
      <c r="R525" s="126"/>
      <c r="S525" s="126"/>
      <c r="T525" s="126"/>
      <c r="U525" s="126"/>
      <c r="V525" s="124"/>
      <c r="W525" s="121"/>
      <c r="X525" s="120"/>
      <c r="Y525" s="120"/>
      <c r="Z525" s="6"/>
    </row>
    <row r="526" spans="1:26" ht="22.5" customHeight="1" x14ac:dyDescent="0.25">
      <c r="A526" s="115"/>
      <c r="B526" s="116"/>
      <c r="C526" s="116"/>
      <c r="D526" s="116"/>
      <c r="E526" s="116"/>
      <c r="F526" s="116"/>
      <c r="G526" s="116"/>
      <c r="H526" s="116"/>
      <c r="I526" s="116"/>
      <c r="J526" s="116"/>
      <c r="K526" s="117"/>
      <c r="L526" s="126"/>
      <c r="M526" s="126"/>
      <c r="N526" s="126"/>
      <c r="O526" s="126"/>
      <c r="P526" s="126"/>
      <c r="Q526" s="126"/>
      <c r="R526" s="126"/>
      <c r="S526" s="126"/>
      <c r="T526" s="126"/>
      <c r="U526" s="126"/>
      <c r="V526" s="124"/>
      <c r="W526" s="121"/>
      <c r="X526" s="120"/>
      <c r="Y526" s="120"/>
      <c r="Z526" s="6"/>
    </row>
    <row r="527" spans="1:26" ht="22.5" customHeight="1" x14ac:dyDescent="0.25">
      <c r="A527" s="115"/>
      <c r="B527" s="116"/>
      <c r="C527" s="116"/>
      <c r="D527" s="116"/>
      <c r="E527" s="116"/>
      <c r="F527" s="116"/>
      <c r="G527" s="116"/>
      <c r="H527" s="116"/>
      <c r="I527" s="116"/>
      <c r="J527" s="116"/>
      <c r="K527" s="117"/>
      <c r="L527" s="126"/>
      <c r="M527" s="126"/>
      <c r="N527" s="126"/>
      <c r="O527" s="126"/>
      <c r="P527" s="126"/>
      <c r="Q527" s="126"/>
      <c r="R527" s="126"/>
      <c r="S527" s="126"/>
      <c r="T527" s="126"/>
      <c r="U527" s="126"/>
      <c r="V527" s="124"/>
      <c r="W527" s="121"/>
      <c r="X527" s="120"/>
      <c r="Y527" s="120"/>
      <c r="Z527" s="6"/>
    </row>
    <row r="528" spans="1:26" ht="22.5" customHeight="1" x14ac:dyDescent="0.25">
      <c r="A528" s="115"/>
      <c r="B528" s="116"/>
      <c r="C528" s="116"/>
      <c r="D528" s="116"/>
      <c r="E528" s="116"/>
      <c r="F528" s="116"/>
      <c r="G528" s="116"/>
      <c r="H528" s="116"/>
      <c r="I528" s="116"/>
      <c r="J528" s="116"/>
      <c r="K528" s="117"/>
      <c r="L528" s="126"/>
      <c r="M528" s="126"/>
      <c r="N528" s="126"/>
      <c r="O528" s="126"/>
      <c r="P528" s="126"/>
      <c r="Q528" s="126"/>
      <c r="R528" s="126"/>
      <c r="S528" s="126"/>
      <c r="T528" s="126"/>
      <c r="U528" s="126"/>
      <c r="V528" s="124"/>
      <c r="W528" s="121"/>
      <c r="X528" s="120"/>
      <c r="Y528" s="120"/>
      <c r="Z528" s="6"/>
    </row>
    <row r="529" spans="1:26" ht="22.5" customHeight="1" x14ac:dyDescent="0.25">
      <c r="A529" s="115"/>
      <c r="B529" s="116"/>
      <c r="C529" s="116"/>
      <c r="D529" s="116"/>
      <c r="E529" s="116"/>
      <c r="F529" s="116"/>
      <c r="G529" s="116"/>
      <c r="H529" s="116"/>
      <c r="I529" s="116"/>
      <c r="J529" s="116"/>
      <c r="K529" s="117"/>
      <c r="L529" s="126"/>
      <c r="M529" s="126"/>
      <c r="N529" s="126"/>
      <c r="O529" s="126"/>
      <c r="P529" s="126"/>
      <c r="Q529" s="126"/>
      <c r="R529" s="126"/>
      <c r="S529" s="126"/>
      <c r="T529" s="126"/>
      <c r="U529" s="126"/>
      <c r="V529" s="124"/>
      <c r="W529" s="121"/>
      <c r="X529" s="120"/>
      <c r="Y529" s="120"/>
      <c r="Z529" s="6"/>
    </row>
    <row r="530" spans="1:26" ht="22.5" customHeight="1" x14ac:dyDescent="0.25">
      <c r="A530" s="115"/>
      <c r="B530" s="116"/>
      <c r="C530" s="116"/>
      <c r="D530" s="116"/>
      <c r="E530" s="116"/>
      <c r="F530" s="116"/>
      <c r="G530" s="116"/>
      <c r="H530" s="116"/>
      <c r="I530" s="116"/>
      <c r="J530" s="116"/>
      <c r="K530" s="117"/>
      <c r="L530" s="126"/>
      <c r="M530" s="126"/>
      <c r="N530" s="126"/>
      <c r="O530" s="126"/>
      <c r="P530" s="126"/>
      <c r="Q530" s="126"/>
      <c r="R530" s="126"/>
      <c r="S530" s="126"/>
      <c r="T530" s="126"/>
      <c r="U530" s="126"/>
      <c r="V530" s="124"/>
      <c r="W530" s="121"/>
      <c r="X530" s="120"/>
      <c r="Y530" s="120"/>
      <c r="Z530" s="6"/>
    </row>
    <row r="531" spans="1:26" ht="22.5" customHeight="1" x14ac:dyDescent="0.25">
      <c r="A531" s="115"/>
      <c r="B531" s="116"/>
      <c r="C531" s="116"/>
      <c r="D531" s="116"/>
      <c r="E531" s="116"/>
      <c r="F531" s="116"/>
      <c r="G531" s="116"/>
      <c r="H531" s="116"/>
      <c r="I531" s="116"/>
      <c r="J531" s="116"/>
      <c r="K531" s="117"/>
      <c r="L531" s="126"/>
      <c r="M531" s="126"/>
      <c r="N531" s="126"/>
      <c r="O531" s="126"/>
      <c r="P531" s="126"/>
      <c r="Q531" s="126"/>
      <c r="R531" s="126"/>
      <c r="S531" s="126"/>
      <c r="T531" s="126"/>
      <c r="U531" s="126"/>
      <c r="V531" s="124"/>
      <c r="W531" s="121"/>
      <c r="X531" s="120"/>
      <c r="Y531" s="120"/>
      <c r="Z531" s="6"/>
    </row>
    <row r="532" spans="1:26" ht="22.5" customHeight="1" x14ac:dyDescent="0.25">
      <c r="A532" s="115"/>
      <c r="B532" s="116"/>
      <c r="C532" s="116"/>
      <c r="D532" s="116"/>
      <c r="E532" s="116"/>
      <c r="F532" s="116"/>
      <c r="G532" s="116"/>
      <c r="H532" s="116"/>
      <c r="I532" s="116"/>
      <c r="J532" s="116"/>
      <c r="K532" s="117"/>
      <c r="L532" s="126"/>
      <c r="M532" s="126"/>
      <c r="N532" s="126"/>
      <c r="O532" s="126"/>
      <c r="P532" s="126"/>
      <c r="Q532" s="126"/>
      <c r="R532" s="126"/>
      <c r="S532" s="126"/>
      <c r="T532" s="126"/>
      <c r="U532" s="126"/>
      <c r="V532" s="124"/>
      <c r="W532" s="121"/>
      <c r="X532" s="120"/>
      <c r="Y532" s="120"/>
      <c r="Z532" s="6"/>
    </row>
    <row r="533" spans="1:26" ht="22.5" customHeight="1" x14ac:dyDescent="0.25">
      <c r="A533" s="115"/>
      <c r="B533" s="116"/>
      <c r="C533" s="116"/>
      <c r="D533" s="116"/>
      <c r="E533" s="116"/>
      <c r="F533" s="116"/>
      <c r="G533" s="116"/>
      <c r="H533" s="116"/>
      <c r="I533" s="116"/>
      <c r="J533" s="116"/>
      <c r="K533" s="117"/>
      <c r="L533" s="126"/>
      <c r="M533" s="126"/>
      <c r="N533" s="126"/>
      <c r="O533" s="126"/>
      <c r="P533" s="126"/>
      <c r="Q533" s="126"/>
      <c r="R533" s="126"/>
      <c r="S533" s="126"/>
      <c r="T533" s="126"/>
      <c r="U533" s="126"/>
      <c r="V533" s="124"/>
      <c r="W533" s="121"/>
      <c r="X533" s="120"/>
      <c r="Y533" s="120"/>
      <c r="Z533" s="6"/>
    </row>
    <row r="534" spans="1:26" ht="22.5" customHeight="1" x14ac:dyDescent="0.25">
      <c r="A534" s="115"/>
      <c r="B534" s="116"/>
      <c r="C534" s="116"/>
      <c r="D534" s="116"/>
      <c r="E534" s="116"/>
      <c r="F534" s="116"/>
      <c r="G534" s="116"/>
      <c r="H534" s="116"/>
      <c r="I534" s="116"/>
      <c r="J534" s="116"/>
      <c r="K534" s="117"/>
      <c r="L534" s="127"/>
      <c r="M534" s="127"/>
      <c r="N534" s="127"/>
      <c r="O534" s="127"/>
      <c r="P534" s="127"/>
      <c r="Q534" s="127"/>
      <c r="R534" s="127"/>
      <c r="S534" s="127"/>
      <c r="T534" s="127"/>
      <c r="U534" s="127"/>
      <c r="V534" s="119"/>
      <c r="W534" s="121"/>
      <c r="X534" s="120"/>
      <c r="Y534" s="120"/>
      <c r="Z534" s="6"/>
    </row>
    <row r="535" spans="1:26" ht="22.5" customHeight="1" x14ac:dyDescent="0.25">
      <c r="A535" s="115"/>
      <c r="B535" s="116"/>
      <c r="C535" s="116"/>
      <c r="D535" s="116"/>
      <c r="E535" s="116"/>
      <c r="F535" s="116"/>
      <c r="G535" s="116"/>
      <c r="H535" s="116"/>
      <c r="I535" s="116"/>
      <c r="J535" s="116"/>
      <c r="K535" s="117"/>
      <c r="L535" s="127"/>
      <c r="M535" s="127"/>
      <c r="N535" s="127"/>
      <c r="O535" s="127"/>
      <c r="P535" s="127"/>
      <c r="Q535" s="127"/>
      <c r="R535" s="127"/>
      <c r="S535" s="127"/>
      <c r="T535" s="127"/>
      <c r="U535" s="127"/>
      <c r="V535" s="119"/>
      <c r="W535" s="121"/>
      <c r="X535" s="120"/>
      <c r="Y535" s="120"/>
      <c r="Z535" s="6"/>
    </row>
    <row r="536" spans="1:26" ht="22.5" customHeight="1" x14ac:dyDescent="0.25">
      <c r="A536" s="115"/>
      <c r="B536" s="116"/>
      <c r="C536" s="116"/>
      <c r="D536" s="116"/>
      <c r="E536" s="116"/>
      <c r="F536" s="116"/>
      <c r="G536" s="116"/>
      <c r="H536" s="116"/>
      <c r="I536" s="116"/>
      <c r="J536" s="116"/>
      <c r="K536" s="117"/>
      <c r="L536" s="127"/>
      <c r="M536" s="127"/>
      <c r="N536" s="127"/>
      <c r="O536" s="127"/>
      <c r="P536" s="127"/>
      <c r="Q536" s="127"/>
      <c r="R536" s="127"/>
      <c r="S536" s="127"/>
      <c r="T536" s="127"/>
      <c r="U536" s="127"/>
      <c r="V536" s="119"/>
      <c r="W536" s="121"/>
      <c r="X536" s="120"/>
      <c r="Y536" s="120"/>
      <c r="Z536" s="6"/>
    </row>
    <row r="537" spans="1:26" ht="22.5" customHeight="1" x14ac:dyDescent="0.25">
      <c r="A537" s="115"/>
      <c r="B537" s="116"/>
      <c r="C537" s="116"/>
      <c r="D537" s="116"/>
      <c r="E537" s="116"/>
      <c r="F537" s="116"/>
      <c r="G537" s="116"/>
      <c r="H537" s="116"/>
      <c r="I537" s="116"/>
      <c r="J537" s="116"/>
      <c r="K537" s="117"/>
      <c r="L537" s="127"/>
      <c r="M537" s="127"/>
      <c r="N537" s="127"/>
      <c r="O537" s="127"/>
      <c r="P537" s="127"/>
      <c r="Q537" s="127"/>
      <c r="R537" s="127"/>
      <c r="S537" s="127"/>
      <c r="T537" s="127"/>
      <c r="U537" s="127"/>
      <c r="V537" s="119"/>
      <c r="W537" s="121"/>
      <c r="X537" s="120"/>
      <c r="Y537" s="120"/>
      <c r="Z537" s="6"/>
    </row>
    <row r="538" spans="1:26" ht="22.5" customHeight="1" x14ac:dyDescent="0.25">
      <c r="A538" s="115"/>
      <c r="B538" s="116"/>
      <c r="C538" s="116"/>
      <c r="D538" s="116"/>
      <c r="E538" s="116"/>
      <c r="F538" s="116"/>
      <c r="G538" s="116"/>
      <c r="H538" s="116"/>
      <c r="I538" s="116"/>
      <c r="J538" s="116"/>
      <c r="K538" s="117"/>
      <c r="L538" s="127"/>
      <c r="M538" s="127"/>
      <c r="N538" s="127"/>
      <c r="O538" s="127"/>
      <c r="P538" s="127"/>
      <c r="Q538" s="127"/>
      <c r="R538" s="127"/>
      <c r="S538" s="127"/>
      <c r="T538" s="127"/>
      <c r="U538" s="127"/>
      <c r="V538" s="119"/>
      <c r="W538" s="121"/>
      <c r="X538" s="120"/>
      <c r="Y538" s="120"/>
      <c r="Z538" s="6"/>
    </row>
    <row r="539" spans="1:26" ht="22.5" customHeight="1" x14ac:dyDescent="0.25">
      <c r="A539" s="115"/>
      <c r="B539" s="116"/>
      <c r="C539" s="116"/>
      <c r="D539" s="116"/>
      <c r="E539" s="116"/>
      <c r="F539" s="116"/>
      <c r="G539" s="116"/>
      <c r="H539" s="116"/>
      <c r="I539" s="116"/>
      <c r="J539" s="116"/>
      <c r="K539" s="117"/>
      <c r="L539" s="127"/>
      <c r="M539" s="127"/>
      <c r="N539" s="127"/>
      <c r="O539" s="127"/>
      <c r="P539" s="127"/>
      <c r="Q539" s="127"/>
      <c r="R539" s="127"/>
      <c r="S539" s="127"/>
      <c r="T539" s="127"/>
      <c r="U539" s="127"/>
      <c r="V539" s="119"/>
      <c r="W539" s="121"/>
      <c r="X539" s="120"/>
      <c r="Y539" s="120"/>
      <c r="Z539" s="6"/>
    </row>
    <row r="540" spans="1:26" ht="22.5" customHeight="1" x14ac:dyDescent="0.25">
      <c r="A540" s="115"/>
      <c r="B540" s="116"/>
      <c r="C540" s="116"/>
      <c r="D540" s="116"/>
      <c r="E540" s="116"/>
      <c r="F540" s="116"/>
      <c r="G540" s="116"/>
      <c r="H540" s="116"/>
      <c r="I540" s="116"/>
      <c r="J540" s="116"/>
      <c r="K540" s="117"/>
      <c r="L540" s="127"/>
      <c r="M540" s="127"/>
      <c r="N540" s="127"/>
      <c r="O540" s="127"/>
      <c r="P540" s="127"/>
      <c r="Q540" s="127"/>
      <c r="R540" s="127"/>
      <c r="S540" s="127"/>
      <c r="T540" s="127"/>
      <c r="U540" s="127"/>
      <c r="V540" s="119"/>
      <c r="W540" s="121"/>
      <c r="X540" s="120"/>
      <c r="Y540" s="120"/>
      <c r="Z540" s="6"/>
    </row>
    <row r="541" spans="1:26" ht="22.5" customHeight="1" x14ac:dyDescent="0.25">
      <c r="A541" s="115"/>
      <c r="B541" s="116"/>
      <c r="C541" s="116"/>
      <c r="D541" s="116"/>
      <c r="E541" s="116"/>
      <c r="F541" s="116"/>
      <c r="G541" s="116"/>
      <c r="H541" s="116"/>
      <c r="I541" s="116"/>
      <c r="J541" s="116"/>
      <c r="K541" s="117"/>
      <c r="L541" s="127"/>
      <c r="M541" s="127"/>
      <c r="N541" s="127"/>
      <c r="O541" s="127"/>
      <c r="P541" s="127"/>
      <c r="Q541" s="127"/>
      <c r="R541" s="127"/>
      <c r="S541" s="127"/>
      <c r="T541" s="127"/>
      <c r="U541" s="127"/>
      <c r="V541" s="119"/>
      <c r="W541" s="121"/>
      <c r="X541" s="120"/>
      <c r="Y541" s="120"/>
      <c r="Z541" s="6"/>
    </row>
    <row r="542" spans="1:26" ht="22.5" customHeight="1" x14ac:dyDescent="0.25">
      <c r="A542" s="115"/>
      <c r="B542" s="116"/>
      <c r="C542" s="116"/>
      <c r="D542" s="116"/>
      <c r="E542" s="116"/>
      <c r="F542" s="116"/>
      <c r="G542" s="116"/>
      <c r="H542" s="116"/>
      <c r="I542" s="116"/>
      <c r="J542" s="116"/>
      <c r="K542" s="117"/>
      <c r="L542" s="127"/>
      <c r="M542" s="127"/>
      <c r="N542" s="127"/>
      <c r="O542" s="127"/>
      <c r="P542" s="127"/>
      <c r="Q542" s="127"/>
      <c r="R542" s="127"/>
      <c r="S542" s="127"/>
      <c r="T542" s="127"/>
      <c r="U542" s="127"/>
      <c r="V542" s="119"/>
      <c r="W542" s="121"/>
      <c r="X542" s="120"/>
      <c r="Y542" s="120"/>
      <c r="Z542" s="6"/>
    </row>
    <row r="543" spans="1:26" ht="22.5" customHeight="1" x14ac:dyDescent="0.25">
      <c r="A543" s="115"/>
      <c r="B543" s="116"/>
      <c r="C543" s="116"/>
      <c r="D543" s="116"/>
      <c r="E543" s="116"/>
      <c r="F543" s="116"/>
      <c r="G543" s="116"/>
      <c r="H543" s="116"/>
      <c r="I543" s="116"/>
      <c r="J543" s="116"/>
      <c r="K543" s="117"/>
      <c r="L543" s="127"/>
      <c r="M543" s="127"/>
      <c r="N543" s="127"/>
      <c r="O543" s="127"/>
      <c r="P543" s="127"/>
      <c r="Q543" s="127"/>
      <c r="R543" s="127"/>
      <c r="S543" s="127"/>
      <c r="T543" s="127"/>
      <c r="U543" s="127"/>
      <c r="V543" s="119"/>
      <c r="W543" s="121"/>
      <c r="X543" s="120"/>
      <c r="Y543" s="120"/>
      <c r="Z543" s="6"/>
    </row>
    <row r="544" spans="1:26" ht="22.5" customHeight="1" x14ac:dyDescent="0.25">
      <c r="A544" s="115"/>
      <c r="B544" s="116"/>
      <c r="C544" s="116"/>
      <c r="D544" s="116"/>
      <c r="E544" s="116"/>
      <c r="F544" s="116"/>
      <c r="G544" s="116"/>
      <c r="H544" s="116"/>
      <c r="I544" s="116"/>
      <c r="J544" s="116"/>
      <c r="K544" s="117"/>
      <c r="L544" s="127"/>
      <c r="M544" s="127"/>
      <c r="N544" s="127"/>
      <c r="O544" s="127"/>
      <c r="P544" s="127"/>
      <c r="Q544" s="127"/>
      <c r="R544" s="127"/>
      <c r="S544" s="127"/>
      <c r="T544" s="127"/>
      <c r="U544" s="127"/>
      <c r="V544" s="119"/>
      <c r="W544" s="121"/>
      <c r="X544" s="120"/>
      <c r="Y544" s="120"/>
      <c r="Z544" s="6"/>
    </row>
    <row r="545" spans="1:26" ht="22.5" customHeight="1" x14ac:dyDescent="0.25">
      <c r="A545" s="115"/>
      <c r="B545" s="116"/>
      <c r="C545" s="116"/>
      <c r="D545" s="116"/>
      <c r="E545" s="116"/>
      <c r="F545" s="116"/>
      <c r="G545" s="116"/>
      <c r="H545" s="116"/>
      <c r="I545" s="116"/>
      <c r="J545" s="116"/>
      <c r="K545" s="117"/>
      <c r="L545" s="127"/>
      <c r="M545" s="127"/>
      <c r="N545" s="127"/>
      <c r="O545" s="127"/>
      <c r="P545" s="127"/>
      <c r="Q545" s="127"/>
      <c r="R545" s="127"/>
      <c r="S545" s="127"/>
      <c r="T545" s="127"/>
      <c r="U545" s="127"/>
      <c r="V545" s="119"/>
      <c r="W545" s="121"/>
      <c r="X545" s="120"/>
      <c r="Y545" s="120"/>
      <c r="Z545" s="6"/>
    </row>
    <row r="546" spans="1:26" ht="22.5" customHeight="1" x14ac:dyDescent="0.25">
      <c r="A546" s="115"/>
      <c r="B546" s="116"/>
      <c r="C546" s="116"/>
      <c r="D546" s="116"/>
      <c r="E546" s="116"/>
      <c r="F546" s="116"/>
      <c r="G546" s="116"/>
      <c r="H546" s="116"/>
      <c r="I546" s="116"/>
      <c r="J546" s="116"/>
      <c r="K546" s="117"/>
      <c r="L546" s="127"/>
      <c r="M546" s="127"/>
      <c r="N546" s="127"/>
      <c r="O546" s="127"/>
      <c r="P546" s="127"/>
      <c r="Q546" s="127"/>
      <c r="R546" s="127"/>
      <c r="S546" s="127"/>
      <c r="T546" s="127"/>
      <c r="U546" s="127"/>
      <c r="V546" s="119"/>
      <c r="W546" s="121"/>
      <c r="X546" s="120"/>
      <c r="Y546" s="120"/>
      <c r="Z546" s="6"/>
    </row>
    <row r="547" spans="1:26" ht="22.5" customHeight="1" x14ac:dyDescent="0.25">
      <c r="A547" s="115"/>
      <c r="B547" s="116"/>
      <c r="C547" s="116"/>
      <c r="D547" s="116"/>
      <c r="E547" s="116"/>
      <c r="F547" s="116"/>
      <c r="G547" s="116"/>
      <c r="H547" s="116"/>
      <c r="I547" s="116"/>
      <c r="J547" s="116"/>
      <c r="K547" s="117"/>
      <c r="L547" s="127"/>
      <c r="M547" s="127"/>
      <c r="N547" s="127"/>
      <c r="O547" s="127"/>
      <c r="P547" s="127"/>
      <c r="Q547" s="127"/>
      <c r="R547" s="127"/>
      <c r="S547" s="127"/>
      <c r="T547" s="127"/>
      <c r="U547" s="127"/>
      <c r="V547" s="119"/>
      <c r="W547" s="121"/>
      <c r="X547" s="120"/>
      <c r="Y547" s="120"/>
      <c r="Z547" s="6"/>
    </row>
    <row r="548" spans="1:26" ht="22.5" customHeight="1" x14ac:dyDescent="0.25">
      <c r="A548" s="115"/>
      <c r="B548" s="116"/>
      <c r="C548" s="116"/>
      <c r="D548" s="116"/>
      <c r="E548" s="116"/>
      <c r="F548" s="116"/>
      <c r="G548" s="116"/>
      <c r="H548" s="116"/>
      <c r="I548" s="116"/>
      <c r="J548" s="116"/>
      <c r="K548" s="117"/>
      <c r="L548" s="127"/>
      <c r="M548" s="127"/>
      <c r="N548" s="127"/>
      <c r="O548" s="127"/>
      <c r="P548" s="127"/>
      <c r="Q548" s="127"/>
      <c r="R548" s="127"/>
      <c r="S548" s="127"/>
      <c r="T548" s="127"/>
      <c r="U548" s="127"/>
      <c r="V548" s="119"/>
      <c r="W548" s="121"/>
      <c r="X548" s="120"/>
      <c r="Y548" s="120"/>
      <c r="Z548" s="6"/>
    </row>
    <row r="549" spans="1:26" ht="22.5" customHeight="1" x14ac:dyDescent="0.25">
      <c r="A549" s="115"/>
      <c r="B549" s="116"/>
      <c r="C549" s="116"/>
      <c r="D549" s="116"/>
      <c r="E549" s="116"/>
      <c r="F549" s="116"/>
      <c r="G549" s="116"/>
      <c r="H549" s="116"/>
      <c r="I549" s="116"/>
      <c r="J549" s="116"/>
      <c r="K549" s="117"/>
      <c r="L549" s="127"/>
      <c r="M549" s="127"/>
      <c r="N549" s="127"/>
      <c r="O549" s="127"/>
      <c r="P549" s="127"/>
      <c r="Q549" s="127"/>
      <c r="R549" s="127"/>
      <c r="S549" s="127"/>
      <c r="T549" s="127"/>
      <c r="U549" s="127"/>
      <c r="V549" s="119"/>
      <c r="W549" s="121"/>
      <c r="X549" s="120"/>
      <c r="Y549" s="120"/>
      <c r="Z549" s="6"/>
    </row>
    <row r="550" spans="1:26" ht="22.5" customHeight="1" x14ac:dyDescent="0.25">
      <c r="A550" s="115"/>
      <c r="B550" s="116"/>
      <c r="C550" s="116"/>
      <c r="D550" s="116"/>
      <c r="E550" s="116"/>
      <c r="F550" s="116"/>
      <c r="G550" s="116"/>
      <c r="H550" s="116"/>
      <c r="I550" s="116"/>
      <c r="J550" s="116"/>
      <c r="K550" s="117"/>
      <c r="L550" s="127"/>
      <c r="M550" s="127"/>
      <c r="N550" s="127"/>
      <c r="O550" s="127"/>
      <c r="P550" s="127"/>
      <c r="Q550" s="127"/>
      <c r="R550" s="127"/>
      <c r="S550" s="127"/>
      <c r="T550" s="127"/>
      <c r="U550" s="127"/>
      <c r="V550" s="119"/>
      <c r="W550" s="121"/>
      <c r="X550" s="120"/>
      <c r="Y550" s="120"/>
      <c r="Z550" s="6"/>
    </row>
    <row r="551" spans="1:26" ht="22.5" customHeight="1" x14ac:dyDescent="0.25">
      <c r="A551" s="115"/>
      <c r="B551" s="116"/>
      <c r="C551" s="116"/>
      <c r="D551" s="116"/>
      <c r="E551" s="116"/>
      <c r="F551" s="116"/>
      <c r="G551" s="116"/>
      <c r="H551" s="116"/>
      <c r="I551" s="116"/>
      <c r="J551" s="116"/>
      <c r="K551" s="117"/>
      <c r="L551" s="127"/>
      <c r="M551" s="127"/>
      <c r="N551" s="127"/>
      <c r="O551" s="127"/>
      <c r="P551" s="127"/>
      <c r="Q551" s="127"/>
      <c r="R551" s="127"/>
      <c r="S551" s="127"/>
      <c r="T551" s="127"/>
      <c r="U551" s="127"/>
      <c r="V551" s="119"/>
      <c r="W551" s="121"/>
      <c r="X551" s="120"/>
      <c r="Y551" s="120"/>
      <c r="Z551" s="6"/>
    </row>
    <row r="552" spans="1:26" ht="22.5" customHeight="1" x14ac:dyDescent="0.25">
      <c r="A552" s="115"/>
      <c r="B552" s="116"/>
      <c r="C552" s="116"/>
      <c r="D552" s="116"/>
      <c r="E552" s="116"/>
      <c r="F552" s="116"/>
      <c r="G552" s="116"/>
      <c r="H552" s="116"/>
      <c r="I552" s="116"/>
      <c r="J552" s="116"/>
      <c r="K552" s="117"/>
      <c r="L552" s="127"/>
      <c r="M552" s="127"/>
      <c r="N552" s="127"/>
      <c r="O552" s="127"/>
      <c r="P552" s="127"/>
      <c r="Q552" s="127"/>
      <c r="R552" s="127"/>
      <c r="S552" s="127"/>
      <c r="T552" s="127"/>
      <c r="U552" s="127"/>
      <c r="V552" s="119"/>
      <c r="W552" s="121"/>
      <c r="X552" s="120"/>
      <c r="Y552" s="120"/>
      <c r="Z552" s="6"/>
    </row>
    <row r="553" spans="1:26" ht="22.5" customHeight="1" x14ac:dyDescent="0.25">
      <c r="A553" s="115"/>
      <c r="B553" s="116"/>
      <c r="C553" s="116"/>
      <c r="D553" s="116"/>
      <c r="E553" s="116"/>
      <c r="F553" s="116"/>
      <c r="G553" s="116"/>
      <c r="H553" s="116"/>
      <c r="I553" s="116"/>
      <c r="J553" s="116"/>
      <c r="K553" s="117"/>
      <c r="L553" s="127"/>
      <c r="M553" s="127"/>
      <c r="N553" s="127"/>
      <c r="O553" s="127"/>
      <c r="P553" s="127"/>
      <c r="Q553" s="127"/>
      <c r="R553" s="127"/>
      <c r="S553" s="127"/>
      <c r="T553" s="127"/>
      <c r="U553" s="127"/>
      <c r="V553" s="119"/>
      <c r="W553" s="121"/>
      <c r="X553" s="120"/>
      <c r="Y553" s="120"/>
      <c r="Z553" s="6"/>
    </row>
    <row r="554" spans="1:26" ht="22.5" customHeight="1" x14ac:dyDescent="0.25">
      <c r="A554" s="115"/>
      <c r="B554" s="116"/>
      <c r="C554" s="116"/>
      <c r="D554" s="116"/>
      <c r="E554" s="116"/>
      <c r="F554" s="116"/>
      <c r="G554" s="116"/>
      <c r="H554" s="116"/>
      <c r="I554" s="116"/>
      <c r="J554" s="116"/>
      <c r="K554" s="117"/>
      <c r="L554" s="127"/>
      <c r="M554" s="127"/>
      <c r="N554" s="127"/>
      <c r="O554" s="127"/>
      <c r="P554" s="127"/>
      <c r="Q554" s="127"/>
      <c r="R554" s="127"/>
      <c r="S554" s="127"/>
      <c r="T554" s="127"/>
      <c r="U554" s="127"/>
      <c r="V554" s="119"/>
      <c r="W554" s="121"/>
      <c r="X554" s="120"/>
      <c r="Y554" s="120"/>
      <c r="Z554" s="6"/>
    </row>
    <row r="555" spans="1:26" ht="22.5" customHeight="1" x14ac:dyDescent="0.25">
      <c r="A555" s="115"/>
      <c r="B555" s="116"/>
      <c r="C555" s="116"/>
      <c r="D555" s="116"/>
      <c r="E555" s="116"/>
      <c r="F555" s="116"/>
      <c r="G555" s="116"/>
      <c r="H555" s="116"/>
      <c r="I555" s="116"/>
      <c r="J555" s="116"/>
      <c r="K555" s="117"/>
      <c r="L555" s="127"/>
      <c r="M555" s="127"/>
      <c r="N555" s="127"/>
      <c r="O555" s="127"/>
      <c r="P555" s="127"/>
      <c r="Q555" s="127"/>
      <c r="R555" s="127"/>
      <c r="S555" s="127"/>
      <c r="T555" s="127"/>
      <c r="U555" s="127"/>
      <c r="V555" s="119"/>
      <c r="W555" s="121"/>
      <c r="X555" s="120"/>
      <c r="Y555" s="120"/>
      <c r="Z555" s="6"/>
    </row>
    <row r="556" spans="1:26" ht="22.5" customHeight="1" x14ac:dyDescent="0.25">
      <c r="A556" s="115"/>
      <c r="B556" s="116"/>
      <c r="C556" s="116"/>
      <c r="D556" s="116"/>
      <c r="E556" s="116"/>
      <c r="F556" s="116"/>
      <c r="G556" s="116"/>
      <c r="H556" s="116"/>
      <c r="I556" s="116"/>
      <c r="J556" s="116"/>
      <c r="K556" s="117"/>
      <c r="L556" s="127"/>
      <c r="M556" s="127"/>
      <c r="N556" s="127"/>
      <c r="O556" s="127"/>
      <c r="P556" s="127"/>
      <c r="Q556" s="127"/>
      <c r="R556" s="127"/>
      <c r="S556" s="127"/>
      <c r="T556" s="127"/>
      <c r="U556" s="127"/>
      <c r="V556" s="119"/>
      <c r="W556" s="121"/>
      <c r="X556" s="120"/>
      <c r="Y556" s="120"/>
      <c r="Z556" s="6"/>
    </row>
    <row r="557" spans="1:26" ht="22.5" customHeight="1" x14ac:dyDescent="0.25">
      <c r="A557" s="115"/>
      <c r="B557" s="116"/>
      <c r="C557" s="116"/>
      <c r="D557" s="116"/>
      <c r="E557" s="116"/>
      <c r="F557" s="116"/>
      <c r="G557" s="116"/>
      <c r="H557" s="116"/>
      <c r="I557" s="116"/>
      <c r="J557" s="116"/>
      <c r="K557" s="117"/>
      <c r="L557" s="127"/>
      <c r="M557" s="127"/>
      <c r="N557" s="127"/>
      <c r="O557" s="127"/>
      <c r="P557" s="127"/>
      <c r="Q557" s="127"/>
      <c r="R557" s="127"/>
      <c r="S557" s="127"/>
      <c r="T557" s="127"/>
      <c r="U557" s="127"/>
      <c r="V557" s="119"/>
      <c r="W557" s="121"/>
      <c r="X557" s="120"/>
      <c r="Y557" s="120"/>
      <c r="Z557" s="6"/>
    </row>
    <row r="558" spans="1:26" ht="22.5" customHeight="1" x14ac:dyDescent="0.25">
      <c r="A558" s="115"/>
      <c r="B558" s="116"/>
      <c r="C558" s="116"/>
      <c r="D558" s="116"/>
      <c r="E558" s="116"/>
      <c r="F558" s="116"/>
      <c r="G558" s="116"/>
      <c r="H558" s="121"/>
      <c r="I558" s="121"/>
      <c r="J558" s="121"/>
      <c r="K558" s="122"/>
      <c r="L558" s="126"/>
      <c r="M558" s="126"/>
      <c r="N558" s="126"/>
      <c r="O558" s="126"/>
      <c r="P558" s="126"/>
      <c r="Q558" s="126"/>
      <c r="R558" s="126"/>
      <c r="S558" s="126"/>
      <c r="T558" s="126"/>
      <c r="U558" s="126"/>
      <c r="V558" s="124"/>
      <c r="W558" s="121"/>
      <c r="X558" s="120"/>
      <c r="Y558" s="120"/>
      <c r="Z558" s="53"/>
    </row>
    <row r="559" spans="1:26" ht="22.5" customHeight="1" x14ac:dyDescent="0.25">
      <c r="A559" s="115"/>
      <c r="B559" s="116"/>
      <c r="C559" s="116"/>
      <c r="D559" s="116"/>
      <c r="E559" s="116"/>
      <c r="F559" s="116"/>
      <c r="G559" s="116"/>
      <c r="H559" s="121"/>
      <c r="I559" s="121"/>
      <c r="J559" s="121"/>
      <c r="K559" s="122"/>
      <c r="L559" s="126"/>
      <c r="M559" s="126"/>
      <c r="N559" s="126"/>
      <c r="O559" s="126"/>
      <c r="P559" s="126"/>
      <c r="Q559" s="126"/>
      <c r="R559" s="126"/>
      <c r="S559" s="126"/>
      <c r="T559" s="126"/>
      <c r="U559" s="126"/>
      <c r="V559" s="124"/>
      <c r="W559" s="121"/>
      <c r="X559" s="120"/>
      <c r="Y559" s="120"/>
      <c r="Z559" s="53"/>
    </row>
    <row r="560" spans="1:26" ht="22.5" customHeight="1" x14ac:dyDescent="0.25">
      <c r="A560" s="115"/>
      <c r="B560" s="116"/>
      <c r="C560" s="116"/>
      <c r="D560" s="116"/>
      <c r="E560" s="116"/>
      <c r="F560" s="116"/>
      <c r="G560" s="116"/>
      <c r="H560" s="116"/>
      <c r="I560" s="116"/>
      <c r="J560" s="116"/>
      <c r="K560" s="117"/>
      <c r="L560" s="127"/>
      <c r="M560" s="127"/>
      <c r="N560" s="127"/>
      <c r="O560" s="127"/>
      <c r="P560" s="127"/>
      <c r="Q560" s="127"/>
      <c r="R560" s="127"/>
      <c r="S560" s="127"/>
      <c r="T560" s="127"/>
      <c r="U560" s="127"/>
      <c r="V560" s="119"/>
      <c r="W560" s="121"/>
      <c r="X560" s="120"/>
      <c r="Y560" s="120"/>
      <c r="Z560" s="6"/>
    </row>
    <row r="561" spans="1:26" ht="22.5" customHeight="1" x14ac:dyDescent="0.25">
      <c r="A561" s="115"/>
      <c r="B561" s="116"/>
      <c r="C561" s="116"/>
      <c r="D561" s="116"/>
      <c r="E561" s="116"/>
      <c r="F561" s="116"/>
      <c r="G561" s="116"/>
      <c r="H561" s="116"/>
      <c r="I561" s="116"/>
      <c r="J561" s="116"/>
      <c r="K561" s="117"/>
      <c r="L561" s="127"/>
      <c r="M561" s="127"/>
      <c r="N561" s="127"/>
      <c r="O561" s="127"/>
      <c r="P561" s="127"/>
      <c r="Q561" s="127"/>
      <c r="R561" s="127"/>
      <c r="S561" s="127"/>
      <c r="T561" s="127"/>
      <c r="U561" s="127"/>
      <c r="V561" s="119"/>
      <c r="W561" s="121"/>
      <c r="X561" s="120"/>
      <c r="Y561" s="120"/>
      <c r="Z561" s="6"/>
    </row>
    <row r="562" spans="1:26" ht="22.5" customHeight="1" x14ac:dyDescent="0.25">
      <c r="A562" s="115"/>
      <c r="B562" s="116"/>
      <c r="C562" s="116"/>
      <c r="D562" s="116"/>
      <c r="E562" s="116"/>
      <c r="F562" s="116"/>
      <c r="G562" s="116"/>
      <c r="H562" s="116"/>
      <c r="I562" s="116"/>
      <c r="J562" s="116"/>
      <c r="K562" s="117"/>
      <c r="L562" s="127"/>
      <c r="M562" s="127"/>
      <c r="N562" s="127"/>
      <c r="O562" s="127"/>
      <c r="P562" s="127"/>
      <c r="Q562" s="127"/>
      <c r="R562" s="127"/>
      <c r="S562" s="127"/>
      <c r="T562" s="127"/>
      <c r="U562" s="127"/>
      <c r="V562" s="119"/>
      <c r="W562" s="121"/>
      <c r="X562" s="120"/>
      <c r="Y562" s="120"/>
      <c r="Z562" s="6"/>
    </row>
    <row r="563" spans="1:26" ht="22.5" customHeight="1" x14ac:dyDescent="0.25">
      <c r="A563" s="115"/>
      <c r="B563" s="116"/>
      <c r="C563" s="116"/>
      <c r="D563" s="116"/>
      <c r="E563" s="116"/>
      <c r="F563" s="116"/>
      <c r="G563" s="116"/>
      <c r="H563" s="116"/>
      <c r="I563" s="116"/>
      <c r="J563" s="116"/>
      <c r="K563" s="117"/>
      <c r="L563" s="127"/>
      <c r="M563" s="127"/>
      <c r="N563" s="127"/>
      <c r="O563" s="127"/>
      <c r="P563" s="127"/>
      <c r="Q563" s="127"/>
      <c r="R563" s="127"/>
      <c r="S563" s="127"/>
      <c r="T563" s="127"/>
      <c r="U563" s="127"/>
      <c r="V563" s="119"/>
      <c r="W563" s="121"/>
      <c r="X563" s="120"/>
      <c r="Y563" s="120"/>
      <c r="Z563" s="6"/>
    </row>
    <row r="564" spans="1:26" ht="22.5" customHeight="1" x14ac:dyDescent="0.25">
      <c r="A564" s="115"/>
      <c r="B564" s="116"/>
      <c r="C564" s="116"/>
      <c r="D564" s="116"/>
      <c r="E564" s="116"/>
      <c r="F564" s="116"/>
      <c r="G564" s="116"/>
      <c r="H564" s="116"/>
      <c r="I564" s="116"/>
      <c r="J564" s="116"/>
      <c r="K564" s="117"/>
      <c r="L564" s="127"/>
      <c r="M564" s="127"/>
      <c r="N564" s="127"/>
      <c r="O564" s="127"/>
      <c r="P564" s="127"/>
      <c r="Q564" s="127"/>
      <c r="R564" s="127"/>
      <c r="S564" s="127"/>
      <c r="T564" s="127"/>
      <c r="U564" s="127"/>
      <c r="V564" s="119"/>
      <c r="W564" s="121"/>
      <c r="X564" s="120"/>
      <c r="Y564" s="120"/>
      <c r="Z564" s="6"/>
    </row>
    <row r="565" spans="1:26" ht="22.5" customHeight="1" x14ac:dyDescent="0.25">
      <c r="A565" s="115"/>
      <c r="B565" s="116"/>
      <c r="C565" s="116"/>
      <c r="D565" s="116"/>
      <c r="E565" s="116"/>
      <c r="F565" s="116"/>
      <c r="G565" s="116"/>
      <c r="H565" s="116"/>
      <c r="I565" s="116"/>
      <c r="J565" s="116"/>
      <c r="K565" s="117"/>
      <c r="L565" s="127"/>
      <c r="M565" s="127"/>
      <c r="N565" s="127"/>
      <c r="O565" s="127"/>
      <c r="P565" s="127"/>
      <c r="Q565" s="127"/>
      <c r="R565" s="127"/>
      <c r="S565" s="127"/>
      <c r="T565" s="127"/>
      <c r="U565" s="127"/>
      <c r="V565" s="119"/>
      <c r="W565" s="121"/>
      <c r="X565" s="120"/>
      <c r="Y565" s="120"/>
      <c r="Z565" s="6"/>
    </row>
    <row r="566" spans="1:26" ht="22.5" customHeight="1" x14ac:dyDescent="0.25">
      <c r="A566" s="115"/>
      <c r="B566" s="116"/>
      <c r="C566" s="116"/>
      <c r="D566" s="116"/>
      <c r="E566" s="116"/>
      <c r="F566" s="116"/>
      <c r="G566" s="116"/>
      <c r="H566" s="116"/>
      <c r="I566" s="116"/>
      <c r="J566" s="116"/>
      <c r="K566" s="117"/>
      <c r="L566" s="127"/>
      <c r="M566" s="127"/>
      <c r="N566" s="127"/>
      <c r="O566" s="127"/>
      <c r="P566" s="127"/>
      <c r="Q566" s="127"/>
      <c r="R566" s="127"/>
      <c r="S566" s="127"/>
      <c r="T566" s="127"/>
      <c r="U566" s="127"/>
      <c r="V566" s="119"/>
      <c r="W566" s="121"/>
      <c r="X566" s="120"/>
      <c r="Y566" s="120"/>
      <c r="Z566" s="6"/>
    </row>
    <row r="567" spans="1:26" ht="22.5" customHeight="1" x14ac:dyDescent="0.25">
      <c r="A567" s="115"/>
      <c r="B567" s="116"/>
      <c r="C567" s="116"/>
      <c r="D567" s="116"/>
      <c r="E567" s="116"/>
      <c r="F567" s="116"/>
      <c r="G567" s="116"/>
      <c r="H567" s="116"/>
      <c r="I567" s="116"/>
      <c r="J567" s="116"/>
      <c r="K567" s="117"/>
      <c r="L567" s="127"/>
      <c r="M567" s="127"/>
      <c r="N567" s="127"/>
      <c r="O567" s="127"/>
      <c r="P567" s="127"/>
      <c r="Q567" s="127"/>
      <c r="R567" s="127"/>
      <c r="S567" s="127"/>
      <c r="T567" s="127"/>
      <c r="U567" s="127"/>
      <c r="V567" s="119"/>
      <c r="W567" s="121"/>
      <c r="X567" s="120"/>
      <c r="Y567" s="120"/>
      <c r="Z567" s="6"/>
    </row>
    <row r="568" spans="1:26" ht="22.5" customHeight="1" x14ac:dyDescent="0.25">
      <c r="A568" s="115"/>
      <c r="B568" s="116"/>
      <c r="C568" s="116"/>
      <c r="D568" s="116"/>
      <c r="E568" s="116"/>
      <c r="F568" s="116"/>
      <c r="G568" s="116"/>
      <c r="H568" s="116"/>
      <c r="I568" s="116"/>
      <c r="J568" s="116"/>
      <c r="K568" s="117"/>
      <c r="L568" s="127"/>
      <c r="M568" s="127"/>
      <c r="N568" s="127"/>
      <c r="O568" s="127"/>
      <c r="P568" s="127"/>
      <c r="Q568" s="127"/>
      <c r="R568" s="127"/>
      <c r="S568" s="127"/>
      <c r="T568" s="127"/>
      <c r="U568" s="127"/>
      <c r="V568" s="119"/>
      <c r="W568" s="121"/>
      <c r="X568" s="120"/>
      <c r="Y568" s="120"/>
      <c r="Z568" s="6"/>
    </row>
    <row r="569" spans="1:26" ht="22.5" customHeight="1" x14ac:dyDescent="0.25">
      <c r="A569" s="115"/>
      <c r="B569" s="116"/>
      <c r="C569" s="116"/>
      <c r="D569" s="116"/>
      <c r="E569" s="116"/>
      <c r="F569" s="116"/>
      <c r="G569" s="116"/>
      <c r="H569" s="116"/>
      <c r="I569" s="116"/>
      <c r="J569" s="116"/>
      <c r="K569" s="117"/>
      <c r="L569" s="127"/>
      <c r="M569" s="127"/>
      <c r="N569" s="127"/>
      <c r="O569" s="127"/>
      <c r="P569" s="127"/>
      <c r="Q569" s="127"/>
      <c r="R569" s="127"/>
      <c r="S569" s="127"/>
      <c r="T569" s="127"/>
      <c r="U569" s="127"/>
      <c r="V569" s="119"/>
      <c r="W569" s="121"/>
      <c r="X569" s="120"/>
      <c r="Y569" s="120"/>
      <c r="Z569" s="6"/>
    </row>
    <row r="570" spans="1:26" ht="22.5" customHeight="1" x14ac:dyDescent="0.25">
      <c r="A570" s="115"/>
      <c r="B570" s="116"/>
      <c r="C570" s="116"/>
      <c r="D570" s="116"/>
      <c r="E570" s="116"/>
      <c r="F570" s="116"/>
      <c r="G570" s="116"/>
      <c r="H570" s="116"/>
      <c r="I570" s="116"/>
      <c r="J570" s="116"/>
      <c r="K570" s="117"/>
      <c r="L570" s="127"/>
      <c r="M570" s="127"/>
      <c r="N570" s="127"/>
      <c r="O570" s="127"/>
      <c r="P570" s="127"/>
      <c r="Q570" s="127"/>
      <c r="R570" s="127"/>
      <c r="S570" s="127"/>
      <c r="T570" s="127"/>
      <c r="U570" s="127"/>
      <c r="V570" s="119"/>
      <c r="W570" s="121"/>
      <c r="X570" s="120"/>
      <c r="Y570" s="120"/>
      <c r="Z570" s="6"/>
    </row>
    <row r="571" spans="1:26" ht="22.5" customHeight="1" x14ac:dyDescent="0.25">
      <c r="A571" s="115"/>
      <c r="B571" s="116"/>
      <c r="C571" s="116"/>
      <c r="D571" s="116"/>
      <c r="E571" s="116"/>
      <c r="F571" s="116"/>
      <c r="G571" s="116"/>
      <c r="H571" s="116"/>
      <c r="I571" s="116"/>
      <c r="J571" s="116"/>
      <c r="K571" s="117"/>
      <c r="L571" s="127"/>
      <c r="M571" s="127"/>
      <c r="N571" s="127"/>
      <c r="O571" s="127"/>
      <c r="P571" s="127"/>
      <c r="Q571" s="127"/>
      <c r="R571" s="127"/>
      <c r="S571" s="127"/>
      <c r="T571" s="127"/>
      <c r="U571" s="127"/>
      <c r="V571" s="119"/>
      <c r="W571" s="121"/>
      <c r="X571" s="120"/>
      <c r="Y571" s="120"/>
      <c r="Z571" s="6"/>
    </row>
    <row r="572" spans="1:26" ht="22.5" customHeight="1" x14ac:dyDescent="0.25">
      <c r="A572" s="115"/>
      <c r="B572" s="116"/>
      <c r="C572" s="116"/>
      <c r="D572" s="116"/>
      <c r="E572" s="116"/>
      <c r="F572" s="116"/>
      <c r="G572" s="116"/>
      <c r="H572" s="116"/>
      <c r="I572" s="116"/>
      <c r="J572" s="116"/>
      <c r="K572" s="117"/>
      <c r="L572" s="127"/>
      <c r="M572" s="127"/>
      <c r="N572" s="127"/>
      <c r="O572" s="127"/>
      <c r="P572" s="127"/>
      <c r="Q572" s="127"/>
      <c r="R572" s="127"/>
      <c r="S572" s="127"/>
      <c r="T572" s="127"/>
      <c r="U572" s="127"/>
      <c r="V572" s="119"/>
      <c r="W572" s="121"/>
      <c r="X572" s="120"/>
      <c r="Y572" s="120"/>
      <c r="Z572" s="6"/>
    </row>
    <row r="573" spans="1:26" ht="22.5" customHeight="1" x14ac:dyDescent="0.25">
      <c r="A573" s="115"/>
      <c r="B573" s="116"/>
      <c r="C573" s="116"/>
      <c r="D573" s="116"/>
      <c r="E573" s="116"/>
      <c r="F573" s="116"/>
      <c r="G573" s="116"/>
      <c r="H573" s="116"/>
      <c r="I573" s="116"/>
      <c r="J573" s="116"/>
      <c r="K573" s="122"/>
      <c r="L573" s="126"/>
      <c r="M573" s="126"/>
      <c r="N573" s="126"/>
      <c r="O573" s="126"/>
      <c r="P573" s="126"/>
      <c r="Q573" s="126"/>
      <c r="R573" s="126"/>
      <c r="S573" s="126"/>
      <c r="T573" s="126"/>
      <c r="U573" s="126"/>
      <c r="V573" s="124"/>
      <c r="W573" s="121"/>
      <c r="X573" s="120"/>
      <c r="Y573" s="120"/>
      <c r="Z573" s="6"/>
    </row>
    <row r="574" spans="1:26" ht="22.5" customHeight="1" x14ac:dyDescent="0.25">
      <c r="A574" s="115"/>
      <c r="B574" s="116"/>
      <c r="C574" s="116"/>
      <c r="D574" s="116"/>
      <c r="E574" s="116"/>
      <c r="F574" s="116"/>
      <c r="G574" s="116"/>
      <c r="H574" s="116"/>
      <c r="I574" s="116"/>
      <c r="J574" s="116"/>
      <c r="K574" s="117"/>
      <c r="L574" s="127"/>
      <c r="M574" s="127"/>
      <c r="N574" s="127"/>
      <c r="O574" s="127"/>
      <c r="P574" s="127"/>
      <c r="Q574" s="127"/>
      <c r="R574" s="127"/>
      <c r="S574" s="127"/>
      <c r="T574" s="127"/>
      <c r="U574" s="127"/>
      <c r="V574" s="119"/>
      <c r="W574" s="121"/>
      <c r="X574" s="120"/>
      <c r="Y574" s="120"/>
      <c r="Z574" s="6"/>
    </row>
    <row r="575" spans="1:26" ht="22.5" customHeight="1" x14ac:dyDescent="0.25">
      <c r="A575" s="115"/>
      <c r="B575" s="116"/>
      <c r="C575" s="116"/>
      <c r="D575" s="116"/>
      <c r="E575" s="116"/>
      <c r="F575" s="116"/>
      <c r="G575" s="116"/>
      <c r="H575" s="116"/>
      <c r="I575" s="116"/>
      <c r="J575" s="116"/>
      <c r="K575" s="117"/>
      <c r="L575" s="127"/>
      <c r="M575" s="127"/>
      <c r="N575" s="127"/>
      <c r="O575" s="127"/>
      <c r="P575" s="127"/>
      <c r="Q575" s="127"/>
      <c r="R575" s="127"/>
      <c r="S575" s="127"/>
      <c r="T575" s="127"/>
      <c r="U575" s="127"/>
      <c r="V575" s="119"/>
      <c r="W575" s="121"/>
      <c r="X575" s="120"/>
      <c r="Y575" s="120"/>
      <c r="Z575" s="6"/>
    </row>
    <row r="576" spans="1:26" ht="22.5" customHeight="1" x14ac:dyDescent="0.25">
      <c r="A576" s="115"/>
      <c r="B576" s="116"/>
      <c r="C576" s="116"/>
      <c r="D576" s="116"/>
      <c r="E576" s="116"/>
      <c r="F576" s="116"/>
      <c r="G576" s="116"/>
      <c r="H576" s="116"/>
      <c r="I576" s="116"/>
      <c r="J576" s="116"/>
      <c r="K576" s="117"/>
      <c r="L576" s="127"/>
      <c r="M576" s="127"/>
      <c r="N576" s="127"/>
      <c r="O576" s="127"/>
      <c r="P576" s="127"/>
      <c r="Q576" s="127"/>
      <c r="R576" s="127"/>
      <c r="S576" s="127"/>
      <c r="T576" s="127"/>
      <c r="U576" s="127"/>
      <c r="V576" s="119"/>
      <c r="W576" s="121"/>
      <c r="X576" s="120"/>
      <c r="Y576" s="120"/>
      <c r="Z576" s="6"/>
    </row>
    <row r="577" spans="1:26" ht="22.5" customHeight="1" x14ac:dyDescent="0.25">
      <c r="A577" s="115"/>
      <c r="B577" s="116"/>
      <c r="C577" s="116"/>
      <c r="D577" s="116"/>
      <c r="E577" s="116"/>
      <c r="F577" s="116"/>
      <c r="G577" s="116"/>
      <c r="H577" s="116"/>
      <c r="I577" s="116"/>
      <c r="J577" s="116"/>
      <c r="K577" s="117"/>
      <c r="L577" s="127"/>
      <c r="M577" s="127"/>
      <c r="N577" s="127"/>
      <c r="O577" s="127"/>
      <c r="P577" s="127"/>
      <c r="Q577" s="127"/>
      <c r="R577" s="127"/>
      <c r="S577" s="127"/>
      <c r="T577" s="127"/>
      <c r="U577" s="127"/>
      <c r="V577" s="119"/>
      <c r="W577" s="121"/>
      <c r="X577" s="120"/>
      <c r="Y577" s="120"/>
      <c r="Z577" s="6"/>
    </row>
    <row r="578" spans="1:26" ht="22.5" customHeight="1" x14ac:dyDescent="0.25">
      <c r="A578" s="115"/>
      <c r="B578" s="116"/>
      <c r="C578" s="116"/>
      <c r="D578" s="116"/>
      <c r="E578" s="116"/>
      <c r="F578" s="116"/>
      <c r="G578" s="116"/>
      <c r="H578" s="116"/>
      <c r="I578" s="116"/>
      <c r="J578" s="116"/>
      <c r="K578" s="117"/>
      <c r="L578" s="127"/>
      <c r="M578" s="127"/>
      <c r="N578" s="127"/>
      <c r="O578" s="127"/>
      <c r="P578" s="127"/>
      <c r="Q578" s="127"/>
      <c r="R578" s="127"/>
      <c r="S578" s="127"/>
      <c r="T578" s="127"/>
      <c r="U578" s="127"/>
      <c r="V578" s="119"/>
      <c r="W578" s="121"/>
      <c r="X578" s="120"/>
      <c r="Y578" s="120"/>
      <c r="Z578" s="6"/>
    </row>
    <row r="579" spans="1:26" ht="22.5" customHeight="1" x14ac:dyDescent="0.25">
      <c r="A579" s="115"/>
      <c r="B579" s="116"/>
      <c r="C579" s="116"/>
      <c r="D579" s="116"/>
      <c r="E579" s="116"/>
      <c r="F579" s="116"/>
      <c r="G579" s="116"/>
      <c r="H579" s="116"/>
      <c r="I579" s="116"/>
      <c r="J579" s="116"/>
      <c r="K579" s="117"/>
      <c r="L579" s="127"/>
      <c r="M579" s="127"/>
      <c r="N579" s="127"/>
      <c r="O579" s="127"/>
      <c r="P579" s="127"/>
      <c r="Q579" s="127"/>
      <c r="R579" s="127"/>
      <c r="S579" s="127"/>
      <c r="T579" s="127"/>
      <c r="U579" s="127"/>
      <c r="V579" s="119"/>
      <c r="W579" s="121"/>
      <c r="X579" s="120"/>
      <c r="Y579" s="120"/>
      <c r="Z579" s="6"/>
    </row>
    <row r="580" spans="1:26" ht="22.5" customHeight="1" x14ac:dyDescent="0.25">
      <c r="A580" s="115"/>
      <c r="B580" s="116"/>
      <c r="C580" s="116"/>
      <c r="D580" s="116"/>
      <c r="E580" s="116"/>
      <c r="F580" s="116"/>
      <c r="G580" s="116"/>
      <c r="H580" s="116"/>
      <c r="I580" s="116"/>
      <c r="J580" s="116"/>
      <c r="K580" s="117"/>
      <c r="L580" s="127"/>
      <c r="M580" s="127"/>
      <c r="N580" s="127"/>
      <c r="O580" s="127"/>
      <c r="P580" s="127"/>
      <c r="Q580" s="127"/>
      <c r="R580" s="127"/>
      <c r="S580" s="127"/>
      <c r="T580" s="127"/>
      <c r="U580" s="127"/>
      <c r="V580" s="119"/>
      <c r="W580" s="121"/>
      <c r="X580" s="120"/>
      <c r="Y580" s="120"/>
      <c r="Z580" s="6"/>
    </row>
    <row r="581" spans="1:26" ht="22.5" customHeight="1" x14ac:dyDescent="0.25">
      <c r="A581" s="115"/>
      <c r="B581" s="116"/>
      <c r="C581" s="116"/>
      <c r="D581" s="116"/>
      <c r="E581" s="116"/>
      <c r="F581" s="116"/>
      <c r="G581" s="116"/>
      <c r="H581" s="116"/>
      <c r="I581" s="116"/>
      <c r="J581" s="116"/>
      <c r="K581" s="117"/>
      <c r="L581" s="127"/>
      <c r="M581" s="127"/>
      <c r="N581" s="127"/>
      <c r="O581" s="127"/>
      <c r="P581" s="127"/>
      <c r="Q581" s="127"/>
      <c r="R581" s="127"/>
      <c r="S581" s="127"/>
      <c r="T581" s="127"/>
      <c r="U581" s="127"/>
      <c r="V581" s="119"/>
      <c r="W581" s="121"/>
      <c r="X581" s="120"/>
      <c r="Y581" s="120"/>
      <c r="Z581" s="6"/>
    </row>
    <row r="582" spans="1:26" ht="22.5" customHeight="1" x14ac:dyDescent="0.25">
      <c r="A582" s="115"/>
      <c r="B582" s="116"/>
      <c r="C582" s="116"/>
      <c r="D582" s="116"/>
      <c r="E582" s="116"/>
      <c r="F582" s="116"/>
      <c r="G582" s="116"/>
      <c r="H582" s="116"/>
      <c r="I582" s="116"/>
      <c r="J582" s="116"/>
      <c r="K582" s="117"/>
      <c r="L582" s="127"/>
      <c r="M582" s="127"/>
      <c r="N582" s="127"/>
      <c r="O582" s="127"/>
      <c r="P582" s="127"/>
      <c r="Q582" s="127"/>
      <c r="R582" s="127"/>
      <c r="S582" s="127"/>
      <c r="T582" s="127"/>
      <c r="U582" s="127"/>
      <c r="V582" s="119"/>
      <c r="W582" s="121"/>
      <c r="X582" s="120"/>
      <c r="Y582" s="120"/>
      <c r="Z582" s="6"/>
    </row>
    <row r="583" spans="1:26" ht="22.5" customHeight="1" x14ac:dyDescent="0.25">
      <c r="A583" s="115"/>
      <c r="B583" s="116"/>
      <c r="C583" s="116"/>
      <c r="D583" s="116"/>
      <c r="E583" s="116"/>
      <c r="F583" s="116"/>
      <c r="G583" s="116"/>
      <c r="H583" s="116"/>
      <c r="I583" s="116"/>
      <c r="J583" s="116"/>
      <c r="K583" s="117"/>
      <c r="L583" s="127"/>
      <c r="M583" s="127"/>
      <c r="N583" s="127"/>
      <c r="O583" s="127"/>
      <c r="P583" s="127"/>
      <c r="Q583" s="127"/>
      <c r="R583" s="127"/>
      <c r="S583" s="127"/>
      <c r="T583" s="127"/>
      <c r="U583" s="127"/>
      <c r="V583" s="119"/>
      <c r="W583" s="121"/>
      <c r="X583" s="120"/>
      <c r="Y583" s="120"/>
      <c r="Z583" s="6"/>
    </row>
    <row r="584" spans="1:26" ht="22.5" customHeight="1" x14ac:dyDescent="0.25">
      <c r="A584" s="115"/>
      <c r="B584" s="116"/>
      <c r="C584" s="116"/>
      <c r="D584" s="116"/>
      <c r="E584" s="116"/>
      <c r="F584" s="116"/>
      <c r="G584" s="116"/>
      <c r="H584" s="116"/>
      <c r="I584" s="116"/>
      <c r="J584" s="116"/>
      <c r="K584" s="117"/>
      <c r="L584" s="127"/>
      <c r="M584" s="127"/>
      <c r="N584" s="127"/>
      <c r="O584" s="127"/>
      <c r="P584" s="127"/>
      <c r="Q584" s="127"/>
      <c r="R584" s="127"/>
      <c r="S584" s="127"/>
      <c r="T584" s="127"/>
      <c r="U584" s="127"/>
      <c r="V584" s="119"/>
      <c r="W584" s="121"/>
      <c r="X584" s="120"/>
      <c r="Y584" s="120"/>
      <c r="Z584" s="6"/>
    </row>
    <row r="585" spans="1:26" ht="22.5" customHeight="1" x14ac:dyDescent="0.25">
      <c r="A585" s="115"/>
      <c r="B585" s="116"/>
      <c r="C585" s="116"/>
      <c r="D585" s="116"/>
      <c r="E585" s="116"/>
      <c r="F585" s="116"/>
      <c r="G585" s="116"/>
      <c r="H585" s="116"/>
      <c r="I585" s="116"/>
      <c r="J585" s="116"/>
      <c r="K585" s="117"/>
      <c r="L585" s="127"/>
      <c r="M585" s="127"/>
      <c r="N585" s="127"/>
      <c r="O585" s="127"/>
      <c r="P585" s="127"/>
      <c r="Q585" s="127"/>
      <c r="R585" s="127"/>
      <c r="S585" s="127"/>
      <c r="T585" s="127"/>
      <c r="U585" s="127"/>
      <c r="V585" s="119"/>
      <c r="W585" s="121"/>
      <c r="X585" s="120"/>
      <c r="Y585" s="120"/>
      <c r="Z585" s="6"/>
    </row>
    <row r="586" spans="1:26" ht="22.5" customHeight="1" x14ac:dyDescent="0.25">
      <c r="A586" s="115"/>
      <c r="B586" s="116"/>
      <c r="C586" s="116"/>
      <c r="D586" s="116"/>
      <c r="E586" s="116"/>
      <c r="F586" s="116"/>
      <c r="G586" s="116"/>
      <c r="H586" s="121"/>
      <c r="I586" s="121"/>
      <c r="J586" s="121"/>
      <c r="K586" s="122"/>
      <c r="L586" s="126"/>
      <c r="M586" s="126"/>
      <c r="N586" s="126"/>
      <c r="O586" s="126"/>
      <c r="P586" s="126"/>
      <c r="Q586" s="126"/>
      <c r="R586" s="126"/>
      <c r="S586" s="126"/>
      <c r="T586" s="126"/>
      <c r="U586" s="126"/>
      <c r="V586" s="124"/>
      <c r="W586" s="121"/>
      <c r="X586" s="120"/>
      <c r="Y586" s="120"/>
      <c r="Z586" s="53"/>
    </row>
    <row r="587" spans="1:26" ht="22.5" customHeight="1" x14ac:dyDescent="0.25">
      <c r="A587" s="115"/>
      <c r="B587" s="116"/>
      <c r="C587" s="116"/>
      <c r="D587" s="116"/>
      <c r="E587" s="116"/>
      <c r="F587" s="116"/>
      <c r="G587" s="116"/>
      <c r="H587" s="121"/>
      <c r="I587" s="121"/>
      <c r="J587" s="121"/>
      <c r="K587" s="122"/>
      <c r="L587" s="126"/>
      <c r="M587" s="126"/>
      <c r="N587" s="126"/>
      <c r="O587" s="126"/>
      <c r="P587" s="126"/>
      <c r="Q587" s="126"/>
      <c r="R587" s="126"/>
      <c r="S587" s="126"/>
      <c r="T587" s="126"/>
      <c r="U587" s="126"/>
      <c r="V587" s="124"/>
      <c r="W587" s="121"/>
      <c r="X587" s="120"/>
      <c r="Y587" s="120"/>
      <c r="Z587" s="53"/>
    </row>
    <row r="588" spans="1:26" ht="22.5" customHeight="1" x14ac:dyDescent="0.25">
      <c r="A588" s="116"/>
      <c r="B588" s="116"/>
      <c r="C588" s="116"/>
      <c r="D588" s="116"/>
      <c r="E588" s="116"/>
      <c r="F588" s="116"/>
      <c r="G588" s="116"/>
      <c r="H588" s="121"/>
      <c r="I588" s="121"/>
      <c r="J588" s="121"/>
      <c r="K588" s="122"/>
      <c r="L588" s="126"/>
      <c r="M588" s="126"/>
      <c r="N588" s="126"/>
      <c r="O588" s="126"/>
      <c r="P588" s="126"/>
      <c r="Q588" s="126"/>
      <c r="R588" s="126"/>
      <c r="S588" s="126"/>
      <c r="T588" s="126"/>
      <c r="U588" s="126"/>
      <c r="V588" s="124"/>
      <c r="W588" s="121"/>
      <c r="X588" s="120"/>
      <c r="Y588" s="120"/>
      <c r="Z588" s="53"/>
    </row>
    <row r="589" spans="1:26" ht="22.5" customHeight="1" x14ac:dyDescent="0.25">
      <c r="A589" s="115"/>
      <c r="B589" s="116"/>
      <c r="C589" s="116"/>
      <c r="D589" s="116"/>
      <c r="E589" s="116"/>
      <c r="F589" s="116"/>
      <c r="G589" s="116"/>
      <c r="H589" s="121"/>
      <c r="I589" s="121"/>
      <c r="J589" s="121"/>
      <c r="K589" s="122"/>
      <c r="L589" s="126"/>
      <c r="M589" s="126"/>
      <c r="N589" s="126"/>
      <c r="O589" s="126"/>
      <c r="P589" s="126"/>
      <c r="Q589" s="126"/>
      <c r="R589" s="126"/>
      <c r="S589" s="126"/>
      <c r="T589" s="126"/>
      <c r="U589" s="126"/>
      <c r="V589" s="124"/>
      <c r="W589" s="121"/>
      <c r="X589" s="120"/>
      <c r="Y589" s="120"/>
      <c r="Z589" s="53"/>
    </row>
    <row r="590" spans="1:26" ht="22.5" customHeight="1" x14ac:dyDescent="0.25">
      <c r="A590" s="115"/>
      <c r="B590" s="116"/>
      <c r="C590" s="116"/>
      <c r="D590" s="116"/>
      <c r="E590" s="116"/>
      <c r="F590" s="116"/>
      <c r="G590" s="116"/>
      <c r="H590" s="116"/>
      <c r="I590" s="116"/>
      <c r="J590" s="116"/>
      <c r="K590" s="117"/>
      <c r="L590" s="127"/>
      <c r="M590" s="127"/>
      <c r="N590" s="127"/>
      <c r="O590" s="127"/>
      <c r="P590" s="127"/>
      <c r="Q590" s="127"/>
      <c r="R590" s="127"/>
      <c r="S590" s="127"/>
      <c r="T590" s="127"/>
      <c r="U590" s="127"/>
      <c r="V590" s="119"/>
      <c r="W590" s="121"/>
      <c r="X590" s="120"/>
      <c r="Y590" s="120"/>
      <c r="Z590" s="6"/>
    </row>
    <row r="591" spans="1:26" ht="22.5" customHeight="1" x14ac:dyDescent="0.25">
      <c r="A591" s="115"/>
      <c r="B591" s="116"/>
      <c r="C591" s="116"/>
      <c r="D591" s="116"/>
      <c r="E591" s="116"/>
      <c r="F591" s="116"/>
      <c r="G591" s="116"/>
      <c r="H591" s="116"/>
      <c r="I591" s="116"/>
      <c r="J591" s="116"/>
      <c r="K591" s="117"/>
      <c r="L591" s="127"/>
      <c r="M591" s="127"/>
      <c r="N591" s="127"/>
      <c r="O591" s="127"/>
      <c r="P591" s="127"/>
      <c r="Q591" s="127"/>
      <c r="R591" s="127"/>
      <c r="S591" s="127"/>
      <c r="T591" s="127"/>
      <c r="U591" s="127"/>
      <c r="V591" s="119"/>
      <c r="W591" s="121"/>
      <c r="X591" s="120"/>
      <c r="Y591" s="120"/>
      <c r="Z591" s="6"/>
    </row>
    <row r="592" spans="1:26" ht="22.5" customHeight="1" x14ac:dyDescent="0.25">
      <c r="A592" s="115"/>
      <c r="B592" s="116"/>
      <c r="C592" s="116"/>
      <c r="D592" s="116"/>
      <c r="E592" s="116"/>
      <c r="F592" s="116"/>
      <c r="G592" s="116"/>
      <c r="H592" s="116"/>
      <c r="I592" s="116"/>
      <c r="J592" s="116"/>
      <c r="K592" s="117"/>
      <c r="L592" s="127"/>
      <c r="M592" s="127"/>
      <c r="N592" s="127"/>
      <c r="O592" s="127"/>
      <c r="P592" s="127"/>
      <c r="Q592" s="127"/>
      <c r="R592" s="127"/>
      <c r="S592" s="127"/>
      <c r="T592" s="127"/>
      <c r="U592" s="127"/>
      <c r="V592" s="119"/>
      <c r="W592" s="121"/>
      <c r="X592" s="120"/>
      <c r="Y592" s="120"/>
      <c r="Z592" s="6"/>
    </row>
    <row r="593" spans="1:26" ht="22.5" customHeight="1" x14ac:dyDescent="0.25">
      <c r="A593" s="115"/>
      <c r="B593" s="116"/>
      <c r="C593" s="116"/>
      <c r="D593" s="116"/>
      <c r="E593" s="116"/>
      <c r="F593" s="116"/>
      <c r="G593" s="116"/>
      <c r="H593" s="116"/>
      <c r="I593" s="116"/>
      <c r="J593" s="116"/>
      <c r="K593" s="117"/>
      <c r="L593" s="127"/>
      <c r="M593" s="127"/>
      <c r="N593" s="127"/>
      <c r="O593" s="127"/>
      <c r="P593" s="127"/>
      <c r="Q593" s="127"/>
      <c r="R593" s="127"/>
      <c r="S593" s="127"/>
      <c r="T593" s="127"/>
      <c r="U593" s="127"/>
      <c r="V593" s="119"/>
      <c r="W593" s="121"/>
      <c r="X593" s="120"/>
      <c r="Y593" s="120"/>
      <c r="Z593" s="6"/>
    </row>
    <row r="594" spans="1:26" ht="22.5" customHeight="1" x14ac:dyDescent="0.25">
      <c r="A594" s="115"/>
      <c r="B594" s="116"/>
      <c r="C594" s="116"/>
      <c r="D594" s="116"/>
      <c r="E594" s="116"/>
      <c r="F594" s="116"/>
      <c r="G594" s="116"/>
      <c r="H594" s="116"/>
      <c r="I594" s="116"/>
      <c r="J594" s="116"/>
      <c r="K594" s="117"/>
      <c r="L594" s="127"/>
      <c r="M594" s="127"/>
      <c r="N594" s="127"/>
      <c r="O594" s="127"/>
      <c r="P594" s="127"/>
      <c r="Q594" s="127"/>
      <c r="R594" s="127"/>
      <c r="S594" s="127"/>
      <c r="T594" s="127"/>
      <c r="U594" s="127"/>
      <c r="V594" s="119"/>
      <c r="W594" s="121"/>
      <c r="X594" s="120"/>
      <c r="Y594" s="120"/>
      <c r="Z594" s="6"/>
    </row>
    <row r="595" spans="1:26" ht="22.5" customHeight="1" x14ac:dyDescent="0.25">
      <c r="A595" s="115"/>
      <c r="B595" s="116"/>
      <c r="C595" s="116"/>
      <c r="D595" s="116"/>
      <c r="E595" s="116"/>
      <c r="F595" s="116"/>
      <c r="G595" s="116"/>
      <c r="H595" s="116"/>
      <c r="I595" s="116"/>
      <c r="J595" s="116"/>
      <c r="K595" s="117"/>
      <c r="L595" s="127"/>
      <c r="M595" s="127"/>
      <c r="N595" s="127"/>
      <c r="O595" s="127"/>
      <c r="P595" s="127"/>
      <c r="Q595" s="127"/>
      <c r="R595" s="127"/>
      <c r="S595" s="127"/>
      <c r="T595" s="127"/>
      <c r="U595" s="127"/>
      <c r="V595" s="119"/>
      <c r="W595" s="121"/>
      <c r="X595" s="120"/>
      <c r="Y595" s="120"/>
      <c r="Z595" s="6"/>
    </row>
    <row r="596" spans="1:26" ht="22.5" customHeight="1" x14ac:dyDescent="0.25">
      <c r="A596" s="115"/>
      <c r="B596" s="116"/>
      <c r="C596" s="116"/>
      <c r="D596" s="116"/>
      <c r="E596" s="116"/>
      <c r="F596" s="116"/>
      <c r="G596" s="116"/>
      <c r="H596" s="116"/>
      <c r="I596" s="116"/>
      <c r="J596" s="116"/>
      <c r="K596" s="117"/>
      <c r="L596" s="127"/>
      <c r="M596" s="127"/>
      <c r="N596" s="127"/>
      <c r="O596" s="127"/>
      <c r="P596" s="127"/>
      <c r="Q596" s="127"/>
      <c r="R596" s="127"/>
      <c r="S596" s="127"/>
      <c r="T596" s="127"/>
      <c r="U596" s="127"/>
      <c r="V596" s="119"/>
      <c r="W596" s="121"/>
      <c r="X596" s="120"/>
      <c r="Y596" s="120"/>
      <c r="Z596" s="6"/>
    </row>
    <row r="597" spans="1:26" ht="22.5" customHeight="1" x14ac:dyDescent="0.25">
      <c r="A597" s="115"/>
      <c r="B597" s="116"/>
      <c r="C597" s="116"/>
      <c r="D597" s="116"/>
      <c r="E597" s="116"/>
      <c r="F597" s="116"/>
      <c r="G597" s="116"/>
      <c r="H597" s="116"/>
      <c r="I597" s="116"/>
      <c r="J597" s="116"/>
      <c r="K597" s="117"/>
      <c r="L597" s="127"/>
      <c r="M597" s="127"/>
      <c r="N597" s="127"/>
      <c r="O597" s="127"/>
      <c r="P597" s="127"/>
      <c r="Q597" s="127"/>
      <c r="R597" s="127"/>
      <c r="S597" s="127"/>
      <c r="T597" s="127"/>
      <c r="U597" s="127"/>
      <c r="V597" s="119"/>
      <c r="W597" s="121"/>
      <c r="X597" s="120"/>
      <c r="Y597" s="120"/>
      <c r="Z597" s="6"/>
    </row>
    <row r="598" spans="1:26" ht="22.5" customHeight="1" x14ac:dyDescent="0.25">
      <c r="A598" s="115"/>
      <c r="B598" s="116"/>
      <c r="C598" s="116"/>
      <c r="D598" s="116"/>
      <c r="E598" s="116"/>
      <c r="F598" s="116"/>
      <c r="G598" s="116"/>
      <c r="H598" s="116"/>
      <c r="I598" s="116"/>
      <c r="J598" s="116"/>
      <c r="K598" s="117"/>
      <c r="L598" s="127"/>
      <c r="M598" s="127"/>
      <c r="N598" s="127"/>
      <c r="O598" s="127"/>
      <c r="P598" s="127"/>
      <c r="Q598" s="127"/>
      <c r="R598" s="127"/>
      <c r="S598" s="127"/>
      <c r="T598" s="127"/>
      <c r="U598" s="127"/>
      <c r="V598" s="119"/>
      <c r="W598" s="121"/>
      <c r="X598" s="120"/>
      <c r="Y598" s="120"/>
      <c r="Z598" s="6"/>
    </row>
    <row r="599" spans="1:26" ht="22.5" customHeight="1" x14ac:dyDescent="0.25">
      <c r="A599" s="115"/>
      <c r="B599" s="116"/>
      <c r="C599" s="116"/>
      <c r="D599" s="116"/>
      <c r="E599" s="116"/>
      <c r="F599" s="116"/>
      <c r="G599" s="116"/>
      <c r="H599" s="116"/>
      <c r="I599" s="116"/>
      <c r="J599" s="116"/>
      <c r="K599" s="117"/>
      <c r="L599" s="127"/>
      <c r="M599" s="127"/>
      <c r="N599" s="127"/>
      <c r="O599" s="127"/>
      <c r="P599" s="127"/>
      <c r="Q599" s="127"/>
      <c r="R599" s="127"/>
      <c r="S599" s="127"/>
      <c r="T599" s="127"/>
      <c r="U599" s="127"/>
      <c r="V599" s="119"/>
      <c r="W599" s="121"/>
      <c r="X599" s="120"/>
      <c r="Y599" s="120"/>
      <c r="Z599" s="6"/>
    </row>
    <row r="600" spans="1:26" ht="36" customHeight="1"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36" customHeight="1"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36" customHeight="1"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36" customHeight="1"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36" customHeight="1"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36" customHeight="1"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36" customHeight="1"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36" customHeight="1"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36" customHeight="1"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36" customHeight="1"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36" customHeight="1"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36" customHeight="1"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36" customHeight="1"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36" customHeight="1"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36" customHeight="1"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36" customHeight="1"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36" customHeight="1"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36" customHeight="1"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36" customHeight="1"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36" customHeight="1"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36" customHeight="1"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36" customHeight="1"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36" customHeight="1"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36" customHeight="1"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36" customHeight="1"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36" customHeight="1"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36" customHeight="1"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36" customHeight="1"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36" customHeight="1"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36" customHeight="1"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36" customHeight="1"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36" customHeight="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36" customHeight="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36" customHeight="1"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36" customHeight="1"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36" customHeight="1"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36" customHeight="1"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36" customHeight="1"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36" customHeight="1"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36" customHeight="1"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36" customHeight="1"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36" customHeight="1"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36" customHeight="1"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36" customHeight="1"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36" customHeight="1"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36" customHeight="1"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36" customHeight="1"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36" customHeight="1"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36" customHeight="1"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36" customHeight="1"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36" customHeight="1"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36" customHeight="1"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36" customHeight="1"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36" customHeight="1"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36" customHeight="1"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36" customHeight="1"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36" customHeight="1"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36" customHeight="1"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36" customHeight="1"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36" customHeight="1"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36" customHeight="1"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36" customHeight="1"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36" customHeight="1"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36" customHeight="1"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36" customHeight="1"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36" customHeight="1"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36" customHeight="1"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36" customHeight="1"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36" customHeight="1"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36" customHeight="1"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36" customHeight="1"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36" customHeight="1"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36" customHeight="1"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36" customHeight="1"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36" customHeight="1"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36" customHeight="1"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36" customHeight="1"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36" customHeight="1"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36" customHeight="1"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36" customHeight="1"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36" customHeight="1"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36" customHeight="1"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36" customHeight="1"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36" customHeight="1"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36" customHeight="1"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36" customHeight="1"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36" customHeight="1"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36" customHeight="1"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36" customHeight="1"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36" customHeight="1"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36" customHeight="1"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36" customHeight="1"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36" customHeight="1"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36" customHeight="1"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36" customHeight="1"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36" customHeight="1"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36" customHeight="1"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36" customHeight="1"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36" customHeight="1"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36" customHeight="1"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36" customHeight="1"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36" customHeight="1"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36" customHeight="1"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36" customHeight="1"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36" customHeight="1"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36" customHeight="1"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36" customHeight="1"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36" customHeight="1"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36" customHeight="1"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36" customHeight="1"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36" customHeight="1"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36" customHeight="1"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36" customHeight="1"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36" customHeight="1"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36" customHeight="1"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36" customHeight="1"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36" customHeight="1"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36" customHeight="1"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36" customHeight="1"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36" customHeight="1"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36" customHeight="1"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36" customHeight="1"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36" customHeight="1"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36" customHeight="1"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36" customHeight="1"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36" customHeight="1"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36" customHeight="1"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36" customHeight="1"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36" customHeight="1"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36" customHeight="1"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36" customHeight="1"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36" customHeight="1"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36" customHeight="1"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36" customHeight="1"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36" customHeight="1"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36" customHeight="1"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36" customHeight="1"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36" customHeight="1"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36" customHeight="1"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36" customHeight="1"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36" customHeight="1"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36" customHeight="1"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36" customHeight="1"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36" customHeight="1"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36" customHeight="1"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36" customHeight="1"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36" customHeight="1"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36" customHeight="1"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36" customHeight="1"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36" customHeight="1"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36" customHeight="1"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36" customHeight="1"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36" customHeight="1"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36" customHeight="1"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36" customHeight="1"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36" customHeight="1"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36" customHeight="1"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36" customHeight="1"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36" customHeight="1"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36" customHeight="1"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36" customHeight="1"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36" customHeight="1"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36" customHeight="1"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36" customHeight="1"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36" customHeight="1"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36" customHeight="1"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36" customHeight="1"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36" customHeight="1"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36" customHeight="1"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36" customHeight="1"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36" customHeight="1"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36" customHeight="1"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36" customHeight="1"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36" customHeight="1"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36" customHeight="1"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36" customHeight="1"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36" customHeight="1"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36" customHeight="1"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36" customHeight="1"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36" customHeight="1"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36" customHeight="1"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36" customHeight="1"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36" customHeight="1"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36" customHeight="1"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36" customHeight="1"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36" customHeight="1"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36" customHeight="1"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36" customHeight="1"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36" customHeight="1"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36" customHeight="1"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36" customHeight="1"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36" customHeight="1"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36" customHeight="1"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36" customHeight="1"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36" customHeight="1"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36" customHeight="1"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36" customHeight="1"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36" customHeight="1"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36" customHeight="1"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36" customHeight="1"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36" customHeight="1"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36" customHeight="1"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36" customHeight="1"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36" customHeight="1"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36" customHeight="1"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36" customHeight="1"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36" customHeight="1"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36" customHeight="1"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36" customHeight="1"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36" customHeight="1"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36" customHeight="1"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36" customHeight="1"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36" customHeight="1"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36" customHeight="1"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36" customHeight="1"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36" customHeight="1"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36" customHeight="1"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36" customHeight="1"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36" customHeight="1"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36" customHeight="1"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36" customHeight="1"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36" customHeight="1"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36" customHeight="1"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36" customHeight="1"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36" customHeight="1"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36" customHeight="1"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36" customHeight="1"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36" customHeight="1"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36" customHeight="1"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36" customHeight="1"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36" customHeight="1"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36" customHeight="1"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36" customHeight="1"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36" customHeight="1"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36" customHeight="1"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36" customHeight="1"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36" customHeight="1"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36" customHeight="1"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36" customHeight="1"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36" customHeight="1"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36" customHeight="1"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36" customHeight="1"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36" customHeight="1"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36" customHeight="1"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36" customHeight="1"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36" customHeight="1"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36" customHeight="1"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36" customHeight="1"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36" customHeight="1"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36" customHeight="1"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36" customHeight="1"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36" customHeight="1"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36" customHeight="1"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36" customHeight="1"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36" customHeight="1"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36" customHeight="1"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36" customHeight="1"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36" customHeight="1"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36" customHeight="1"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36" customHeight="1"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36" customHeight="1"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36" customHeight="1"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36" customHeight="1"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36" customHeight="1"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36" customHeight="1"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36" customHeight="1"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36" customHeight="1"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36" customHeight="1"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36" customHeight="1"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36" customHeight="1"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36" customHeight="1"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36" customHeight="1"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36" customHeight="1"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36" customHeight="1"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36" customHeight="1"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36" customHeight="1"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36" customHeight="1"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36" customHeight="1"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36" customHeight="1"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36" customHeight="1"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36" customHeight="1"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36" customHeight="1"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36" customHeight="1"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36" customHeight="1"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36" customHeight="1"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36" customHeight="1"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36" customHeight="1"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36" customHeight="1"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36" customHeight="1"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36" customHeight="1"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36" customHeight="1"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36" customHeight="1"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36" customHeight="1"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36" customHeight="1"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36" customHeight="1"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36" customHeight="1"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36" customHeight="1"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36" customHeight="1"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36" customHeight="1"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36" customHeight="1"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36" customHeight="1"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36" customHeight="1"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36" customHeight="1"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36" customHeight="1"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36" customHeight="1"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36" customHeight="1"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36" customHeight="1"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36" customHeight="1"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36" customHeight="1"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36" customHeight="1"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36" customHeight="1"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36" customHeight="1"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36" customHeight="1"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36" customHeight="1"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36" customHeight="1"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36" customHeight="1"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36" customHeight="1"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36" customHeight="1"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36" customHeight="1"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36" customHeight="1"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36" customHeight="1"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36" customHeight="1"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36" customHeight="1"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36" customHeight="1"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36" customHeight="1"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36" customHeight="1"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36" customHeight="1"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36" customHeight="1"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36" customHeight="1"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36" customHeight="1"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36" customHeight="1"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36" customHeight="1"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36" customHeight="1"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36" customHeight="1"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36" customHeight="1"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36" customHeight="1"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36" customHeight="1"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36" customHeight="1"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36" customHeight="1"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36" customHeight="1"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36" customHeight="1"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36" customHeight="1"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36" customHeight="1"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36" customHeight="1"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36" customHeight="1"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36" customHeight="1"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36" customHeight="1"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36" customHeight="1"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36" customHeight="1"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36" customHeight="1"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36" customHeight="1"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36" customHeight="1"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36" customHeight="1"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36" customHeight="1"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36" customHeight="1"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36" customHeight="1"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36" customHeight="1"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36" customHeight="1"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36" customHeight="1"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36" customHeight="1"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36" customHeight="1"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36" customHeight="1"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36" customHeight="1"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36" customHeight="1"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36" customHeight="1"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36" customHeight="1"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36" customHeight="1"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36" customHeight="1"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36" customHeight="1"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36" customHeight="1"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36" customHeight="1"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36" customHeight="1"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36" customHeight="1"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36" customHeight="1"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36" customHeight="1"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36" customHeight="1"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36" customHeight="1"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36" customHeight="1"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36" customHeight="1"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36" customHeight="1"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36" customHeight="1"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36" customHeight="1"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36" customHeight="1"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36" customHeight="1"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36" customHeight="1"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36" customHeight="1"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36" customHeight="1"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36" customHeight="1"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36" customHeight="1"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36" customHeight="1"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36" customHeight="1"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36" customHeight="1"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36" customHeight="1"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36" customHeight="1"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36" customHeight="1"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36" customHeight="1"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36" customHeight="1"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36" customHeight="1"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36" customHeight="1" x14ac:dyDescent="0.2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36" customHeight="1" x14ac:dyDescent="0.2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36" customHeight="1" x14ac:dyDescent="0.2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row r="1001" spans="1:26" ht="36" customHeight="1" x14ac:dyDescent="0.25">
      <c r="A1001" s="6"/>
      <c r="B1001" s="6"/>
      <c r="C1001" s="6"/>
      <c r="D1001" s="6"/>
      <c r="E1001" s="6"/>
      <c r="F1001" s="6"/>
      <c r="G1001" s="6"/>
      <c r="H1001" s="6"/>
      <c r="I1001" s="6"/>
      <c r="J1001" s="6"/>
      <c r="K1001" s="6"/>
      <c r="L1001" s="6"/>
      <c r="M1001" s="6"/>
      <c r="N1001" s="6"/>
      <c r="O1001" s="6"/>
      <c r="P1001" s="6"/>
      <c r="Q1001" s="6"/>
      <c r="R1001" s="6"/>
      <c r="S1001" s="6"/>
      <c r="T1001" s="6"/>
      <c r="U1001" s="6"/>
      <c r="V1001" s="6"/>
      <c r="W1001" s="6"/>
      <c r="X1001" s="6"/>
      <c r="Y1001" s="6"/>
      <c r="Z1001" s="6"/>
    </row>
  </sheetData>
  <autoFilter ref="A6:Z478" xr:uid="{00000000-0009-0000-0000-000004000000}"/>
  <mergeCells count="7">
    <mergeCell ref="A1:W1"/>
    <mergeCell ref="A2:W2"/>
    <mergeCell ref="A3:W3"/>
    <mergeCell ref="A4:W4"/>
    <mergeCell ref="A5:I5"/>
    <mergeCell ref="M5:N5"/>
    <mergeCell ref="P5:S5"/>
  </mergeCells>
  <conditionalFormatting sqref="V7:V478">
    <cfRule type="cellIs" dxfId="0" priority="1" operator="greaterThan">
      <formula>1</formula>
    </cfRule>
  </conditionalFormatting>
  <printOptions horizontalCentered="1" verticalCentered="1"/>
  <pageMargins left="0.78740157480314965" right="0.78740157480314965" top="0.98425196850393704" bottom="0.98425196850393704" header="0" footer="0"/>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E4E6F-EE5B-4907-9DEA-8C6BF277F801}">
  <sheetPr>
    <pageSetUpPr fitToPage="1"/>
  </sheetPr>
  <dimension ref="A1:BW246"/>
  <sheetViews>
    <sheetView zoomScaleNormal="100" zoomScaleSheetLayoutView="100" workbookViewId="0">
      <selection activeCell="E14" sqref="E14"/>
    </sheetView>
  </sheetViews>
  <sheetFormatPr baseColWidth="10" defaultColWidth="14.42578125" defaultRowHeight="15" x14ac:dyDescent="0.25"/>
  <cols>
    <col min="1" max="1" width="16" style="191" customWidth="1"/>
    <col min="2" max="2" width="14.140625" style="191" customWidth="1"/>
    <col min="3" max="4" width="14.42578125" style="191" customWidth="1"/>
    <col min="5" max="7" width="10.7109375" style="191" customWidth="1"/>
    <col min="8" max="8" width="69" style="191" customWidth="1"/>
    <col min="9" max="9" width="20.28515625" style="271" customWidth="1"/>
    <col min="10" max="28" width="20.28515625" style="191" customWidth="1"/>
    <col min="29" max="32" width="20.28515625" style="272" customWidth="1"/>
    <col min="33" max="44" width="20.28515625" style="191" customWidth="1"/>
    <col min="45" max="45" width="51.42578125" style="191" customWidth="1"/>
    <col min="46" max="16384" width="14.42578125" style="191"/>
  </cols>
  <sheetData>
    <row r="1" spans="1:46" ht="78" customHeight="1" thickBot="1" x14ac:dyDescent="0.3">
      <c r="A1" s="302"/>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2"/>
      <c r="AL1" s="302"/>
      <c r="AM1" s="302"/>
      <c r="AN1" s="302"/>
      <c r="AO1" s="302"/>
      <c r="AP1" s="302"/>
      <c r="AQ1" s="302"/>
      <c r="AR1" s="302"/>
      <c r="AS1" s="302"/>
    </row>
    <row r="2" spans="1:46" s="194" customFormat="1" ht="30.75" customHeight="1" thickTop="1" thickBot="1" x14ac:dyDescent="0.3">
      <c r="A2" s="303" t="s">
        <v>145</v>
      </c>
      <c r="B2" s="303" t="s">
        <v>146</v>
      </c>
      <c r="C2" s="305" t="s">
        <v>147</v>
      </c>
      <c r="D2" s="303" t="s">
        <v>148</v>
      </c>
      <c r="E2" s="303" t="s">
        <v>149</v>
      </c>
      <c r="F2" s="303" t="s">
        <v>150</v>
      </c>
      <c r="G2" s="303" t="s">
        <v>151</v>
      </c>
      <c r="H2" s="305" t="s">
        <v>635</v>
      </c>
      <c r="I2" s="299" t="s">
        <v>789</v>
      </c>
      <c r="J2" s="300"/>
      <c r="K2" s="300"/>
      <c r="L2" s="301"/>
      <c r="M2" s="299" t="s">
        <v>790</v>
      </c>
      <c r="N2" s="300"/>
      <c r="O2" s="300"/>
      <c r="P2" s="301"/>
      <c r="Q2" s="299" t="s">
        <v>636</v>
      </c>
      <c r="R2" s="300"/>
      <c r="S2" s="300"/>
      <c r="T2" s="301"/>
      <c r="U2" s="299" t="s">
        <v>637</v>
      </c>
      <c r="V2" s="300"/>
      <c r="W2" s="300"/>
      <c r="X2" s="301"/>
      <c r="Y2" s="299" t="s">
        <v>638</v>
      </c>
      <c r="Z2" s="300"/>
      <c r="AA2" s="300"/>
      <c r="AB2" s="301"/>
      <c r="AC2" s="299" t="s">
        <v>639</v>
      </c>
      <c r="AD2" s="300"/>
      <c r="AE2" s="300"/>
      <c r="AF2" s="301"/>
      <c r="AG2" s="299" t="s">
        <v>640</v>
      </c>
      <c r="AH2" s="300"/>
      <c r="AI2" s="300"/>
      <c r="AJ2" s="301"/>
      <c r="AK2" s="299" t="s">
        <v>641</v>
      </c>
      <c r="AL2" s="300"/>
      <c r="AM2" s="300"/>
      <c r="AN2" s="301"/>
      <c r="AO2" s="299" t="s">
        <v>791</v>
      </c>
      <c r="AP2" s="300"/>
      <c r="AQ2" s="300"/>
      <c r="AR2" s="301"/>
      <c r="AS2" s="193" t="s">
        <v>687</v>
      </c>
    </row>
    <row r="3" spans="1:46" s="194" customFormat="1" ht="16.5" thickTop="1" thickBot="1" x14ac:dyDescent="0.3">
      <c r="A3" s="304"/>
      <c r="B3" s="304"/>
      <c r="C3" s="306"/>
      <c r="D3" s="304"/>
      <c r="E3" s="304"/>
      <c r="F3" s="304"/>
      <c r="G3" s="304"/>
      <c r="H3" s="306"/>
      <c r="I3" s="195" t="s">
        <v>642</v>
      </c>
      <c r="J3" s="192" t="s">
        <v>643</v>
      </c>
      <c r="K3" s="192" t="s">
        <v>127</v>
      </c>
      <c r="L3" s="192" t="s">
        <v>128</v>
      </c>
      <c r="M3" s="195" t="s">
        <v>642</v>
      </c>
      <c r="N3" s="192" t="s">
        <v>643</v>
      </c>
      <c r="O3" s="192" t="s">
        <v>127</v>
      </c>
      <c r="P3" s="192" t="s">
        <v>128</v>
      </c>
      <c r="Q3" s="195" t="s">
        <v>642</v>
      </c>
      <c r="R3" s="192" t="s">
        <v>643</v>
      </c>
      <c r="S3" s="192" t="s">
        <v>127</v>
      </c>
      <c r="T3" s="192" t="s">
        <v>128</v>
      </c>
      <c r="U3" s="195" t="s">
        <v>642</v>
      </c>
      <c r="V3" s="192" t="s">
        <v>643</v>
      </c>
      <c r="W3" s="192" t="s">
        <v>127</v>
      </c>
      <c r="X3" s="192" t="s">
        <v>128</v>
      </c>
      <c r="Y3" s="195" t="s">
        <v>642</v>
      </c>
      <c r="Z3" s="192" t="s">
        <v>643</v>
      </c>
      <c r="AA3" s="192" t="s">
        <v>127</v>
      </c>
      <c r="AB3" s="192" t="s">
        <v>128</v>
      </c>
      <c r="AC3" s="192" t="s">
        <v>642</v>
      </c>
      <c r="AD3" s="192" t="s">
        <v>643</v>
      </c>
      <c r="AE3" s="192" t="s">
        <v>127</v>
      </c>
      <c r="AF3" s="192" t="s">
        <v>128</v>
      </c>
      <c r="AG3" s="195" t="s">
        <v>642</v>
      </c>
      <c r="AH3" s="192" t="s">
        <v>643</v>
      </c>
      <c r="AI3" s="192" t="s">
        <v>127</v>
      </c>
      <c r="AJ3" s="192" t="s">
        <v>128</v>
      </c>
      <c r="AK3" s="195" t="s">
        <v>642</v>
      </c>
      <c r="AL3" s="192" t="s">
        <v>643</v>
      </c>
      <c r="AM3" s="192" t="s">
        <v>127</v>
      </c>
      <c r="AN3" s="192" t="s">
        <v>128</v>
      </c>
      <c r="AO3" s="195" t="s">
        <v>642</v>
      </c>
      <c r="AP3" s="192" t="s">
        <v>643</v>
      </c>
      <c r="AQ3" s="192" t="s">
        <v>127</v>
      </c>
      <c r="AR3" s="192" t="s">
        <v>644</v>
      </c>
      <c r="AS3" s="192"/>
    </row>
    <row r="4" spans="1:46" ht="16.5" thickTop="1" thickBot="1" x14ac:dyDescent="0.3">
      <c r="A4" s="196" t="s">
        <v>169</v>
      </c>
      <c r="B4" s="196" t="s">
        <v>162</v>
      </c>
      <c r="C4" s="196"/>
      <c r="D4" s="196"/>
      <c r="E4" s="196"/>
      <c r="F4" s="196"/>
      <c r="G4" s="196"/>
      <c r="H4" s="197" t="s">
        <v>645</v>
      </c>
      <c r="I4" s="198">
        <f t="shared" ref="I4:AF4" si="0">+I5+I6+I9+I20+I25+I28+I31+I34</f>
        <v>10047000000</v>
      </c>
      <c r="J4" s="198">
        <f t="shared" si="0"/>
        <v>4194389041</v>
      </c>
      <c r="K4" s="198">
        <f t="shared" si="0"/>
        <v>2877479263</v>
      </c>
      <c r="L4" s="198">
        <f t="shared" si="0"/>
        <v>2762203953</v>
      </c>
      <c r="M4" s="198">
        <f t="shared" si="0"/>
        <v>4025096652</v>
      </c>
      <c r="N4" s="198">
        <f t="shared" si="0"/>
        <v>1963259966</v>
      </c>
      <c r="O4" s="198">
        <f t="shared" si="0"/>
        <v>1963259966</v>
      </c>
      <c r="P4" s="198">
        <f t="shared" si="0"/>
        <v>1963259966</v>
      </c>
      <c r="Q4" s="198">
        <f t="shared" si="0"/>
        <v>0</v>
      </c>
      <c r="R4" s="198">
        <f t="shared" si="0"/>
        <v>0</v>
      </c>
      <c r="S4" s="198">
        <f t="shared" si="0"/>
        <v>0</v>
      </c>
      <c r="T4" s="198">
        <f t="shared" si="0"/>
        <v>0</v>
      </c>
      <c r="U4" s="198">
        <f t="shared" si="0"/>
        <v>0</v>
      </c>
      <c r="V4" s="198">
        <f t="shared" si="0"/>
        <v>0</v>
      </c>
      <c r="W4" s="198">
        <f t="shared" si="0"/>
        <v>0</v>
      </c>
      <c r="X4" s="198">
        <f t="shared" si="0"/>
        <v>0</v>
      </c>
      <c r="Y4" s="198">
        <f t="shared" si="0"/>
        <v>0</v>
      </c>
      <c r="Z4" s="198">
        <f t="shared" si="0"/>
        <v>0</v>
      </c>
      <c r="AA4" s="198">
        <f t="shared" si="0"/>
        <v>0</v>
      </c>
      <c r="AB4" s="198">
        <f t="shared" si="0"/>
        <v>0</v>
      </c>
      <c r="AC4" s="199">
        <f t="shared" si="0"/>
        <v>0</v>
      </c>
      <c r="AD4" s="199">
        <f t="shared" si="0"/>
        <v>0</v>
      </c>
      <c r="AE4" s="199">
        <f t="shared" si="0"/>
        <v>0</v>
      </c>
      <c r="AF4" s="199">
        <f t="shared" si="0"/>
        <v>0</v>
      </c>
      <c r="AG4" s="198"/>
      <c r="AH4" s="198"/>
      <c r="AI4" s="198"/>
      <c r="AJ4" s="198"/>
      <c r="AK4" s="198"/>
      <c r="AL4" s="198"/>
      <c r="AM4" s="198"/>
      <c r="AN4" s="198"/>
      <c r="AO4" s="198">
        <f>+I4+M4+Q4+U4+Y4+AC4+AG4+AK4</f>
        <v>14072096652</v>
      </c>
      <c r="AP4" s="198">
        <f t="shared" ref="AO4:AR19" si="1">+J4+N4+R4+V4+Z4+AD4+AH4+AL4</f>
        <v>6157649007</v>
      </c>
      <c r="AQ4" s="198">
        <f t="shared" si="1"/>
        <v>4840739229</v>
      </c>
      <c r="AR4" s="198">
        <f t="shared" si="1"/>
        <v>4725463919</v>
      </c>
      <c r="AS4" s="200"/>
    </row>
    <row r="5" spans="1:46" ht="16.5" thickTop="1" thickBot="1" x14ac:dyDescent="0.3">
      <c r="A5" s="201" t="s">
        <v>169</v>
      </c>
      <c r="B5" s="201" t="s">
        <v>162</v>
      </c>
      <c r="C5" s="201" t="s">
        <v>162</v>
      </c>
      <c r="D5" s="201"/>
      <c r="E5" s="201"/>
      <c r="F5" s="201"/>
      <c r="G5" s="201"/>
      <c r="H5" s="202" t="s">
        <v>646</v>
      </c>
      <c r="I5" s="203">
        <v>4767300000</v>
      </c>
      <c r="J5" s="203">
        <v>1123713061</v>
      </c>
      <c r="K5" s="203">
        <v>1123442961</v>
      </c>
      <c r="L5" s="203">
        <v>1123442961</v>
      </c>
      <c r="M5" s="203">
        <v>3962686652</v>
      </c>
      <c r="N5" s="203">
        <v>1963259966</v>
      </c>
      <c r="O5" s="203">
        <v>1963259966</v>
      </c>
      <c r="P5" s="203">
        <v>1963259966</v>
      </c>
      <c r="Q5" s="203"/>
      <c r="R5" s="203"/>
      <c r="S5" s="203"/>
      <c r="T5" s="203"/>
      <c r="U5" s="203"/>
      <c r="V5" s="203"/>
      <c r="W5" s="203"/>
      <c r="X5" s="203"/>
      <c r="Y5" s="203"/>
      <c r="Z5" s="203"/>
      <c r="AA5" s="203"/>
      <c r="AB5" s="203"/>
      <c r="AC5" s="204"/>
      <c r="AD5" s="204"/>
      <c r="AE5" s="204"/>
      <c r="AF5" s="204"/>
      <c r="AG5" s="203"/>
      <c r="AH5" s="203"/>
      <c r="AI5" s="203"/>
      <c r="AJ5" s="203"/>
      <c r="AK5" s="203"/>
      <c r="AL5" s="203"/>
      <c r="AM5" s="203"/>
      <c r="AN5" s="203"/>
      <c r="AO5" s="203">
        <f t="shared" si="1"/>
        <v>8729986652</v>
      </c>
      <c r="AP5" s="203">
        <f t="shared" si="1"/>
        <v>3086973027</v>
      </c>
      <c r="AQ5" s="203">
        <f t="shared" si="1"/>
        <v>3086702927</v>
      </c>
      <c r="AR5" s="203">
        <f t="shared" si="1"/>
        <v>3086702927</v>
      </c>
      <c r="AS5" s="200"/>
      <c r="AT5" s="191" t="s">
        <v>792</v>
      </c>
    </row>
    <row r="6" spans="1:46" ht="16.5" thickTop="1" thickBot="1" x14ac:dyDescent="0.3">
      <c r="A6" s="205">
        <v>2</v>
      </c>
      <c r="B6" s="201" t="s">
        <v>162</v>
      </c>
      <c r="C6" s="201" t="s">
        <v>171</v>
      </c>
      <c r="D6" s="201"/>
      <c r="E6" s="201"/>
      <c r="F6" s="201"/>
      <c r="G6" s="201"/>
      <c r="H6" s="202" t="s">
        <v>647</v>
      </c>
      <c r="I6" s="203">
        <f>+I7+I8</f>
        <v>4084500000</v>
      </c>
      <c r="J6" s="203">
        <f t="shared" ref="J6:AF6" si="2">+J7+J8</f>
        <v>2545857354</v>
      </c>
      <c r="K6" s="203">
        <f t="shared" si="2"/>
        <v>1317469425</v>
      </c>
      <c r="L6" s="203">
        <f t="shared" si="2"/>
        <v>1213994077</v>
      </c>
      <c r="M6" s="203">
        <f t="shared" si="2"/>
        <v>54610000</v>
      </c>
      <c r="N6" s="203">
        <f t="shared" si="2"/>
        <v>0</v>
      </c>
      <c r="O6" s="203">
        <f t="shared" si="2"/>
        <v>0</v>
      </c>
      <c r="P6" s="203">
        <f t="shared" si="2"/>
        <v>0</v>
      </c>
      <c r="Q6" s="203">
        <f t="shared" si="2"/>
        <v>0</v>
      </c>
      <c r="R6" s="203">
        <f t="shared" si="2"/>
        <v>0</v>
      </c>
      <c r="S6" s="203">
        <f t="shared" si="2"/>
        <v>0</v>
      </c>
      <c r="T6" s="203">
        <f t="shared" si="2"/>
        <v>0</v>
      </c>
      <c r="U6" s="203">
        <f t="shared" si="2"/>
        <v>0</v>
      </c>
      <c r="V6" s="203">
        <f t="shared" si="2"/>
        <v>0</v>
      </c>
      <c r="W6" s="203">
        <f t="shared" si="2"/>
        <v>0</v>
      </c>
      <c r="X6" s="203">
        <f t="shared" si="2"/>
        <v>0</v>
      </c>
      <c r="Y6" s="203">
        <f t="shared" si="2"/>
        <v>0</v>
      </c>
      <c r="Z6" s="203">
        <f t="shared" si="2"/>
        <v>0</v>
      </c>
      <c r="AA6" s="203">
        <f t="shared" si="2"/>
        <v>0</v>
      </c>
      <c r="AB6" s="203">
        <f t="shared" si="2"/>
        <v>0</v>
      </c>
      <c r="AC6" s="204">
        <f t="shared" si="2"/>
        <v>0</v>
      </c>
      <c r="AD6" s="204">
        <f t="shared" si="2"/>
        <v>0</v>
      </c>
      <c r="AE6" s="204">
        <f t="shared" si="2"/>
        <v>0</v>
      </c>
      <c r="AF6" s="204">
        <f t="shared" si="2"/>
        <v>0</v>
      </c>
      <c r="AG6" s="203"/>
      <c r="AH6" s="203"/>
      <c r="AI6" s="203"/>
      <c r="AJ6" s="203"/>
      <c r="AK6" s="203"/>
      <c r="AL6" s="203"/>
      <c r="AM6" s="203"/>
      <c r="AN6" s="203"/>
      <c r="AO6" s="203">
        <f t="shared" si="1"/>
        <v>4139110000</v>
      </c>
      <c r="AP6" s="203">
        <f t="shared" si="1"/>
        <v>2545857354</v>
      </c>
      <c r="AQ6" s="203">
        <f t="shared" si="1"/>
        <v>1317469425</v>
      </c>
      <c r="AR6" s="203">
        <f t="shared" si="1"/>
        <v>1213994077</v>
      </c>
      <c r="AS6" s="200"/>
    </row>
    <row r="7" spans="1:46" ht="16.5" thickTop="1" thickBot="1" x14ac:dyDescent="0.3">
      <c r="A7" s="206">
        <v>2</v>
      </c>
      <c r="B7" s="207" t="s">
        <v>162</v>
      </c>
      <c r="C7" s="207" t="s">
        <v>171</v>
      </c>
      <c r="D7" s="207" t="s">
        <v>162</v>
      </c>
      <c r="E7" s="208"/>
      <c r="F7" s="208"/>
      <c r="G7" s="208"/>
      <c r="H7" s="209" t="s">
        <v>793</v>
      </c>
      <c r="I7" s="210">
        <v>297473366</v>
      </c>
      <c r="J7" s="210">
        <v>3734394</v>
      </c>
      <c r="K7" s="210">
        <v>3734394</v>
      </c>
      <c r="L7" s="210">
        <v>190852</v>
      </c>
      <c r="M7" s="210"/>
      <c r="N7" s="210"/>
      <c r="O7" s="210"/>
      <c r="P7" s="210"/>
      <c r="Q7" s="210"/>
      <c r="R7" s="210"/>
      <c r="S7" s="210"/>
      <c r="T7" s="210"/>
      <c r="U7" s="210"/>
      <c r="V7" s="210"/>
      <c r="W7" s="210"/>
      <c r="X7" s="210"/>
      <c r="Y7" s="210"/>
      <c r="Z7" s="210"/>
      <c r="AA7" s="210"/>
      <c r="AB7" s="210"/>
      <c r="AC7" s="211"/>
      <c r="AD7" s="211"/>
      <c r="AE7" s="211"/>
      <c r="AF7" s="211"/>
      <c r="AG7" s="210"/>
      <c r="AH7" s="210"/>
      <c r="AI7" s="210"/>
      <c r="AJ7" s="210"/>
      <c r="AK7" s="210"/>
      <c r="AL7" s="210"/>
      <c r="AM7" s="210"/>
      <c r="AN7" s="210"/>
      <c r="AO7" s="210">
        <f t="shared" si="1"/>
        <v>297473366</v>
      </c>
      <c r="AP7" s="210">
        <f t="shared" si="1"/>
        <v>3734394</v>
      </c>
      <c r="AQ7" s="210">
        <f t="shared" si="1"/>
        <v>3734394</v>
      </c>
      <c r="AR7" s="210">
        <f t="shared" si="1"/>
        <v>190852</v>
      </c>
      <c r="AS7" s="200"/>
    </row>
    <row r="8" spans="1:46" ht="16.5" thickTop="1" thickBot="1" x14ac:dyDescent="0.3">
      <c r="A8" s="206">
        <v>2</v>
      </c>
      <c r="B8" s="207" t="s">
        <v>162</v>
      </c>
      <c r="C8" s="207" t="s">
        <v>171</v>
      </c>
      <c r="D8" s="207" t="s">
        <v>162</v>
      </c>
      <c r="E8" s="208"/>
      <c r="F8" s="208"/>
      <c r="G8" s="208"/>
      <c r="H8" s="209" t="s">
        <v>794</v>
      </c>
      <c r="I8" s="212">
        <v>3787026634</v>
      </c>
      <c r="J8" s="212">
        <v>2542122960</v>
      </c>
      <c r="K8" s="212">
        <v>1313735031</v>
      </c>
      <c r="L8" s="212">
        <v>1213803225</v>
      </c>
      <c r="M8" s="210">
        <f>60410000-5800000</f>
        <v>54610000</v>
      </c>
      <c r="N8" s="210">
        <v>0</v>
      </c>
      <c r="O8" s="210">
        <v>0</v>
      </c>
      <c r="P8" s="210">
        <v>0</v>
      </c>
      <c r="Q8" s="210"/>
      <c r="R8" s="210"/>
      <c r="S8" s="210"/>
      <c r="T8" s="210"/>
      <c r="U8" s="210"/>
      <c r="V8" s="210"/>
      <c r="W8" s="210"/>
      <c r="X8" s="210"/>
      <c r="Y8" s="210"/>
      <c r="Z8" s="210"/>
      <c r="AA8" s="210"/>
      <c r="AB8" s="210"/>
      <c r="AC8" s="211"/>
      <c r="AD8" s="211"/>
      <c r="AE8" s="211"/>
      <c r="AF8" s="211"/>
      <c r="AG8" s="210"/>
      <c r="AH8" s="210"/>
      <c r="AI8" s="210"/>
      <c r="AJ8" s="210"/>
      <c r="AK8" s="210"/>
      <c r="AL8" s="210"/>
      <c r="AM8" s="210"/>
      <c r="AN8" s="210"/>
      <c r="AO8" s="210">
        <f t="shared" si="1"/>
        <v>3841636634</v>
      </c>
      <c r="AP8" s="210">
        <f t="shared" si="1"/>
        <v>2542122960</v>
      </c>
      <c r="AQ8" s="210">
        <f t="shared" si="1"/>
        <v>1313735031</v>
      </c>
      <c r="AR8" s="210">
        <f t="shared" si="1"/>
        <v>1213803225</v>
      </c>
      <c r="AS8" s="200"/>
    </row>
    <row r="9" spans="1:46" s="213" customFormat="1" ht="16.5" thickTop="1" thickBot="1" x14ac:dyDescent="0.3">
      <c r="A9" s="205">
        <v>2</v>
      </c>
      <c r="B9" s="201" t="s">
        <v>162</v>
      </c>
      <c r="C9" s="201" t="s">
        <v>232</v>
      </c>
      <c r="D9" s="201"/>
      <c r="E9" s="201"/>
      <c r="F9" s="201"/>
      <c r="G9" s="201"/>
      <c r="H9" s="202" t="s">
        <v>648</v>
      </c>
      <c r="I9" s="203">
        <f>+I10+I11+I15+I17</f>
        <v>384300000</v>
      </c>
      <c r="J9" s="203">
        <f t="shared" ref="J9:AN9" si="3">+J10+J11+J15+J17</f>
        <v>353865459</v>
      </c>
      <c r="K9" s="203">
        <f t="shared" si="3"/>
        <v>347762759</v>
      </c>
      <c r="L9" s="203">
        <f t="shared" si="3"/>
        <v>347762759</v>
      </c>
      <c r="M9" s="203">
        <f t="shared" si="3"/>
        <v>0</v>
      </c>
      <c r="N9" s="203">
        <f t="shared" si="3"/>
        <v>0</v>
      </c>
      <c r="O9" s="203">
        <f t="shared" si="3"/>
        <v>0</v>
      </c>
      <c r="P9" s="203">
        <f t="shared" si="3"/>
        <v>0</v>
      </c>
      <c r="Q9" s="203">
        <f t="shared" si="3"/>
        <v>0</v>
      </c>
      <c r="R9" s="203">
        <f t="shared" si="3"/>
        <v>0</v>
      </c>
      <c r="S9" s="203">
        <f t="shared" si="3"/>
        <v>0</v>
      </c>
      <c r="T9" s="203">
        <f t="shared" si="3"/>
        <v>0</v>
      </c>
      <c r="U9" s="203">
        <f t="shared" si="3"/>
        <v>0</v>
      </c>
      <c r="V9" s="203">
        <f t="shared" si="3"/>
        <v>0</v>
      </c>
      <c r="W9" s="203">
        <f t="shared" si="3"/>
        <v>0</v>
      </c>
      <c r="X9" s="203">
        <f t="shared" si="3"/>
        <v>0</v>
      </c>
      <c r="Y9" s="203">
        <f t="shared" si="3"/>
        <v>0</v>
      </c>
      <c r="Z9" s="203">
        <f t="shared" si="3"/>
        <v>0</v>
      </c>
      <c r="AA9" s="203">
        <f t="shared" si="3"/>
        <v>0</v>
      </c>
      <c r="AB9" s="203">
        <f t="shared" si="3"/>
        <v>0</v>
      </c>
      <c r="AC9" s="203">
        <f t="shared" si="3"/>
        <v>0</v>
      </c>
      <c r="AD9" s="203">
        <f t="shared" si="3"/>
        <v>0</v>
      </c>
      <c r="AE9" s="203">
        <f t="shared" si="3"/>
        <v>0</v>
      </c>
      <c r="AF9" s="203">
        <f t="shared" si="3"/>
        <v>0</v>
      </c>
      <c r="AG9" s="203">
        <f t="shared" si="3"/>
        <v>0</v>
      </c>
      <c r="AH9" s="203">
        <f t="shared" si="3"/>
        <v>0</v>
      </c>
      <c r="AI9" s="203">
        <f t="shared" si="3"/>
        <v>0</v>
      </c>
      <c r="AJ9" s="203">
        <f t="shared" si="3"/>
        <v>0</v>
      </c>
      <c r="AK9" s="203">
        <f t="shared" si="3"/>
        <v>0</v>
      </c>
      <c r="AL9" s="203">
        <f t="shared" si="3"/>
        <v>0</v>
      </c>
      <c r="AM9" s="203">
        <f t="shared" si="3"/>
        <v>0</v>
      </c>
      <c r="AN9" s="203">
        <f t="shared" si="3"/>
        <v>0</v>
      </c>
      <c r="AO9" s="203">
        <f>+I9+M9+Q9+U9+Y9+AC9+AG9+AK9</f>
        <v>384300000</v>
      </c>
      <c r="AP9" s="203">
        <f t="shared" si="1"/>
        <v>353865459</v>
      </c>
      <c r="AQ9" s="203">
        <f t="shared" si="1"/>
        <v>347762759</v>
      </c>
      <c r="AR9" s="203">
        <f t="shared" si="1"/>
        <v>347762759</v>
      </c>
      <c r="AS9" s="200"/>
    </row>
    <row r="10" spans="1:46" s="213" customFormat="1" ht="16.5" thickTop="1" thickBot="1" x14ac:dyDescent="0.3">
      <c r="A10" s="214">
        <v>2</v>
      </c>
      <c r="B10" s="208" t="s">
        <v>160</v>
      </c>
      <c r="C10" s="208" t="s">
        <v>622</v>
      </c>
      <c r="D10" s="208" t="s">
        <v>232</v>
      </c>
      <c r="E10" s="208"/>
      <c r="F10" s="208"/>
      <c r="G10" s="208"/>
      <c r="H10" s="215" t="s">
        <v>795</v>
      </c>
      <c r="I10" s="216"/>
      <c r="J10" s="216"/>
      <c r="K10" s="216"/>
      <c r="L10" s="216"/>
      <c r="M10" s="216"/>
      <c r="N10" s="216"/>
      <c r="O10" s="216"/>
      <c r="P10" s="216"/>
      <c r="Q10" s="216"/>
      <c r="R10" s="216"/>
      <c r="S10" s="216"/>
      <c r="T10" s="216"/>
      <c r="U10" s="216"/>
      <c r="V10" s="216"/>
      <c r="W10" s="216"/>
      <c r="X10" s="216"/>
      <c r="Y10" s="216"/>
      <c r="Z10" s="216"/>
      <c r="AA10" s="216"/>
      <c r="AB10" s="216"/>
      <c r="AC10" s="217"/>
      <c r="AD10" s="217"/>
      <c r="AE10" s="217"/>
      <c r="AF10" s="217"/>
      <c r="AG10" s="216"/>
      <c r="AH10" s="216"/>
      <c r="AI10" s="216"/>
      <c r="AJ10" s="216"/>
      <c r="AK10" s="216"/>
      <c r="AL10" s="216"/>
      <c r="AM10" s="216"/>
      <c r="AN10" s="216"/>
      <c r="AO10" s="216">
        <f t="shared" si="1"/>
        <v>0</v>
      </c>
      <c r="AP10" s="216">
        <f t="shared" si="1"/>
        <v>0</v>
      </c>
      <c r="AQ10" s="216">
        <f t="shared" si="1"/>
        <v>0</v>
      </c>
      <c r="AR10" s="216">
        <f t="shared" si="1"/>
        <v>0</v>
      </c>
      <c r="AS10" s="200"/>
    </row>
    <row r="11" spans="1:46" s="213" customFormat="1" ht="16.5" thickTop="1" thickBot="1" x14ac:dyDescent="0.3">
      <c r="A11" s="214">
        <v>2</v>
      </c>
      <c r="B11" s="208" t="s">
        <v>160</v>
      </c>
      <c r="C11" s="208" t="s">
        <v>622</v>
      </c>
      <c r="D11" s="208" t="s">
        <v>239</v>
      </c>
      <c r="E11" s="208"/>
      <c r="F11" s="208"/>
      <c r="G11" s="208"/>
      <c r="H11" s="215" t="s">
        <v>649</v>
      </c>
      <c r="I11" s="216">
        <f>+I12</f>
        <v>29300000</v>
      </c>
      <c r="J11" s="216">
        <f t="shared" ref="J11:AF11" si="4">+J12</f>
        <v>29216429</v>
      </c>
      <c r="K11" s="216">
        <f t="shared" si="4"/>
        <v>29216429</v>
      </c>
      <c r="L11" s="216">
        <f t="shared" si="4"/>
        <v>29216429</v>
      </c>
      <c r="M11" s="216">
        <f t="shared" si="4"/>
        <v>0</v>
      </c>
      <c r="N11" s="216">
        <f t="shared" si="4"/>
        <v>0</v>
      </c>
      <c r="O11" s="216">
        <f t="shared" si="4"/>
        <v>0</v>
      </c>
      <c r="P11" s="216">
        <f t="shared" si="4"/>
        <v>0</v>
      </c>
      <c r="Q11" s="216">
        <f t="shared" si="4"/>
        <v>0</v>
      </c>
      <c r="R11" s="216">
        <f t="shared" si="4"/>
        <v>0</v>
      </c>
      <c r="S11" s="216">
        <f t="shared" si="4"/>
        <v>0</v>
      </c>
      <c r="T11" s="216">
        <f t="shared" si="4"/>
        <v>0</v>
      </c>
      <c r="U11" s="216">
        <f t="shared" si="4"/>
        <v>0</v>
      </c>
      <c r="V11" s="216">
        <f t="shared" si="4"/>
        <v>0</v>
      </c>
      <c r="W11" s="216">
        <f t="shared" si="4"/>
        <v>0</v>
      </c>
      <c r="X11" s="216">
        <f t="shared" si="4"/>
        <v>0</v>
      </c>
      <c r="Y11" s="216">
        <f t="shared" si="4"/>
        <v>0</v>
      </c>
      <c r="Z11" s="216">
        <f t="shared" si="4"/>
        <v>0</v>
      </c>
      <c r="AA11" s="216">
        <f t="shared" si="4"/>
        <v>0</v>
      </c>
      <c r="AB11" s="216">
        <f t="shared" si="4"/>
        <v>0</v>
      </c>
      <c r="AC11" s="217">
        <f t="shared" si="4"/>
        <v>0</v>
      </c>
      <c r="AD11" s="217">
        <f t="shared" si="4"/>
        <v>0</v>
      </c>
      <c r="AE11" s="217">
        <f t="shared" si="4"/>
        <v>0</v>
      </c>
      <c r="AF11" s="217">
        <f t="shared" si="4"/>
        <v>0</v>
      </c>
      <c r="AG11" s="216"/>
      <c r="AH11" s="216"/>
      <c r="AI11" s="216"/>
      <c r="AJ11" s="216"/>
      <c r="AK11" s="216"/>
      <c r="AL11" s="216"/>
      <c r="AM11" s="216"/>
      <c r="AN11" s="216"/>
      <c r="AO11" s="216">
        <f t="shared" si="1"/>
        <v>29300000</v>
      </c>
      <c r="AP11" s="216">
        <f t="shared" si="1"/>
        <v>29216429</v>
      </c>
      <c r="AQ11" s="216">
        <f t="shared" si="1"/>
        <v>29216429</v>
      </c>
      <c r="AR11" s="216">
        <f t="shared" si="1"/>
        <v>29216429</v>
      </c>
      <c r="AS11" s="200"/>
    </row>
    <row r="12" spans="1:46" ht="16.5" thickTop="1" thickBot="1" x14ac:dyDescent="0.3">
      <c r="A12" s="206">
        <v>2</v>
      </c>
      <c r="B12" s="207" t="s">
        <v>160</v>
      </c>
      <c r="C12" s="207" t="s">
        <v>622</v>
      </c>
      <c r="D12" s="207" t="s">
        <v>239</v>
      </c>
      <c r="E12" s="207" t="s">
        <v>232</v>
      </c>
      <c r="F12" s="208"/>
      <c r="G12" s="208"/>
      <c r="H12" s="209" t="s">
        <v>796</v>
      </c>
      <c r="I12" s="210">
        <f>SUM(I13:I14)</f>
        <v>29300000</v>
      </c>
      <c r="J12" s="210">
        <f t="shared" ref="J12:AF12" si="5">SUM(J13:J14)</f>
        <v>29216429</v>
      </c>
      <c r="K12" s="210">
        <f t="shared" si="5"/>
        <v>29216429</v>
      </c>
      <c r="L12" s="210">
        <f t="shared" si="5"/>
        <v>29216429</v>
      </c>
      <c r="M12" s="210">
        <f t="shared" si="5"/>
        <v>0</v>
      </c>
      <c r="N12" s="210">
        <f t="shared" si="5"/>
        <v>0</v>
      </c>
      <c r="O12" s="210">
        <f t="shared" si="5"/>
        <v>0</v>
      </c>
      <c r="P12" s="210">
        <f t="shared" si="5"/>
        <v>0</v>
      </c>
      <c r="Q12" s="210">
        <f t="shared" si="5"/>
        <v>0</v>
      </c>
      <c r="R12" s="210">
        <f t="shared" si="5"/>
        <v>0</v>
      </c>
      <c r="S12" s="210">
        <f t="shared" si="5"/>
        <v>0</v>
      </c>
      <c r="T12" s="210">
        <f t="shared" si="5"/>
        <v>0</v>
      </c>
      <c r="U12" s="210">
        <f t="shared" si="5"/>
        <v>0</v>
      </c>
      <c r="V12" s="210">
        <f t="shared" si="5"/>
        <v>0</v>
      </c>
      <c r="W12" s="210">
        <f t="shared" si="5"/>
        <v>0</v>
      </c>
      <c r="X12" s="210">
        <f t="shared" si="5"/>
        <v>0</v>
      </c>
      <c r="Y12" s="210">
        <f t="shared" si="5"/>
        <v>0</v>
      </c>
      <c r="Z12" s="210">
        <f t="shared" si="5"/>
        <v>0</v>
      </c>
      <c r="AA12" s="210">
        <f t="shared" si="5"/>
        <v>0</v>
      </c>
      <c r="AB12" s="210">
        <f t="shared" si="5"/>
        <v>0</v>
      </c>
      <c r="AC12" s="211">
        <f t="shared" si="5"/>
        <v>0</v>
      </c>
      <c r="AD12" s="211">
        <f t="shared" si="5"/>
        <v>0</v>
      </c>
      <c r="AE12" s="211">
        <f t="shared" si="5"/>
        <v>0</v>
      </c>
      <c r="AF12" s="211">
        <f t="shared" si="5"/>
        <v>0</v>
      </c>
      <c r="AG12" s="210"/>
      <c r="AH12" s="210"/>
      <c r="AI12" s="210"/>
      <c r="AJ12" s="210"/>
      <c r="AK12" s="210"/>
      <c r="AL12" s="210"/>
      <c r="AM12" s="210"/>
      <c r="AN12" s="210"/>
      <c r="AO12" s="210">
        <f t="shared" si="1"/>
        <v>29300000</v>
      </c>
      <c r="AP12" s="210">
        <f t="shared" si="1"/>
        <v>29216429</v>
      </c>
      <c r="AQ12" s="210">
        <f t="shared" si="1"/>
        <v>29216429</v>
      </c>
      <c r="AR12" s="210">
        <f t="shared" si="1"/>
        <v>29216429</v>
      </c>
      <c r="AS12" s="200"/>
    </row>
    <row r="13" spans="1:46" ht="16.5" thickTop="1" thickBot="1" x14ac:dyDescent="0.3">
      <c r="A13" s="206">
        <v>2</v>
      </c>
      <c r="B13" s="207" t="s">
        <v>160</v>
      </c>
      <c r="C13" s="207" t="s">
        <v>622</v>
      </c>
      <c r="D13" s="207" t="s">
        <v>239</v>
      </c>
      <c r="E13" s="207" t="s">
        <v>232</v>
      </c>
      <c r="F13" s="207" t="s">
        <v>234</v>
      </c>
      <c r="G13" s="207"/>
      <c r="H13" s="209" t="s">
        <v>797</v>
      </c>
      <c r="I13" s="210">
        <v>29300000</v>
      </c>
      <c r="J13" s="210">
        <v>29216429</v>
      </c>
      <c r="K13" s="210">
        <v>29216429</v>
      </c>
      <c r="L13" s="210">
        <v>29216429</v>
      </c>
      <c r="M13" s="210"/>
      <c r="N13" s="210"/>
      <c r="O13" s="210"/>
      <c r="P13" s="210"/>
      <c r="Q13" s="210"/>
      <c r="R13" s="210"/>
      <c r="S13" s="210"/>
      <c r="T13" s="210"/>
      <c r="U13" s="210"/>
      <c r="V13" s="210"/>
      <c r="W13" s="210"/>
      <c r="X13" s="210"/>
      <c r="Y13" s="210"/>
      <c r="Z13" s="210"/>
      <c r="AA13" s="210"/>
      <c r="AB13" s="210"/>
      <c r="AC13" s="211"/>
      <c r="AD13" s="211"/>
      <c r="AE13" s="211"/>
      <c r="AF13" s="211"/>
      <c r="AG13" s="210"/>
      <c r="AH13" s="210"/>
      <c r="AI13" s="210"/>
      <c r="AJ13" s="210"/>
      <c r="AK13" s="210"/>
      <c r="AL13" s="210"/>
      <c r="AM13" s="210"/>
      <c r="AN13" s="210"/>
      <c r="AO13" s="210">
        <f t="shared" si="1"/>
        <v>29300000</v>
      </c>
      <c r="AP13" s="210">
        <f t="shared" si="1"/>
        <v>29216429</v>
      </c>
      <c r="AQ13" s="210">
        <f t="shared" si="1"/>
        <v>29216429</v>
      </c>
      <c r="AR13" s="210">
        <f t="shared" si="1"/>
        <v>29216429</v>
      </c>
      <c r="AS13" s="200"/>
    </row>
    <row r="14" spans="1:46" ht="16.5" thickTop="1" thickBot="1" x14ac:dyDescent="0.3">
      <c r="A14" s="206">
        <v>2</v>
      </c>
      <c r="B14" s="207" t="s">
        <v>160</v>
      </c>
      <c r="C14" s="207" t="s">
        <v>622</v>
      </c>
      <c r="D14" s="207" t="s">
        <v>239</v>
      </c>
      <c r="E14" s="207" t="s">
        <v>232</v>
      </c>
      <c r="F14" s="207" t="s">
        <v>254</v>
      </c>
      <c r="G14" s="207"/>
      <c r="H14" s="209" t="s">
        <v>650</v>
      </c>
      <c r="I14" s="210"/>
      <c r="J14" s="210"/>
      <c r="K14" s="210"/>
      <c r="L14" s="210"/>
      <c r="M14" s="210"/>
      <c r="N14" s="210"/>
      <c r="O14" s="210"/>
      <c r="P14" s="210"/>
      <c r="Q14" s="210"/>
      <c r="R14" s="210"/>
      <c r="S14" s="210"/>
      <c r="T14" s="210"/>
      <c r="U14" s="210"/>
      <c r="V14" s="210"/>
      <c r="W14" s="210"/>
      <c r="X14" s="210"/>
      <c r="Y14" s="210"/>
      <c r="Z14" s="210"/>
      <c r="AA14" s="210"/>
      <c r="AB14" s="210"/>
      <c r="AC14" s="211"/>
      <c r="AD14" s="211"/>
      <c r="AE14" s="211"/>
      <c r="AF14" s="211"/>
      <c r="AG14" s="210"/>
      <c r="AH14" s="210"/>
      <c r="AI14" s="210"/>
      <c r="AJ14" s="210"/>
      <c r="AK14" s="210"/>
      <c r="AL14" s="210"/>
      <c r="AM14" s="210"/>
      <c r="AN14" s="210"/>
      <c r="AO14" s="210">
        <f t="shared" si="1"/>
        <v>0</v>
      </c>
      <c r="AP14" s="210">
        <f t="shared" si="1"/>
        <v>0</v>
      </c>
      <c r="AQ14" s="210">
        <f t="shared" si="1"/>
        <v>0</v>
      </c>
      <c r="AR14" s="210">
        <f t="shared" si="1"/>
        <v>0</v>
      </c>
      <c r="AS14" s="200"/>
    </row>
    <row r="15" spans="1:46" s="213" customFormat="1" ht="16.5" thickTop="1" thickBot="1" x14ac:dyDescent="0.3">
      <c r="A15" s="218">
        <v>2</v>
      </c>
      <c r="B15" s="219" t="s">
        <v>160</v>
      </c>
      <c r="C15" s="219" t="s">
        <v>622</v>
      </c>
      <c r="D15" s="219" t="s">
        <v>281</v>
      </c>
      <c r="E15" s="219"/>
      <c r="F15" s="219"/>
      <c r="G15" s="219"/>
      <c r="H15" s="220" t="s">
        <v>651</v>
      </c>
      <c r="I15" s="221">
        <f>SUM(I16)</f>
        <v>38000000</v>
      </c>
      <c r="J15" s="221">
        <f t="shared" ref="J15:AF15" si="6">SUM(J16)</f>
        <v>11189130</v>
      </c>
      <c r="K15" s="221">
        <f t="shared" si="6"/>
        <v>5086430</v>
      </c>
      <c r="L15" s="221">
        <f t="shared" si="6"/>
        <v>5086430</v>
      </c>
      <c r="M15" s="221">
        <f t="shared" si="6"/>
        <v>0</v>
      </c>
      <c r="N15" s="221">
        <f t="shared" si="6"/>
        <v>0</v>
      </c>
      <c r="O15" s="221">
        <f t="shared" si="6"/>
        <v>0</v>
      </c>
      <c r="P15" s="221">
        <f t="shared" si="6"/>
        <v>0</v>
      </c>
      <c r="Q15" s="221">
        <f t="shared" si="6"/>
        <v>0</v>
      </c>
      <c r="R15" s="221">
        <f t="shared" si="6"/>
        <v>0</v>
      </c>
      <c r="S15" s="221">
        <f t="shared" si="6"/>
        <v>0</v>
      </c>
      <c r="T15" s="221">
        <f t="shared" si="6"/>
        <v>0</v>
      </c>
      <c r="U15" s="221">
        <f t="shared" si="6"/>
        <v>0</v>
      </c>
      <c r="V15" s="221">
        <f t="shared" si="6"/>
        <v>0</v>
      </c>
      <c r="W15" s="221">
        <f t="shared" si="6"/>
        <v>0</v>
      </c>
      <c r="X15" s="221">
        <f t="shared" si="6"/>
        <v>0</v>
      </c>
      <c r="Y15" s="221">
        <f t="shared" si="6"/>
        <v>0</v>
      </c>
      <c r="Z15" s="221">
        <f t="shared" si="6"/>
        <v>0</v>
      </c>
      <c r="AA15" s="221">
        <f t="shared" si="6"/>
        <v>0</v>
      </c>
      <c r="AB15" s="221">
        <f t="shared" si="6"/>
        <v>0</v>
      </c>
      <c r="AC15" s="222">
        <f t="shared" si="6"/>
        <v>0</v>
      </c>
      <c r="AD15" s="222">
        <f t="shared" si="6"/>
        <v>0</v>
      </c>
      <c r="AE15" s="222">
        <f t="shared" si="6"/>
        <v>0</v>
      </c>
      <c r="AF15" s="222">
        <f t="shared" si="6"/>
        <v>0</v>
      </c>
      <c r="AG15" s="221"/>
      <c r="AH15" s="221"/>
      <c r="AI15" s="221"/>
      <c r="AJ15" s="221"/>
      <c r="AK15" s="221"/>
      <c r="AL15" s="221"/>
      <c r="AM15" s="221"/>
      <c r="AN15" s="221"/>
      <c r="AO15" s="221">
        <f t="shared" si="1"/>
        <v>38000000</v>
      </c>
      <c r="AP15" s="221">
        <f t="shared" si="1"/>
        <v>11189130</v>
      </c>
      <c r="AQ15" s="221">
        <f t="shared" si="1"/>
        <v>5086430</v>
      </c>
      <c r="AR15" s="221">
        <f t="shared" si="1"/>
        <v>5086430</v>
      </c>
      <c r="AS15" s="200"/>
    </row>
    <row r="16" spans="1:46" ht="16.5" thickTop="1" thickBot="1" x14ac:dyDescent="0.3">
      <c r="A16" s="206">
        <v>2</v>
      </c>
      <c r="B16" s="207" t="s">
        <v>160</v>
      </c>
      <c r="C16" s="207" t="s">
        <v>622</v>
      </c>
      <c r="D16" s="207" t="s">
        <v>281</v>
      </c>
      <c r="E16" s="207" t="s">
        <v>171</v>
      </c>
      <c r="F16" s="207"/>
      <c r="G16" s="207"/>
      <c r="H16" s="209" t="s">
        <v>798</v>
      </c>
      <c r="I16" s="210">
        <v>38000000</v>
      </c>
      <c r="J16" s="210">
        <v>11189130</v>
      </c>
      <c r="K16" s="210">
        <v>5086430</v>
      </c>
      <c r="L16" s="210">
        <v>5086430</v>
      </c>
      <c r="M16" s="210"/>
      <c r="N16" s="210"/>
      <c r="O16" s="210"/>
      <c r="P16" s="210"/>
      <c r="Q16" s="210"/>
      <c r="R16" s="210"/>
      <c r="S16" s="210"/>
      <c r="T16" s="210"/>
      <c r="U16" s="210"/>
      <c r="V16" s="210"/>
      <c r="W16" s="210"/>
      <c r="X16" s="210"/>
      <c r="Y16" s="210"/>
      <c r="Z16" s="210"/>
      <c r="AA16" s="210"/>
      <c r="AB16" s="210"/>
      <c r="AC16" s="211"/>
      <c r="AD16" s="211"/>
      <c r="AE16" s="211"/>
      <c r="AF16" s="211"/>
      <c r="AG16" s="210"/>
      <c r="AH16" s="210"/>
      <c r="AI16" s="210"/>
      <c r="AJ16" s="210"/>
      <c r="AK16" s="210"/>
      <c r="AL16" s="210"/>
      <c r="AM16" s="210"/>
      <c r="AN16" s="210"/>
      <c r="AO16" s="210">
        <f t="shared" si="1"/>
        <v>38000000</v>
      </c>
      <c r="AP16" s="210">
        <f t="shared" si="1"/>
        <v>11189130</v>
      </c>
      <c r="AQ16" s="210">
        <f t="shared" si="1"/>
        <v>5086430</v>
      </c>
      <c r="AR16" s="210">
        <f t="shared" si="1"/>
        <v>5086430</v>
      </c>
      <c r="AS16" s="200"/>
    </row>
    <row r="17" spans="1:45" s="213" customFormat="1" ht="16.5" thickTop="1" thickBot="1" x14ac:dyDescent="0.3">
      <c r="A17" s="218">
        <v>2</v>
      </c>
      <c r="B17" s="219" t="s">
        <v>160</v>
      </c>
      <c r="C17" s="219" t="s">
        <v>622</v>
      </c>
      <c r="D17" s="219" t="s">
        <v>246</v>
      </c>
      <c r="E17" s="219"/>
      <c r="F17" s="219"/>
      <c r="G17" s="219"/>
      <c r="H17" s="220" t="s">
        <v>652</v>
      </c>
      <c r="I17" s="221">
        <f>SUM(I18:I19)</f>
        <v>317000000</v>
      </c>
      <c r="J17" s="221">
        <f t="shared" ref="J17:AF17" si="7">SUM(J18:J19)</f>
        <v>313459900</v>
      </c>
      <c r="K17" s="221">
        <f t="shared" si="7"/>
        <v>313459900</v>
      </c>
      <c r="L17" s="221">
        <f t="shared" si="7"/>
        <v>313459900</v>
      </c>
      <c r="M17" s="221">
        <f t="shared" si="7"/>
        <v>0</v>
      </c>
      <c r="N17" s="221">
        <f t="shared" si="7"/>
        <v>0</v>
      </c>
      <c r="O17" s="221">
        <f t="shared" si="7"/>
        <v>0</v>
      </c>
      <c r="P17" s="221">
        <f t="shared" si="7"/>
        <v>0</v>
      </c>
      <c r="Q17" s="221">
        <f t="shared" si="7"/>
        <v>0</v>
      </c>
      <c r="R17" s="221">
        <f t="shared" si="7"/>
        <v>0</v>
      </c>
      <c r="S17" s="221">
        <f t="shared" si="7"/>
        <v>0</v>
      </c>
      <c r="T17" s="221">
        <f t="shared" si="7"/>
        <v>0</v>
      </c>
      <c r="U17" s="221">
        <f t="shared" si="7"/>
        <v>0</v>
      </c>
      <c r="V17" s="221">
        <f t="shared" si="7"/>
        <v>0</v>
      </c>
      <c r="W17" s="221">
        <f t="shared" si="7"/>
        <v>0</v>
      </c>
      <c r="X17" s="221">
        <f t="shared" si="7"/>
        <v>0</v>
      </c>
      <c r="Y17" s="221">
        <f t="shared" si="7"/>
        <v>0</v>
      </c>
      <c r="Z17" s="221">
        <f t="shared" si="7"/>
        <v>0</v>
      </c>
      <c r="AA17" s="221">
        <f t="shared" si="7"/>
        <v>0</v>
      </c>
      <c r="AB17" s="221">
        <f t="shared" si="7"/>
        <v>0</v>
      </c>
      <c r="AC17" s="222">
        <f t="shared" si="7"/>
        <v>0</v>
      </c>
      <c r="AD17" s="222">
        <f t="shared" si="7"/>
        <v>0</v>
      </c>
      <c r="AE17" s="222">
        <f t="shared" si="7"/>
        <v>0</v>
      </c>
      <c r="AF17" s="222">
        <f t="shared" si="7"/>
        <v>0</v>
      </c>
      <c r="AG17" s="221"/>
      <c r="AH17" s="221"/>
      <c r="AI17" s="221"/>
      <c r="AJ17" s="221"/>
      <c r="AK17" s="221"/>
      <c r="AL17" s="221"/>
      <c r="AM17" s="221"/>
      <c r="AN17" s="221"/>
      <c r="AO17" s="210">
        <f t="shared" si="1"/>
        <v>317000000</v>
      </c>
      <c r="AP17" s="210">
        <f t="shared" si="1"/>
        <v>313459900</v>
      </c>
      <c r="AQ17" s="210">
        <f t="shared" si="1"/>
        <v>313459900</v>
      </c>
      <c r="AR17" s="210">
        <f t="shared" si="1"/>
        <v>313459900</v>
      </c>
      <c r="AS17" s="200"/>
    </row>
    <row r="18" spans="1:45" ht="16.5" thickTop="1" thickBot="1" x14ac:dyDescent="0.3">
      <c r="A18" s="206">
        <v>2</v>
      </c>
      <c r="B18" s="207" t="s">
        <v>160</v>
      </c>
      <c r="C18" s="207" t="s">
        <v>622</v>
      </c>
      <c r="D18" s="207" t="s">
        <v>246</v>
      </c>
      <c r="E18" s="207" t="s">
        <v>162</v>
      </c>
      <c r="F18" s="207"/>
      <c r="G18" s="207"/>
      <c r="H18" s="209" t="s">
        <v>799</v>
      </c>
      <c r="I18" s="210">
        <v>317000000</v>
      </c>
      <c r="J18" s="210">
        <v>313459900</v>
      </c>
      <c r="K18" s="210">
        <v>313459900</v>
      </c>
      <c r="L18" s="210">
        <v>313459900</v>
      </c>
      <c r="M18" s="210"/>
      <c r="N18" s="210"/>
      <c r="O18" s="210"/>
      <c r="P18" s="210"/>
      <c r="Q18" s="210"/>
      <c r="R18" s="210"/>
      <c r="S18" s="210"/>
      <c r="T18" s="210"/>
      <c r="U18" s="210"/>
      <c r="V18" s="210"/>
      <c r="W18" s="210"/>
      <c r="X18" s="210"/>
      <c r="Y18" s="210"/>
      <c r="Z18" s="210"/>
      <c r="AA18" s="210"/>
      <c r="AB18" s="210"/>
      <c r="AC18" s="211"/>
      <c r="AD18" s="211"/>
      <c r="AE18" s="211"/>
      <c r="AF18" s="211"/>
      <c r="AG18" s="210"/>
      <c r="AH18" s="210"/>
      <c r="AI18" s="210"/>
      <c r="AJ18" s="210"/>
      <c r="AK18" s="210"/>
      <c r="AL18" s="210"/>
      <c r="AM18" s="210"/>
      <c r="AN18" s="210"/>
      <c r="AO18" s="210">
        <f t="shared" si="1"/>
        <v>317000000</v>
      </c>
      <c r="AP18" s="210">
        <f t="shared" si="1"/>
        <v>313459900</v>
      </c>
      <c r="AQ18" s="210">
        <f t="shared" si="1"/>
        <v>313459900</v>
      </c>
      <c r="AR18" s="210">
        <f t="shared" si="1"/>
        <v>313459900</v>
      </c>
      <c r="AS18" s="200"/>
    </row>
    <row r="19" spans="1:45" ht="16.5" thickTop="1" thickBot="1" x14ac:dyDescent="0.3">
      <c r="A19" s="206">
        <v>2</v>
      </c>
      <c r="B19" s="207" t="s">
        <v>160</v>
      </c>
      <c r="C19" s="207" t="s">
        <v>622</v>
      </c>
      <c r="D19" s="207" t="s">
        <v>246</v>
      </c>
      <c r="E19" s="207" t="s">
        <v>171</v>
      </c>
      <c r="F19" s="207"/>
      <c r="G19" s="207"/>
      <c r="H19" s="209" t="s">
        <v>800</v>
      </c>
      <c r="I19" s="210"/>
      <c r="J19" s="210"/>
      <c r="K19" s="210"/>
      <c r="L19" s="210"/>
      <c r="M19" s="210"/>
      <c r="N19" s="210"/>
      <c r="O19" s="210"/>
      <c r="P19" s="210"/>
      <c r="Q19" s="210"/>
      <c r="R19" s="210"/>
      <c r="S19" s="210"/>
      <c r="T19" s="210"/>
      <c r="U19" s="210"/>
      <c r="V19" s="210"/>
      <c r="W19" s="210"/>
      <c r="X19" s="210"/>
      <c r="Y19" s="210"/>
      <c r="Z19" s="210"/>
      <c r="AA19" s="210"/>
      <c r="AB19" s="210"/>
      <c r="AC19" s="211"/>
      <c r="AD19" s="211"/>
      <c r="AE19" s="211"/>
      <c r="AF19" s="211"/>
      <c r="AG19" s="210"/>
      <c r="AH19" s="210"/>
      <c r="AI19" s="210"/>
      <c r="AJ19" s="210"/>
      <c r="AK19" s="210"/>
      <c r="AL19" s="210"/>
      <c r="AM19" s="210"/>
      <c r="AN19" s="210"/>
      <c r="AO19" s="210">
        <f t="shared" si="1"/>
        <v>0</v>
      </c>
      <c r="AP19" s="210">
        <f t="shared" si="1"/>
        <v>0</v>
      </c>
      <c r="AQ19" s="210">
        <f t="shared" si="1"/>
        <v>0</v>
      </c>
      <c r="AR19" s="210">
        <f t="shared" si="1"/>
        <v>0</v>
      </c>
      <c r="AS19" s="200"/>
    </row>
    <row r="20" spans="1:45" ht="16.5" thickTop="1" thickBot="1" x14ac:dyDescent="0.3">
      <c r="A20" s="205">
        <v>2</v>
      </c>
      <c r="B20" s="201" t="s">
        <v>160</v>
      </c>
      <c r="C20" s="201" t="s">
        <v>623</v>
      </c>
      <c r="D20" s="201"/>
      <c r="E20" s="201"/>
      <c r="F20" s="201"/>
      <c r="G20" s="201"/>
      <c r="H20" s="202" t="s">
        <v>653</v>
      </c>
      <c r="I20" s="203">
        <f>SUM(I21:I24)</f>
        <v>0</v>
      </c>
      <c r="J20" s="203">
        <f t="shared" ref="J20:AF20" si="8">SUM(J21:J24)</f>
        <v>0</v>
      </c>
      <c r="K20" s="203">
        <f t="shared" si="8"/>
        <v>0</v>
      </c>
      <c r="L20" s="203">
        <f t="shared" si="8"/>
        <v>0</v>
      </c>
      <c r="M20" s="203">
        <f t="shared" si="8"/>
        <v>0</v>
      </c>
      <c r="N20" s="203">
        <f t="shared" si="8"/>
        <v>0</v>
      </c>
      <c r="O20" s="203">
        <f t="shared" si="8"/>
        <v>0</v>
      </c>
      <c r="P20" s="203">
        <f t="shared" si="8"/>
        <v>0</v>
      </c>
      <c r="Q20" s="203">
        <f t="shared" si="8"/>
        <v>0</v>
      </c>
      <c r="R20" s="203">
        <f t="shared" si="8"/>
        <v>0</v>
      </c>
      <c r="S20" s="203">
        <f t="shared" si="8"/>
        <v>0</v>
      </c>
      <c r="T20" s="203">
        <f t="shared" si="8"/>
        <v>0</v>
      </c>
      <c r="U20" s="203">
        <f t="shared" si="8"/>
        <v>0</v>
      </c>
      <c r="V20" s="203">
        <f t="shared" si="8"/>
        <v>0</v>
      </c>
      <c r="W20" s="203">
        <f t="shared" si="8"/>
        <v>0</v>
      </c>
      <c r="X20" s="203">
        <f t="shared" si="8"/>
        <v>0</v>
      </c>
      <c r="Y20" s="203">
        <f t="shared" si="8"/>
        <v>0</v>
      </c>
      <c r="Z20" s="203">
        <f t="shared" si="8"/>
        <v>0</v>
      </c>
      <c r="AA20" s="203">
        <f t="shared" si="8"/>
        <v>0</v>
      </c>
      <c r="AB20" s="203">
        <f t="shared" si="8"/>
        <v>0</v>
      </c>
      <c r="AC20" s="204">
        <f t="shared" si="8"/>
        <v>0</v>
      </c>
      <c r="AD20" s="204">
        <f t="shared" si="8"/>
        <v>0</v>
      </c>
      <c r="AE20" s="204">
        <f t="shared" si="8"/>
        <v>0</v>
      </c>
      <c r="AF20" s="204">
        <f t="shared" si="8"/>
        <v>0</v>
      </c>
      <c r="AG20" s="203"/>
      <c r="AH20" s="203"/>
      <c r="AI20" s="203"/>
      <c r="AJ20" s="203"/>
      <c r="AK20" s="203"/>
      <c r="AL20" s="203"/>
      <c r="AM20" s="203"/>
      <c r="AN20" s="203"/>
      <c r="AO20" s="210">
        <f t="shared" ref="AO20:AR35" si="9">+I20+M20+Q20+U20+Y20+AC20+AG20+AK20</f>
        <v>0</v>
      </c>
      <c r="AP20" s="210">
        <f t="shared" si="9"/>
        <v>0</v>
      </c>
      <c r="AQ20" s="210">
        <f t="shared" si="9"/>
        <v>0</v>
      </c>
      <c r="AR20" s="210">
        <f t="shared" si="9"/>
        <v>0</v>
      </c>
      <c r="AS20" s="200"/>
    </row>
    <row r="21" spans="1:45" s="213" customFormat="1" ht="16.5" thickTop="1" thickBot="1" x14ac:dyDescent="0.3">
      <c r="A21" s="214">
        <v>2</v>
      </c>
      <c r="B21" s="208" t="s">
        <v>160</v>
      </c>
      <c r="C21" s="208" t="s">
        <v>623</v>
      </c>
      <c r="D21" s="208" t="s">
        <v>162</v>
      </c>
      <c r="E21" s="208"/>
      <c r="F21" s="208"/>
      <c r="G21" s="208"/>
      <c r="H21" s="215" t="s">
        <v>654</v>
      </c>
      <c r="I21" s="216"/>
      <c r="J21" s="216"/>
      <c r="K21" s="216"/>
      <c r="L21" s="216"/>
      <c r="M21" s="216"/>
      <c r="N21" s="216"/>
      <c r="O21" s="216"/>
      <c r="P21" s="216"/>
      <c r="Q21" s="216"/>
      <c r="R21" s="216"/>
      <c r="S21" s="216"/>
      <c r="T21" s="216"/>
      <c r="U21" s="216"/>
      <c r="V21" s="216"/>
      <c r="W21" s="216"/>
      <c r="X21" s="216"/>
      <c r="Y21" s="216"/>
      <c r="Z21" s="216"/>
      <c r="AA21" s="216"/>
      <c r="AB21" s="216"/>
      <c r="AC21" s="217"/>
      <c r="AD21" s="217"/>
      <c r="AE21" s="217"/>
      <c r="AF21" s="217"/>
      <c r="AG21" s="216"/>
      <c r="AH21" s="216"/>
      <c r="AI21" s="216"/>
      <c r="AJ21" s="216"/>
      <c r="AK21" s="216"/>
      <c r="AL21" s="216"/>
      <c r="AM21" s="216"/>
      <c r="AN21" s="216"/>
      <c r="AO21" s="210">
        <f t="shared" si="9"/>
        <v>0</v>
      </c>
      <c r="AP21" s="210">
        <f t="shared" si="9"/>
        <v>0</v>
      </c>
      <c r="AQ21" s="210">
        <f t="shared" si="9"/>
        <v>0</v>
      </c>
      <c r="AR21" s="210">
        <f t="shared" si="9"/>
        <v>0</v>
      </c>
      <c r="AS21" s="200"/>
    </row>
    <row r="22" spans="1:45" s="213" customFormat="1" ht="16.5" thickTop="1" thickBot="1" x14ac:dyDescent="0.3">
      <c r="A22" s="214">
        <v>2</v>
      </c>
      <c r="B22" s="208" t="s">
        <v>160</v>
      </c>
      <c r="C22" s="208" t="s">
        <v>623</v>
      </c>
      <c r="D22" s="208" t="s">
        <v>171</v>
      </c>
      <c r="E22" s="208"/>
      <c r="F22" s="208"/>
      <c r="G22" s="208"/>
      <c r="H22" s="215" t="s">
        <v>655</v>
      </c>
      <c r="I22" s="216"/>
      <c r="J22" s="216"/>
      <c r="K22" s="216"/>
      <c r="L22" s="216"/>
      <c r="M22" s="216"/>
      <c r="N22" s="216"/>
      <c r="O22" s="216"/>
      <c r="P22" s="216"/>
      <c r="Q22" s="216"/>
      <c r="R22" s="216"/>
      <c r="S22" s="216"/>
      <c r="T22" s="216"/>
      <c r="U22" s="216"/>
      <c r="V22" s="216"/>
      <c r="W22" s="216"/>
      <c r="X22" s="216"/>
      <c r="Y22" s="216"/>
      <c r="Z22" s="216"/>
      <c r="AA22" s="216"/>
      <c r="AB22" s="216"/>
      <c r="AC22" s="217"/>
      <c r="AD22" s="217"/>
      <c r="AE22" s="217"/>
      <c r="AF22" s="217"/>
      <c r="AG22" s="216"/>
      <c r="AH22" s="216"/>
      <c r="AI22" s="216"/>
      <c r="AJ22" s="216"/>
      <c r="AK22" s="216"/>
      <c r="AL22" s="216"/>
      <c r="AM22" s="216"/>
      <c r="AN22" s="216"/>
      <c r="AO22" s="210">
        <f t="shared" si="9"/>
        <v>0</v>
      </c>
      <c r="AP22" s="210">
        <f t="shared" si="9"/>
        <v>0</v>
      </c>
      <c r="AQ22" s="210">
        <f t="shared" si="9"/>
        <v>0</v>
      </c>
      <c r="AR22" s="210">
        <f t="shared" si="9"/>
        <v>0</v>
      </c>
      <c r="AS22" s="200"/>
    </row>
    <row r="23" spans="1:45" s="213" customFormat="1" ht="16.5" thickTop="1" thickBot="1" x14ac:dyDescent="0.3">
      <c r="A23" s="214">
        <v>2</v>
      </c>
      <c r="B23" s="208" t="s">
        <v>160</v>
      </c>
      <c r="C23" s="208" t="s">
        <v>623</v>
      </c>
      <c r="D23" s="208" t="s">
        <v>232</v>
      </c>
      <c r="E23" s="208"/>
      <c r="F23" s="208"/>
      <c r="G23" s="208"/>
      <c r="H23" s="215" t="s">
        <v>656</v>
      </c>
      <c r="I23" s="216"/>
      <c r="J23" s="216"/>
      <c r="K23" s="216"/>
      <c r="L23" s="216"/>
      <c r="M23" s="216"/>
      <c r="N23" s="216"/>
      <c r="O23" s="216"/>
      <c r="P23" s="216"/>
      <c r="Q23" s="216"/>
      <c r="R23" s="216"/>
      <c r="S23" s="216"/>
      <c r="T23" s="216"/>
      <c r="U23" s="216"/>
      <c r="V23" s="216"/>
      <c r="W23" s="216"/>
      <c r="X23" s="216"/>
      <c r="Y23" s="216"/>
      <c r="Z23" s="216"/>
      <c r="AA23" s="216"/>
      <c r="AB23" s="216"/>
      <c r="AC23" s="217"/>
      <c r="AD23" s="217"/>
      <c r="AE23" s="217"/>
      <c r="AF23" s="217"/>
      <c r="AG23" s="216"/>
      <c r="AH23" s="216"/>
      <c r="AI23" s="216"/>
      <c r="AJ23" s="216"/>
      <c r="AK23" s="216"/>
      <c r="AL23" s="216"/>
      <c r="AM23" s="216"/>
      <c r="AN23" s="216"/>
      <c r="AO23" s="210">
        <f t="shared" si="9"/>
        <v>0</v>
      </c>
      <c r="AP23" s="210">
        <f t="shared" si="9"/>
        <v>0</v>
      </c>
      <c r="AQ23" s="210">
        <f t="shared" si="9"/>
        <v>0</v>
      </c>
      <c r="AR23" s="210">
        <f t="shared" si="9"/>
        <v>0</v>
      </c>
      <c r="AS23" s="200"/>
    </row>
    <row r="24" spans="1:45" s="213" customFormat="1" ht="16.5" thickTop="1" thickBot="1" x14ac:dyDescent="0.3">
      <c r="A24" s="214">
        <v>2</v>
      </c>
      <c r="B24" s="208" t="s">
        <v>160</v>
      </c>
      <c r="C24" s="208" t="s">
        <v>623</v>
      </c>
      <c r="D24" s="208" t="s">
        <v>239</v>
      </c>
      <c r="E24" s="208"/>
      <c r="F24" s="208"/>
      <c r="G24" s="208"/>
      <c r="H24" s="215" t="s">
        <v>801</v>
      </c>
      <c r="I24" s="216"/>
      <c r="J24" s="216"/>
      <c r="K24" s="216"/>
      <c r="L24" s="216"/>
      <c r="M24" s="216"/>
      <c r="N24" s="216"/>
      <c r="O24" s="216"/>
      <c r="P24" s="216"/>
      <c r="Q24" s="216"/>
      <c r="R24" s="216"/>
      <c r="S24" s="216"/>
      <c r="T24" s="216"/>
      <c r="U24" s="216"/>
      <c r="V24" s="216"/>
      <c r="W24" s="216"/>
      <c r="X24" s="216"/>
      <c r="Y24" s="216"/>
      <c r="Z24" s="216"/>
      <c r="AA24" s="216"/>
      <c r="AB24" s="216"/>
      <c r="AC24" s="217"/>
      <c r="AD24" s="217"/>
      <c r="AE24" s="217"/>
      <c r="AF24" s="217"/>
      <c r="AG24" s="216"/>
      <c r="AH24" s="216"/>
      <c r="AI24" s="216"/>
      <c r="AJ24" s="216"/>
      <c r="AK24" s="216"/>
      <c r="AL24" s="216"/>
      <c r="AM24" s="216"/>
      <c r="AN24" s="216"/>
      <c r="AO24" s="210">
        <f t="shared" si="9"/>
        <v>0</v>
      </c>
      <c r="AP24" s="210">
        <f t="shared" si="9"/>
        <v>0</v>
      </c>
      <c r="AQ24" s="210">
        <f t="shared" si="9"/>
        <v>0</v>
      </c>
      <c r="AR24" s="210">
        <f t="shared" si="9"/>
        <v>0</v>
      </c>
      <c r="AS24" s="200"/>
    </row>
    <row r="25" spans="1:45" ht="16.5" thickTop="1" thickBot="1" x14ac:dyDescent="0.3">
      <c r="A25" s="205">
        <v>2</v>
      </c>
      <c r="B25" s="201" t="s">
        <v>160</v>
      </c>
      <c r="C25" s="201" t="s">
        <v>657</v>
      </c>
      <c r="D25" s="201"/>
      <c r="E25" s="201"/>
      <c r="F25" s="201"/>
      <c r="G25" s="201"/>
      <c r="H25" s="202" t="s">
        <v>802</v>
      </c>
      <c r="I25" s="203">
        <f>SUM(I26:I27)</f>
        <v>0</v>
      </c>
      <c r="J25" s="203">
        <f t="shared" ref="J25:AF25" si="10">SUM(J26:J27)</f>
        <v>0</v>
      </c>
      <c r="K25" s="203">
        <f t="shared" si="10"/>
        <v>0</v>
      </c>
      <c r="L25" s="203">
        <f t="shared" si="10"/>
        <v>0</v>
      </c>
      <c r="M25" s="203">
        <f t="shared" si="10"/>
        <v>0</v>
      </c>
      <c r="N25" s="203">
        <f t="shared" si="10"/>
        <v>0</v>
      </c>
      <c r="O25" s="203">
        <f t="shared" si="10"/>
        <v>0</v>
      </c>
      <c r="P25" s="203">
        <f t="shared" si="10"/>
        <v>0</v>
      </c>
      <c r="Q25" s="203">
        <f t="shared" si="10"/>
        <v>0</v>
      </c>
      <c r="R25" s="203">
        <f t="shared" si="10"/>
        <v>0</v>
      </c>
      <c r="S25" s="203">
        <f t="shared" si="10"/>
        <v>0</v>
      </c>
      <c r="T25" s="203">
        <f t="shared" si="10"/>
        <v>0</v>
      </c>
      <c r="U25" s="203">
        <f t="shared" si="10"/>
        <v>0</v>
      </c>
      <c r="V25" s="203">
        <f t="shared" si="10"/>
        <v>0</v>
      </c>
      <c r="W25" s="203">
        <f t="shared" si="10"/>
        <v>0</v>
      </c>
      <c r="X25" s="203">
        <f t="shared" si="10"/>
        <v>0</v>
      </c>
      <c r="Y25" s="203">
        <f t="shared" si="10"/>
        <v>0</v>
      </c>
      <c r="Z25" s="203">
        <f t="shared" si="10"/>
        <v>0</v>
      </c>
      <c r="AA25" s="203">
        <f t="shared" si="10"/>
        <v>0</v>
      </c>
      <c r="AB25" s="203">
        <f t="shared" si="10"/>
        <v>0</v>
      </c>
      <c r="AC25" s="204">
        <f t="shared" si="10"/>
        <v>0</v>
      </c>
      <c r="AD25" s="204">
        <f t="shared" si="10"/>
        <v>0</v>
      </c>
      <c r="AE25" s="204">
        <f t="shared" si="10"/>
        <v>0</v>
      </c>
      <c r="AF25" s="204">
        <f t="shared" si="10"/>
        <v>0</v>
      </c>
      <c r="AG25" s="203"/>
      <c r="AH25" s="203"/>
      <c r="AI25" s="203"/>
      <c r="AJ25" s="203"/>
      <c r="AK25" s="203"/>
      <c r="AL25" s="203"/>
      <c r="AM25" s="203"/>
      <c r="AN25" s="203"/>
      <c r="AO25" s="210">
        <f t="shared" si="9"/>
        <v>0</v>
      </c>
      <c r="AP25" s="210">
        <f t="shared" si="9"/>
        <v>0</v>
      </c>
      <c r="AQ25" s="210">
        <f t="shared" si="9"/>
        <v>0</v>
      </c>
      <c r="AR25" s="210">
        <f t="shared" si="9"/>
        <v>0</v>
      </c>
      <c r="AS25" s="200"/>
    </row>
    <row r="26" spans="1:45" s="213" customFormat="1" ht="16.5" thickTop="1" thickBot="1" x14ac:dyDescent="0.3">
      <c r="A26" s="214">
        <v>2</v>
      </c>
      <c r="B26" s="208" t="s">
        <v>160</v>
      </c>
      <c r="C26" s="208" t="s">
        <v>657</v>
      </c>
      <c r="D26" s="208" t="s">
        <v>162</v>
      </c>
      <c r="E26" s="208"/>
      <c r="F26" s="208"/>
      <c r="G26" s="208"/>
      <c r="H26" s="215" t="s">
        <v>658</v>
      </c>
      <c r="I26" s="216"/>
      <c r="J26" s="216"/>
      <c r="K26" s="216"/>
      <c r="L26" s="216"/>
      <c r="M26" s="216"/>
      <c r="N26" s="216"/>
      <c r="O26" s="216"/>
      <c r="P26" s="216"/>
      <c r="Q26" s="216"/>
      <c r="R26" s="216"/>
      <c r="S26" s="216"/>
      <c r="T26" s="216"/>
      <c r="U26" s="216"/>
      <c r="V26" s="216"/>
      <c r="W26" s="216"/>
      <c r="X26" s="216"/>
      <c r="Y26" s="216"/>
      <c r="Z26" s="216"/>
      <c r="AA26" s="216"/>
      <c r="AB26" s="216"/>
      <c r="AC26" s="217"/>
      <c r="AD26" s="217"/>
      <c r="AE26" s="217"/>
      <c r="AF26" s="217"/>
      <c r="AG26" s="216"/>
      <c r="AH26" s="216"/>
      <c r="AI26" s="216"/>
      <c r="AJ26" s="216"/>
      <c r="AK26" s="216"/>
      <c r="AL26" s="216"/>
      <c r="AM26" s="216"/>
      <c r="AN26" s="216"/>
      <c r="AO26" s="210">
        <f t="shared" si="9"/>
        <v>0</v>
      </c>
      <c r="AP26" s="210">
        <f t="shared" si="9"/>
        <v>0</v>
      </c>
      <c r="AQ26" s="210">
        <f t="shared" si="9"/>
        <v>0</v>
      </c>
      <c r="AR26" s="210">
        <f t="shared" si="9"/>
        <v>0</v>
      </c>
      <c r="AS26" s="200"/>
    </row>
    <row r="27" spans="1:45" s="213" customFormat="1" ht="16.5" thickTop="1" thickBot="1" x14ac:dyDescent="0.3">
      <c r="A27" s="214">
        <v>2</v>
      </c>
      <c r="B27" s="208" t="s">
        <v>160</v>
      </c>
      <c r="C27" s="208" t="s">
        <v>657</v>
      </c>
      <c r="D27" s="208" t="s">
        <v>171</v>
      </c>
      <c r="E27" s="208"/>
      <c r="F27" s="208"/>
      <c r="G27" s="208"/>
      <c r="H27" s="215" t="s">
        <v>803</v>
      </c>
      <c r="I27" s="216"/>
      <c r="J27" s="216"/>
      <c r="K27" s="216"/>
      <c r="L27" s="216"/>
      <c r="M27" s="216"/>
      <c r="N27" s="216"/>
      <c r="O27" s="216"/>
      <c r="P27" s="216"/>
      <c r="Q27" s="216"/>
      <c r="R27" s="216"/>
      <c r="S27" s="216"/>
      <c r="T27" s="216"/>
      <c r="U27" s="216"/>
      <c r="V27" s="216"/>
      <c r="W27" s="216"/>
      <c r="X27" s="216"/>
      <c r="Y27" s="216"/>
      <c r="Z27" s="216"/>
      <c r="AA27" s="216"/>
      <c r="AB27" s="216"/>
      <c r="AC27" s="217"/>
      <c r="AD27" s="217"/>
      <c r="AE27" s="217"/>
      <c r="AF27" s="217"/>
      <c r="AG27" s="216"/>
      <c r="AH27" s="216"/>
      <c r="AI27" s="216"/>
      <c r="AJ27" s="216"/>
      <c r="AK27" s="216"/>
      <c r="AL27" s="216"/>
      <c r="AM27" s="216"/>
      <c r="AN27" s="216"/>
      <c r="AO27" s="210">
        <f t="shared" si="9"/>
        <v>0</v>
      </c>
      <c r="AP27" s="210">
        <f t="shared" si="9"/>
        <v>0</v>
      </c>
      <c r="AQ27" s="210">
        <f t="shared" si="9"/>
        <v>0</v>
      </c>
      <c r="AR27" s="210">
        <f t="shared" si="9"/>
        <v>0</v>
      </c>
      <c r="AS27" s="200"/>
    </row>
    <row r="28" spans="1:45" ht="16.5" thickTop="1" thickBot="1" x14ac:dyDescent="0.3">
      <c r="A28" s="205">
        <v>2</v>
      </c>
      <c r="B28" s="201" t="s">
        <v>160</v>
      </c>
      <c r="C28" s="201" t="s">
        <v>659</v>
      </c>
      <c r="D28" s="201"/>
      <c r="E28" s="201"/>
      <c r="F28" s="201"/>
      <c r="G28" s="201"/>
      <c r="H28" s="202" t="s">
        <v>804</v>
      </c>
      <c r="I28" s="203">
        <f>SUM(I29:I30)</f>
        <v>0</v>
      </c>
      <c r="J28" s="203">
        <f t="shared" ref="J28:AF28" si="11">SUM(J29:J30)</f>
        <v>0</v>
      </c>
      <c r="K28" s="203">
        <f t="shared" si="11"/>
        <v>0</v>
      </c>
      <c r="L28" s="203">
        <f t="shared" si="11"/>
        <v>0</v>
      </c>
      <c r="M28" s="203">
        <f t="shared" si="11"/>
        <v>0</v>
      </c>
      <c r="N28" s="203">
        <f t="shared" si="11"/>
        <v>0</v>
      </c>
      <c r="O28" s="203">
        <f t="shared" si="11"/>
        <v>0</v>
      </c>
      <c r="P28" s="203">
        <f t="shared" si="11"/>
        <v>0</v>
      </c>
      <c r="Q28" s="203">
        <f t="shared" si="11"/>
        <v>0</v>
      </c>
      <c r="R28" s="203">
        <f t="shared" si="11"/>
        <v>0</v>
      </c>
      <c r="S28" s="203">
        <f t="shared" si="11"/>
        <v>0</v>
      </c>
      <c r="T28" s="203">
        <f t="shared" si="11"/>
        <v>0</v>
      </c>
      <c r="U28" s="203">
        <f t="shared" si="11"/>
        <v>0</v>
      </c>
      <c r="V28" s="203">
        <f t="shared" si="11"/>
        <v>0</v>
      </c>
      <c r="W28" s="203">
        <f t="shared" si="11"/>
        <v>0</v>
      </c>
      <c r="X28" s="203">
        <f t="shared" si="11"/>
        <v>0</v>
      </c>
      <c r="Y28" s="203">
        <f t="shared" si="11"/>
        <v>0</v>
      </c>
      <c r="Z28" s="203">
        <f t="shared" si="11"/>
        <v>0</v>
      </c>
      <c r="AA28" s="203">
        <f t="shared" si="11"/>
        <v>0</v>
      </c>
      <c r="AB28" s="203">
        <f t="shared" si="11"/>
        <v>0</v>
      </c>
      <c r="AC28" s="204">
        <f t="shared" si="11"/>
        <v>0</v>
      </c>
      <c r="AD28" s="204">
        <f t="shared" si="11"/>
        <v>0</v>
      </c>
      <c r="AE28" s="204">
        <f t="shared" si="11"/>
        <v>0</v>
      </c>
      <c r="AF28" s="204">
        <f t="shared" si="11"/>
        <v>0</v>
      </c>
      <c r="AG28" s="203"/>
      <c r="AH28" s="203"/>
      <c r="AI28" s="203"/>
      <c r="AJ28" s="203"/>
      <c r="AK28" s="203"/>
      <c r="AL28" s="203"/>
      <c r="AM28" s="203"/>
      <c r="AN28" s="203"/>
      <c r="AO28" s="210">
        <f t="shared" si="9"/>
        <v>0</v>
      </c>
      <c r="AP28" s="210">
        <f t="shared" si="9"/>
        <v>0</v>
      </c>
      <c r="AQ28" s="210">
        <f t="shared" si="9"/>
        <v>0</v>
      </c>
      <c r="AR28" s="210">
        <f t="shared" si="9"/>
        <v>0</v>
      </c>
      <c r="AS28" s="200"/>
    </row>
    <row r="29" spans="1:45" s="213" customFormat="1" ht="16.5" thickTop="1" thickBot="1" x14ac:dyDescent="0.3">
      <c r="A29" s="214">
        <v>2</v>
      </c>
      <c r="B29" s="208" t="s">
        <v>160</v>
      </c>
      <c r="C29" s="208" t="s">
        <v>659</v>
      </c>
      <c r="D29" s="208" t="s">
        <v>162</v>
      </c>
      <c r="E29" s="208"/>
      <c r="F29" s="208"/>
      <c r="G29" s="208"/>
      <c r="H29" s="215" t="s">
        <v>805</v>
      </c>
      <c r="I29" s="216"/>
      <c r="J29" s="216"/>
      <c r="K29" s="216"/>
      <c r="L29" s="216"/>
      <c r="M29" s="216"/>
      <c r="N29" s="216"/>
      <c r="O29" s="216"/>
      <c r="P29" s="216"/>
      <c r="Q29" s="216"/>
      <c r="R29" s="216"/>
      <c r="S29" s="216"/>
      <c r="T29" s="216"/>
      <c r="U29" s="216"/>
      <c r="V29" s="216"/>
      <c r="W29" s="216"/>
      <c r="X29" s="216"/>
      <c r="Y29" s="216"/>
      <c r="Z29" s="216"/>
      <c r="AA29" s="216"/>
      <c r="AB29" s="216"/>
      <c r="AC29" s="217"/>
      <c r="AD29" s="217"/>
      <c r="AE29" s="217"/>
      <c r="AF29" s="217"/>
      <c r="AG29" s="216"/>
      <c r="AH29" s="216"/>
      <c r="AI29" s="216"/>
      <c r="AJ29" s="216"/>
      <c r="AK29" s="216"/>
      <c r="AL29" s="216"/>
      <c r="AM29" s="216"/>
      <c r="AN29" s="216"/>
      <c r="AO29" s="210">
        <f t="shared" si="9"/>
        <v>0</v>
      </c>
      <c r="AP29" s="210">
        <f t="shared" si="9"/>
        <v>0</v>
      </c>
      <c r="AQ29" s="210">
        <f t="shared" si="9"/>
        <v>0</v>
      </c>
      <c r="AR29" s="210">
        <f t="shared" si="9"/>
        <v>0</v>
      </c>
      <c r="AS29" s="200"/>
    </row>
    <row r="30" spans="1:45" s="213" customFormat="1" ht="16.5" thickTop="1" thickBot="1" x14ac:dyDescent="0.3">
      <c r="A30" s="214">
        <v>2</v>
      </c>
      <c r="B30" s="208" t="s">
        <v>160</v>
      </c>
      <c r="C30" s="208" t="s">
        <v>659</v>
      </c>
      <c r="D30" s="208" t="s">
        <v>171</v>
      </c>
      <c r="E30" s="208"/>
      <c r="F30" s="208"/>
      <c r="G30" s="208"/>
      <c r="H30" s="215" t="s">
        <v>806</v>
      </c>
      <c r="I30" s="216"/>
      <c r="J30" s="216"/>
      <c r="K30" s="216"/>
      <c r="L30" s="216"/>
      <c r="M30" s="216"/>
      <c r="N30" s="216"/>
      <c r="O30" s="216"/>
      <c r="P30" s="216"/>
      <c r="Q30" s="216"/>
      <c r="R30" s="216"/>
      <c r="S30" s="216"/>
      <c r="T30" s="216"/>
      <c r="U30" s="216"/>
      <c r="V30" s="216"/>
      <c r="W30" s="216"/>
      <c r="X30" s="216"/>
      <c r="Y30" s="216"/>
      <c r="Z30" s="216"/>
      <c r="AA30" s="216"/>
      <c r="AB30" s="216"/>
      <c r="AC30" s="217"/>
      <c r="AD30" s="217"/>
      <c r="AE30" s="217"/>
      <c r="AF30" s="217"/>
      <c r="AG30" s="216"/>
      <c r="AH30" s="216"/>
      <c r="AI30" s="216"/>
      <c r="AJ30" s="216"/>
      <c r="AK30" s="216"/>
      <c r="AL30" s="216"/>
      <c r="AM30" s="216"/>
      <c r="AN30" s="216"/>
      <c r="AO30" s="210">
        <f t="shared" si="9"/>
        <v>0</v>
      </c>
      <c r="AP30" s="210">
        <f t="shared" si="9"/>
        <v>0</v>
      </c>
      <c r="AQ30" s="210">
        <f t="shared" si="9"/>
        <v>0</v>
      </c>
      <c r="AR30" s="210">
        <f t="shared" si="9"/>
        <v>0</v>
      </c>
      <c r="AS30" s="200"/>
    </row>
    <row r="31" spans="1:45" ht="16.5" thickTop="1" thickBot="1" x14ac:dyDescent="0.3">
      <c r="A31" s="205">
        <v>2</v>
      </c>
      <c r="B31" s="201" t="s">
        <v>160</v>
      </c>
      <c r="C31" s="201" t="s">
        <v>660</v>
      </c>
      <c r="D31" s="201"/>
      <c r="E31" s="201"/>
      <c r="F31" s="201"/>
      <c r="G31" s="201"/>
      <c r="H31" s="202" t="s">
        <v>807</v>
      </c>
      <c r="I31" s="203">
        <f>SUM(I32:I33)</f>
        <v>0</v>
      </c>
      <c r="J31" s="203">
        <f t="shared" ref="J31:AF31" si="12">SUM(J32:J33)</f>
        <v>0</v>
      </c>
      <c r="K31" s="203">
        <f t="shared" si="12"/>
        <v>0</v>
      </c>
      <c r="L31" s="203">
        <f t="shared" si="12"/>
        <v>0</v>
      </c>
      <c r="M31" s="203">
        <f t="shared" si="12"/>
        <v>0</v>
      </c>
      <c r="N31" s="203">
        <f t="shared" si="12"/>
        <v>0</v>
      </c>
      <c r="O31" s="203">
        <f t="shared" si="12"/>
        <v>0</v>
      </c>
      <c r="P31" s="203">
        <f t="shared" si="12"/>
        <v>0</v>
      </c>
      <c r="Q31" s="203">
        <f t="shared" si="12"/>
        <v>0</v>
      </c>
      <c r="R31" s="203">
        <f t="shared" si="12"/>
        <v>0</v>
      </c>
      <c r="S31" s="203">
        <f t="shared" si="12"/>
        <v>0</v>
      </c>
      <c r="T31" s="203">
        <f t="shared" si="12"/>
        <v>0</v>
      </c>
      <c r="U31" s="203">
        <f t="shared" si="12"/>
        <v>0</v>
      </c>
      <c r="V31" s="203">
        <f t="shared" si="12"/>
        <v>0</v>
      </c>
      <c r="W31" s="203">
        <f t="shared" si="12"/>
        <v>0</v>
      </c>
      <c r="X31" s="203">
        <f t="shared" si="12"/>
        <v>0</v>
      </c>
      <c r="Y31" s="203">
        <f t="shared" si="12"/>
        <v>0</v>
      </c>
      <c r="Z31" s="203">
        <f t="shared" si="12"/>
        <v>0</v>
      </c>
      <c r="AA31" s="203">
        <f t="shared" si="12"/>
        <v>0</v>
      </c>
      <c r="AB31" s="203">
        <f t="shared" si="12"/>
        <v>0</v>
      </c>
      <c r="AC31" s="204">
        <f t="shared" si="12"/>
        <v>0</v>
      </c>
      <c r="AD31" s="204">
        <f t="shared" si="12"/>
        <v>0</v>
      </c>
      <c r="AE31" s="204">
        <f t="shared" si="12"/>
        <v>0</v>
      </c>
      <c r="AF31" s="204">
        <f t="shared" si="12"/>
        <v>0</v>
      </c>
      <c r="AG31" s="203"/>
      <c r="AH31" s="203"/>
      <c r="AI31" s="203"/>
      <c r="AJ31" s="203"/>
      <c r="AK31" s="203"/>
      <c r="AL31" s="203"/>
      <c r="AM31" s="203"/>
      <c r="AN31" s="203"/>
      <c r="AO31" s="210">
        <f t="shared" si="9"/>
        <v>0</v>
      </c>
      <c r="AP31" s="210">
        <f t="shared" si="9"/>
        <v>0</v>
      </c>
      <c r="AQ31" s="210">
        <f t="shared" si="9"/>
        <v>0</v>
      </c>
      <c r="AR31" s="210">
        <f t="shared" si="9"/>
        <v>0</v>
      </c>
      <c r="AS31" s="200"/>
    </row>
    <row r="32" spans="1:45" s="213" customFormat="1" ht="16.5" thickTop="1" thickBot="1" x14ac:dyDescent="0.3">
      <c r="A32" s="214">
        <v>2</v>
      </c>
      <c r="B32" s="208" t="s">
        <v>160</v>
      </c>
      <c r="C32" s="208" t="s">
        <v>660</v>
      </c>
      <c r="D32" s="208" t="s">
        <v>162</v>
      </c>
      <c r="E32" s="208"/>
      <c r="F32" s="208"/>
      <c r="G32" s="208"/>
      <c r="H32" s="215" t="s">
        <v>808</v>
      </c>
      <c r="I32" s="216"/>
      <c r="J32" s="216"/>
      <c r="K32" s="216"/>
      <c r="L32" s="216"/>
      <c r="M32" s="216"/>
      <c r="N32" s="216"/>
      <c r="O32" s="216"/>
      <c r="P32" s="216"/>
      <c r="Q32" s="216"/>
      <c r="R32" s="216"/>
      <c r="S32" s="216"/>
      <c r="T32" s="216"/>
      <c r="U32" s="216"/>
      <c r="V32" s="216"/>
      <c r="W32" s="216"/>
      <c r="X32" s="216"/>
      <c r="Y32" s="216"/>
      <c r="Z32" s="216"/>
      <c r="AA32" s="216"/>
      <c r="AB32" s="216"/>
      <c r="AC32" s="217"/>
      <c r="AD32" s="217"/>
      <c r="AE32" s="217"/>
      <c r="AF32" s="217"/>
      <c r="AG32" s="216"/>
      <c r="AH32" s="216"/>
      <c r="AI32" s="216"/>
      <c r="AJ32" s="216"/>
      <c r="AK32" s="216"/>
      <c r="AL32" s="216"/>
      <c r="AM32" s="216"/>
      <c r="AN32" s="216"/>
      <c r="AO32" s="210">
        <f t="shared" si="9"/>
        <v>0</v>
      </c>
      <c r="AP32" s="210">
        <f t="shared" si="9"/>
        <v>0</v>
      </c>
      <c r="AQ32" s="210">
        <f t="shared" si="9"/>
        <v>0</v>
      </c>
      <c r="AR32" s="210">
        <f t="shared" si="9"/>
        <v>0</v>
      </c>
      <c r="AS32" s="200"/>
    </row>
    <row r="33" spans="1:65" s="213" customFormat="1" ht="16.5" thickTop="1" thickBot="1" x14ac:dyDescent="0.3">
      <c r="A33" s="214">
        <v>2</v>
      </c>
      <c r="B33" s="208" t="s">
        <v>160</v>
      </c>
      <c r="C33" s="208" t="s">
        <v>660</v>
      </c>
      <c r="D33" s="208" t="s">
        <v>171</v>
      </c>
      <c r="E33" s="208"/>
      <c r="F33" s="208"/>
      <c r="G33" s="208"/>
      <c r="H33" s="215" t="s">
        <v>809</v>
      </c>
      <c r="I33" s="216"/>
      <c r="J33" s="216"/>
      <c r="K33" s="216"/>
      <c r="L33" s="216"/>
      <c r="M33" s="216"/>
      <c r="N33" s="216"/>
      <c r="O33" s="216"/>
      <c r="P33" s="216"/>
      <c r="Q33" s="216"/>
      <c r="R33" s="216"/>
      <c r="S33" s="216"/>
      <c r="T33" s="216"/>
      <c r="U33" s="216"/>
      <c r="V33" s="216"/>
      <c r="W33" s="216"/>
      <c r="X33" s="216"/>
      <c r="Y33" s="216"/>
      <c r="Z33" s="216"/>
      <c r="AA33" s="216"/>
      <c r="AB33" s="216"/>
      <c r="AC33" s="217"/>
      <c r="AD33" s="217"/>
      <c r="AE33" s="217"/>
      <c r="AF33" s="217"/>
      <c r="AG33" s="216"/>
      <c r="AH33" s="216"/>
      <c r="AI33" s="216"/>
      <c r="AJ33" s="216"/>
      <c r="AK33" s="216"/>
      <c r="AL33" s="216"/>
      <c r="AM33" s="216"/>
      <c r="AN33" s="216"/>
      <c r="AO33" s="210">
        <f t="shared" si="9"/>
        <v>0</v>
      </c>
      <c r="AP33" s="210">
        <f t="shared" si="9"/>
        <v>0</v>
      </c>
      <c r="AQ33" s="210">
        <f t="shared" si="9"/>
        <v>0</v>
      </c>
      <c r="AR33" s="210">
        <f t="shared" si="9"/>
        <v>0</v>
      </c>
      <c r="AS33" s="200"/>
    </row>
    <row r="34" spans="1:65" ht="16.5" thickTop="1" thickBot="1" x14ac:dyDescent="0.3">
      <c r="A34" s="205">
        <v>2</v>
      </c>
      <c r="B34" s="201" t="s">
        <v>160</v>
      </c>
      <c r="C34" s="201" t="s">
        <v>661</v>
      </c>
      <c r="D34" s="201"/>
      <c r="E34" s="201"/>
      <c r="F34" s="201"/>
      <c r="G34" s="201"/>
      <c r="H34" s="202" t="s">
        <v>662</v>
      </c>
      <c r="I34" s="203">
        <f>+I35+I38</f>
        <v>810900000</v>
      </c>
      <c r="J34" s="203">
        <f t="shared" ref="J34:P34" si="13">+J35+J38</f>
        <v>170953167</v>
      </c>
      <c r="K34" s="203">
        <f t="shared" si="13"/>
        <v>88804118</v>
      </c>
      <c r="L34" s="203">
        <f t="shared" si="13"/>
        <v>77004156</v>
      </c>
      <c r="M34" s="203">
        <f t="shared" si="13"/>
        <v>7800000</v>
      </c>
      <c r="N34" s="203">
        <f t="shared" si="13"/>
        <v>0</v>
      </c>
      <c r="O34" s="203">
        <f t="shared" si="13"/>
        <v>0</v>
      </c>
      <c r="P34" s="203">
        <f t="shared" si="13"/>
        <v>0</v>
      </c>
      <c r="Q34" s="203">
        <f t="shared" ref="Q34:AF34" si="14">SUM(Q35:Q41)</f>
        <v>0</v>
      </c>
      <c r="R34" s="203">
        <f t="shared" si="14"/>
        <v>0</v>
      </c>
      <c r="S34" s="203">
        <f t="shared" si="14"/>
        <v>0</v>
      </c>
      <c r="T34" s="203">
        <f t="shared" si="14"/>
        <v>0</v>
      </c>
      <c r="U34" s="203">
        <f t="shared" si="14"/>
        <v>0</v>
      </c>
      <c r="V34" s="203">
        <f t="shared" si="14"/>
        <v>0</v>
      </c>
      <c r="W34" s="203">
        <f t="shared" si="14"/>
        <v>0</v>
      </c>
      <c r="X34" s="203">
        <f t="shared" si="14"/>
        <v>0</v>
      </c>
      <c r="Y34" s="203">
        <f t="shared" si="14"/>
        <v>0</v>
      </c>
      <c r="Z34" s="203">
        <f t="shared" si="14"/>
        <v>0</v>
      </c>
      <c r="AA34" s="203">
        <f t="shared" si="14"/>
        <v>0</v>
      </c>
      <c r="AB34" s="203">
        <f t="shared" si="14"/>
        <v>0</v>
      </c>
      <c r="AC34" s="204">
        <f t="shared" si="14"/>
        <v>0</v>
      </c>
      <c r="AD34" s="204">
        <f t="shared" si="14"/>
        <v>0</v>
      </c>
      <c r="AE34" s="204">
        <f t="shared" si="14"/>
        <v>0</v>
      </c>
      <c r="AF34" s="204">
        <f t="shared" si="14"/>
        <v>0</v>
      </c>
      <c r="AG34" s="203"/>
      <c r="AH34" s="203"/>
      <c r="AI34" s="203"/>
      <c r="AJ34" s="203"/>
      <c r="AK34" s="203"/>
      <c r="AL34" s="203"/>
      <c r="AM34" s="203"/>
      <c r="AN34" s="203"/>
      <c r="AO34" s="210">
        <f t="shared" si="9"/>
        <v>818700000</v>
      </c>
      <c r="AP34" s="210">
        <f t="shared" si="9"/>
        <v>170953167</v>
      </c>
      <c r="AQ34" s="210">
        <f t="shared" si="9"/>
        <v>88804118</v>
      </c>
      <c r="AR34" s="210">
        <f t="shared" si="9"/>
        <v>77004156</v>
      </c>
      <c r="AS34" s="200"/>
    </row>
    <row r="35" spans="1:65" s="213" customFormat="1" ht="16.5" thickTop="1" thickBot="1" x14ac:dyDescent="0.3">
      <c r="A35" s="214">
        <v>2</v>
      </c>
      <c r="B35" s="208" t="s">
        <v>160</v>
      </c>
      <c r="C35" s="208" t="s">
        <v>661</v>
      </c>
      <c r="D35" s="208" t="s">
        <v>162</v>
      </c>
      <c r="E35" s="208"/>
      <c r="F35" s="208"/>
      <c r="G35" s="208"/>
      <c r="H35" s="215" t="s">
        <v>663</v>
      </c>
      <c r="I35" s="216">
        <v>126900000</v>
      </c>
      <c r="J35" s="216">
        <v>105754810</v>
      </c>
      <c r="K35" s="216">
        <v>23605761</v>
      </c>
      <c r="L35" s="216">
        <v>23605761</v>
      </c>
      <c r="M35" s="216"/>
      <c r="N35" s="216"/>
      <c r="O35" s="216"/>
      <c r="P35" s="216"/>
      <c r="Q35" s="216"/>
      <c r="R35" s="216"/>
      <c r="S35" s="216"/>
      <c r="T35" s="216"/>
      <c r="U35" s="216"/>
      <c r="V35" s="216"/>
      <c r="W35" s="216"/>
      <c r="X35" s="216"/>
      <c r="Y35" s="216"/>
      <c r="Z35" s="216"/>
      <c r="AA35" s="216"/>
      <c r="AB35" s="216"/>
      <c r="AC35" s="217"/>
      <c r="AD35" s="217"/>
      <c r="AE35" s="217"/>
      <c r="AF35" s="217"/>
      <c r="AG35" s="216"/>
      <c r="AH35" s="216"/>
      <c r="AI35" s="216"/>
      <c r="AJ35" s="216"/>
      <c r="AK35" s="216"/>
      <c r="AL35" s="216"/>
      <c r="AM35" s="216"/>
      <c r="AN35" s="216"/>
      <c r="AO35" s="210">
        <f t="shared" si="9"/>
        <v>126900000</v>
      </c>
      <c r="AP35" s="210">
        <f t="shared" si="9"/>
        <v>105754810</v>
      </c>
      <c r="AQ35" s="210">
        <f t="shared" si="9"/>
        <v>23605761</v>
      </c>
      <c r="AR35" s="210">
        <f t="shared" si="9"/>
        <v>23605761</v>
      </c>
      <c r="AS35" s="200"/>
    </row>
    <row r="36" spans="1:65" s="213" customFormat="1" ht="16.5" thickTop="1" thickBot="1" x14ac:dyDescent="0.3">
      <c r="A36" s="214">
        <v>2</v>
      </c>
      <c r="B36" s="208" t="s">
        <v>160</v>
      </c>
      <c r="C36" s="208" t="s">
        <v>661</v>
      </c>
      <c r="D36" s="208" t="s">
        <v>171</v>
      </c>
      <c r="E36" s="208"/>
      <c r="F36" s="208"/>
      <c r="G36" s="208"/>
      <c r="H36" s="215" t="s">
        <v>664</v>
      </c>
      <c r="I36" s="216"/>
      <c r="J36" s="216"/>
      <c r="K36" s="216"/>
      <c r="L36" s="216"/>
      <c r="M36" s="216"/>
      <c r="N36" s="216"/>
      <c r="O36" s="216"/>
      <c r="P36" s="216"/>
      <c r="Q36" s="216"/>
      <c r="R36" s="216"/>
      <c r="S36" s="216"/>
      <c r="T36" s="216"/>
      <c r="U36" s="216"/>
      <c r="V36" s="216"/>
      <c r="W36" s="216"/>
      <c r="X36" s="216"/>
      <c r="Y36" s="216"/>
      <c r="Z36" s="216"/>
      <c r="AA36" s="216"/>
      <c r="AB36" s="216"/>
      <c r="AC36" s="217"/>
      <c r="AD36" s="217"/>
      <c r="AE36" s="217"/>
      <c r="AF36" s="217"/>
      <c r="AG36" s="216"/>
      <c r="AH36" s="216"/>
      <c r="AI36" s="216"/>
      <c r="AJ36" s="216"/>
      <c r="AK36" s="216"/>
      <c r="AL36" s="216"/>
      <c r="AM36" s="216"/>
      <c r="AN36" s="216"/>
      <c r="AO36" s="210">
        <f t="shared" ref="AO36:AR51" si="15">+I36+M36+Q36+U36+Y36+AC36+AG36+AK36</f>
        <v>0</v>
      </c>
      <c r="AP36" s="210">
        <f t="shared" si="15"/>
        <v>0</v>
      </c>
      <c r="AQ36" s="210">
        <f t="shared" si="15"/>
        <v>0</v>
      </c>
      <c r="AR36" s="210">
        <f t="shared" si="15"/>
        <v>0</v>
      </c>
      <c r="AS36" s="200"/>
    </row>
    <row r="37" spans="1:65" s="213" customFormat="1" ht="16.5" thickTop="1" thickBot="1" x14ac:dyDescent="0.3">
      <c r="A37" s="214">
        <v>2</v>
      </c>
      <c r="B37" s="208" t="s">
        <v>160</v>
      </c>
      <c r="C37" s="208" t="s">
        <v>661</v>
      </c>
      <c r="D37" s="208" t="s">
        <v>232</v>
      </c>
      <c r="E37" s="208"/>
      <c r="F37" s="208"/>
      <c r="G37" s="208"/>
      <c r="H37" s="215" t="s">
        <v>665</v>
      </c>
      <c r="I37" s="216"/>
      <c r="J37" s="216"/>
      <c r="K37" s="216"/>
      <c r="L37" s="216"/>
      <c r="M37" s="216"/>
      <c r="N37" s="216"/>
      <c r="O37" s="216"/>
      <c r="P37" s="216"/>
      <c r="Q37" s="216"/>
      <c r="R37" s="216"/>
      <c r="S37" s="216"/>
      <c r="T37" s="216"/>
      <c r="U37" s="216"/>
      <c r="V37" s="216"/>
      <c r="W37" s="216"/>
      <c r="X37" s="216"/>
      <c r="Y37" s="216"/>
      <c r="Z37" s="216"/>
      <c r="AA37" s="216"/>
      <c r="AB37" s="216"/>
      <c r="AC37" s="217"/>
      <c r="AD37" s="217"/>
      <c r="AE37" s="217"/>
      <c r="AF37" s="217"/>
      <c r="AG37" s="216"/>
      <c r="AH37" s="216"/>
      <c r="AI37" s="216"/>
      <c r="AJ37" s="216"/>
      <c r="AK37" s="216"/>
      <c r="AL37" s="216"/>
      <c r="AM37" s="216"/>
      <c r="AN37" s="216"/>
      <c r="AO37" s="210">
        <f t="shared" si="15"/>
        <v>0</v>
      </c>
      <c r="AP37" s="210">
        <f t="shared" si="15"/>
        <v>0</v>
      </c>
      <c r="AQ37" s="210">
        <f t="shared" si="15"/>
        <v>0</v>
      </c>
      <c r="AR37" s="210">
        <f t="shared" si="15"/>
        <v>0</v>
      </c>
      <c r="AS37" s="200"/>
    </row>
    <row r="38" spans="1:65" s="213" customFormat="1" ht="16.5" thickTop="1" thickBot="1" x14ac:dyDescent="0.3">
      <c r="A38" s="214">
        <v>2</v>
      </c>
      <c r="B38" s="208" t="s">
        <v>160</v>
      </c>
      <c r="C38" s="208" t="s">
        <v>661</v>
      </c>
      <c r="D38" s="208" t="s">
        <v>239</v>
      </c>
      <c r="E38" s="208"/>
      <c r="F38" s="208"/>
      <c r="G38" s="208"/>
      <c r="H38" s="202" t="s">
        <v>666</v>
      </c>
      <c r="I38" s="216">
        <f>+I39+I40</f>
        <v>684000000</v>
      </c>
      <c r="J38" s="216">
        <f t="shared" ref="J38:P38" si="16">+J39+J40</f>
        <v>65198357</v>
      </c>
      <c r="K38" s="216">
        <f t="shared" si="16"/>
        <v>65198357</v>
      </c>
      <c r="L38" s="216">
        <f t="shared" si="16"/>
        <v>53398395</v>
      </c>
      <c r="M38" s="216">
        <f t="shared" si="16"/>
        <v>7800000</v>
      </c>
      <c r="N38" s="216">
        <f t="shared" si="16"/>
        <v>0</v>
      </c>
      <c r="O38" s="216">
        <f t="shared" si="16"/>
        <v>0</v>
      </c>
      <c r="P38" s="216">
        <f t="shared" si="16"/>
        <v>0</v>
      </c>
      <c r="Q38" s="216"/>
      <c r="R38" s="216"/>
      <c r="S38" s="216"/>
      <c r="T38" s="216"/>
      <c r="U38" s="216"/>
      <c r="V38" s="216"/>
      <c r="W38" s="216"/>
      <c r="X38" s="216"/>
      <c r="Y38" s="216"/>
      <c r="Z38" s="216"/>
      <c r="AA38" s="216"/>
      <c r="AB38" s="216"/>
      <c r="AC38" s="217"/>
      <c r="AD38" s="217"/>
      <c r="AE38" s="217"/>
      <c r="AF38" s="217"/>
      <c r="AG38" s="216"/>
      <c r="AH38" s="216"/>
      <c r="AI38" s="216"/>
      <c r="AJ38" s="216"/>
      <c r="AK38" s="216"/>
      <c r="AL38" s="216"/>
      <c r="AM38" s="216"/>
      <c r="AN38" s="216"/>
      <c r="AO38" s="210">
        <f t="shared" si="15"/>
        <v>691800000</v>
      </c>
      <c r="AP38" s="210">
        <f t="shared" si="15"/>
        <v>65198357</v>
      </c>
      <c r="AQ38" s="210">
        <f t="shared" si="15"/>
        <v>65198357</v>
      </c>
      <c r="AR38" s="210">
        <f t="shared" si="15"/>
        <v>53398395</v>
      </c>
      <c r="AS38" s="200"/>
    </row>
    <row r="39" spans="1:65" s="213" customFormat="1" ht="16.5" thickTop="1" thickBot="1" x14ac:dyDescent="0.3">
      <c r="A39" s="214">
        <v>3</v>
      </c>
      <c r="B39" s="208" t="s">
        <v>160</v>
      </c>
      <c r="C39" s="208" t="s">
        <v>661</v>
      </c>
      <c r="D39" s="208" t="s">
        <v>239</v>
      </c>
      <c r="E39" s="208" t="s">
        <v>162</v>
      </c>
      <c r="F39" s="208"/>
      <c r="G39" s="208"/>
      <c r="H39" s="215" t="s">
        <v>810</v>
      </c>
      <c r="I39" s="216">
        <v>52000000</v>
      </c>
      <c r="J39" s="216"/>
      <c r="K39" s="216"/>
      <c r="L39" s="216"/>
      <c r="M39" s="216">
        <v>7800000</v>
      </c>
      <c r="N39" s="216">
        <v>0</v>
      </c>
      <c r="O39" s="216">
        <v>0</v>
      </c>
      <c r="P39" s="216">
        <v>0</v>
      </c>
      <c r="Q39" s="216"/>
      <c r="R39" s="216"/>
      <c r="S39" s="216"/>
      <c r="T39" s="216"/>
      <c r="U39" s="216"/>
      <c r="V39" s="216"/>
      <c r="W39" s="216"/>
      <c r="X39" s="216"/>
      <c r="Y39" s="216"/>
      <c r="Z39" s="216"/>
      <c r="AA39" s="216"/>
      <c r="AB39" s="216"/>
      <c r="AC39" s="217"/>
      <c r="AD39" s="217"/>
      <c r="AE39" s="217"/>
      <c r="AF39" s="217"/>
      <c r="AG39" s="216"/>
      <c r="AH39" s="216"/>
      <c r="AI39" s="216"/>
      <c r="AJ39" s="216"/>
      <c r="AK39" s="216"/>
      <c r="AL39" s="216"/>
      <c r="AM39" s="216"/>
      <c r="AN39" s="216"/>
      <c r="AO39" s="210">
        <f t="shared" si="15"/>
        <v>59800000</v>
      </c>
      <c r="AP39" s="210">
        <f t="shared" si="15"/>
        <v>0</v>
      </c>
      <c r="AQ39" s="210">
        <f t="shared" si="15"/>
        <v>0</v>
      </c>
      <c r="AR39" s="210">
        <f t="shared" si="15"/>
        <v>0</v>
      </c>
      <c r="AS39" s="200"/>
    </row>
    <row r="40" spans="1:65" ht="14.25" customHeight="1" thickTop="1" thickBot="1" x14ac:dyDescent="0.3">
      <c r="A40" s="223">
        <v>2</v>
      </c>
      <c r="B40" s="224" t="s">
        <v>160</v>
      </c>
      <c r="C40" s="224" t="s">
        <v>661</v>
      </c>
      <c r="D40" s="224" t="s">
        <v>239</v>
      </c>
      <c r="E40" s="224" t="s">
        <v>246</v>
      </c>
      <c r="F40" s="224"/>
      <c r="G40" s="224"/>
      <c r="H40" s="215" t="s">
        <v>667</v>
      </c>
      <c r="I40" s="216">
        <v>632000000</v>
      </c>
      <c r="J40" s="216">
        <v>65198357</v>
      </c>
      <c r="K40" s="216">
        <v>65198357</v>
      </c>
      <c r="L40" s="216">
        <v>53398395</v>
      </c>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10">
        <f t="shared" si="15"/>
        <v>632000000</v>
      </c>
      <c r="AP40" s="210">
        <f t="shared" si="15"/>
        <v>65198357</v>
      </c>
      <c r="AQ40" s="210">
        <f t="shared" si="15"/>
        <v>65198357</v>
      </c>
      <c r="AR40" s="210">
        <f t="shared" si="15"/>
        <v>53398395</v>
      </c>
      <c r="AS40" s="226"/>
      <c r="AT40" s="227"/>
      <c r="AU40" s="227"/>
      <c r="AV40" s="227"/>
      <c r="AW40" s="227"/>
      <c r="AX40" s="227"/>
      <c r="AY40" s="227"/>
      <c r="AZ40" s="227"/>
      <c r="BA40" s="227"/>
      <c r="BB40" s="227"/>
      <c r="BC40" s="227"/>
      <c r="BD40" s="227"/>
      <c r="BE40" s="227"/>
      <c r="BF40" s="227"/>
      <c r="BG40" s="227"/>
      <c r="BH40" s="227"/>
      <c r="BI40" s="227"/>
      <c r="BJ40" s="227"/>
      <c r="BK40" s="227"/>
      <c r="BL40" s="227"/>
      <c r="BM40" s="227"/>
    </row>
    <row r="41" spans="1:65" s="213" customFormat="1" ht="16.5" thickTop="1" thickBot="1" x14ac:dyDescent="0.3">
      <c r="A41" s="214">
        <v>2</v>
      </c>
      <c r="B41" s="208" t="s">
        <v>160</v>
      </c>
      <c r="C41" s="208" t="s">
        <v>661</v>
      </c>
      <c r="D41" s="208" t="s">
        <v>181</v>
      </c>
      <c r="E41" s="208"/>
      <c r="F41" s="208"/>
      <c r="G41" s="208"/>
      <c r="H41" s="215" t="s">
        <v>668</v>
      </c>
      <c r="I41" s="216"/>
      <c r="J41" s="216"/>
      <c r="K41" s="216"/>
      <c r="L41" s="216"/>
      <c r="M41" s="216"/>
      <c r="N41" s="216"/>
      <c r="O41" s="216"/>
      <c r="P41" s="216"/>
      <c r="Q41" s="216"/>
      <c r="R41" s="216"/>
      <c r="S41" s="216"/>
      <c r="T41" s="216"/>
      <c r="U41" s="216"/>
      <c r="V41" s="216"/>
      <c r="W41" s="216"/>
      <c r="X41" s="216"/>
      <c r="Y41" s="216"/>
      <c r="Z41" s="216"/>
      <c r="AA41" s="216"/>
      <c r="AB41" s="216"/>
      <c r="AC41" s="217"/>
      <c r="AD41" s="217"/>
      <c r="AE41" s="217"/>
      <c r="AF41" s="217"/>
      <c r="AG41" s="216"/>
      <c r="AH41" s="216"/>
      <c r="AI41" s="216"/>
      <c r="AJ41" s="216"/>
      <c r="AK41" s="216"/>
      <c r="AL41" s="216"/>
      <c r="AM41" s="216"/>
      <c r="AN41" s="216"/>
      <c r="AO41" s="210">
        <f t="shared" si="15"/>
        <v>0</v>
      </c>
      <c r="AP41" s="210">
        <f t="shared" si="15"/>
        <v>0</v>
      </c>
      <c r="AQ41" s="210">
        <f t="shared" si="15"/>
        <v>0</v>
      </c>
      <c r="AR41" s="210">
        <f t="shared" si="15"/>
        <v>0</v>
      </c>
      <c r="AS41" s="200"/>
    </row>
    <row r="42" spans="1:65" ht="16.5" thickTop="1" thickBot="1" x14ac:dyDescent="0.3">
      <c r="A42" s="196">
        <v>2</v>
      </c>
      <c r="B42" s="196" t="s">
        <v>171</v>
      </c>
      <c r="C42" s="196"/>
      <c r="D42" s="196"/>
      <c r="E42" s="196"/>
      <c r="F42" s="196"/>
      <c r="G42" s="196"/>
      <c r="H42" s="197" t="s">
        <v>669</v>
      </c>
      <c r="I42" s="198">
        <f>+I43+I47</f>
        <v>160000000</v>
      </c>
      <c r="J42" s="228">
        <f t="shared" ref="J42:AF42" si="17">+J43+J47</f>
        <v>0</v>
      </c>
      <c r="K42" s="228">
        <f t="shared" si="17"/>
        <v>0</v>
      </c>
      <c r="L42" s="228">
        <f t="shared" si="17"/>
        <v>0</v>
      </c>
      <c r="M42" s="228">
        <f t="shared" si="17"/>
        <v>0</v>
      </c>
      <c r="N42" s="228">
        <f t="shared" si="17"/>
        <v>0</v>
      </c>
      <c r="O42" s="228">
        <f t="shared" si="17"/>
        <v>0</v>
      </c>
      <c r="P42" s="228">
        <f t="shared" si="17"/>
        <v>0</v>
      </c>
      <c r="Q42" s="228">
        <f t="shared" si="17"/>
        <v>0</v>
      </c>
      <c r="R42" s="228">
        <f t="shared" si="17"/>
        <v>0</v>
      </c>
      <c r="S42" s="228">
        <f t="shared" si="17"/>
        <v>0</v>
      </c>
      <c r="T42" s="228">
        <f t="shared" si="17"/>
        <v>0</v>
      </c>
      <c r="U42" s="228"/>
      <c r="V42" s="228"/>
      <c r="W42" s="228"/>
      <c r="X42" s="228"/>
      <c r="Y42" s="228"/>
      <c r="Z42" s="228"/>
      <c r="AA42" s="228"/>
      <c r="AB42" s="228"/>
      <c r="AC42" s="229">
        <f t="shared" si="17"/>
        <v>0</v>
      </c>
      <c r="AD42" s="229">
        <f t="shared" si="17"/>
        <v>0</v>
      </c>
      <c r="AE42" s="229">
        <f t="shared" si="17"/>
        <v>0</v>
      </c>
      <c r="AF42" s="229">
        <f t="shared" si="17"/>
        <v>0</v>
      </c>
      <c r="AG42" s="228"/>
      <c r="AH42" s="228"/>
      <c r="AI42" s="228"/>
      <c r="AJ42" s="228"/>
      <c r="AK42" s="228"/>
      <c r="AL42" s="228"/>
      <c r="AM42" s="228"/>
      <c r="AN42" s="228"/>
      <c r="AO42" s="210">
        <f t="shared" si="15"/>
        <v>160000000</v>
      </c>
      <c r="AP42" s="210">
        <f t="shared" si="15"/>
        <v>0</v>
      </c>
      <c r="AQ42" s="210">
        <f t="shared" si="15"/>
        <v>0</v>
      </c>
      <c r="AR42" s="210">
        <f t="shared" si="15"/>
        <v>0</v>
      </c>
      <c r="AS42" s="200"/>
    </row>
    <row r="43" spans="1:65" ht="16.5" thickTop="1" thickBot="1" x14ac:dyDescent="0.3">
      <c r="A43" s="201">
        <v>2</v>
      </c>
      <c r="B43" s="201" t="s">
        <v>171</v>
      </c>
      <c r="C43" s="201" t="s">
        <v>162</v>
      </c>
      <c r="D43" s="201"/>
      <c r="E43" s="201"/>
      <c r="F43" s="201"/>
      <c r="G43" s="201"/>
      <c r="H43" s="202" t="s">
        <v>811</v>
      </c>
      <c r="I43" s="203">
        <f>+I44+I45+I46</f>
        <v>0</v>
      </c>
      <c r="J43" s="230">
        <f t="shared" ref="J43:AF43" si="18">+J44+J45+J46</f>
        <v>0</v>
      </c>
      <c r="K43" s="230">
        <f t="shared" si="18"/>
        <v>0</v>
      </c>
      <c r="L43" s="230">
        <f t="shared" si="18"/>
        <v>0</v>
      </c>
      <c r="M43" s="230">
        <f t="shared" si="18"/>
        <v>0</v>
      </c>
      <c r="N43" s="230">
        <f t="shared" si="18"/>
        <v>0</v>
      </c>
      <c r="O43" s="230">
        <f t="shared" si="18"/>
        <v>0</v>
      </c>
      <c r="P43" s="230">
        <f t="shared" si="18"/>
        <v>0</v>
      </c>
      <c r="Q43" s="230">
        <f t="shared" si="18"/>
        <v>0</v>
      </c>
      <c r="R43" s="230">
        <f t="shared" si="18"/>
        <v>0</v>
      </c>
      <c r="S43" s="230">
        <f t="shared" si="18"/>
        <v>0</v>
      </c>
      <c r="T43" s="230">
        <f t="shared" si="18"/>
        <v>0</v>
      </c>
      <c r="U43" s="230"/>
      <c r="V43" s="230"/>
      <c r="W43" s="230"/>
      <c r="X43" s="230"/>
      <c r="Y43" s="230"/>
      <c r="Z43" s="230"/>
      <c r="AA43" s="230"/>
      <c r="AB43" s="230"/>
      <c r="AC43" s="231">
        <f t="shared" si="18"/>
        <v>0</v>
      </c>
      <c r="AD43" s="231">
        <f t="shared" si="18"/>
        <v>0</v>
      </c>
      <c r="AE43" s="231">
        <f t="shared" si="18"/>
        <v>0</v>
      </c>
      <c r="AF43" s="231">
        <f t="shared" si="18"/>
        <v>0</v>
      </c>
      <c r="AG43" s="230"/>
      <c r="AH43" s="230"/>
      <c r="AI43" s="230"/>
      <c r="AJ43" s="230"/>
      <c r="AK43" s="230"/>
      <c r="AL43" s="230"/>
      <c r="AM43" s="230"/>
      <c r="AN43" s="230"/>
      <c r="AO43" s="210">
        <f t="shared" si="15"/>
        <v>0</v>
      </c>
      <c r="AP43" s="210">
        <f t="shared" si="15"/>
        <v>0</v>
      </c>
      <c r="AQ43" s="210">
        <f t="shared" si="15"/>
        <v>0</v>
      </c>
      <c r="AR43" s="210">
        <f t="shared" si="15"/>
        <v>0</v>
      </c>
      <c r="AS43" s="200"/>
    </row>
    <row r="44" spans="1:65" ht="16.5" thickTop="1" thickBot="1" x14ac:dyDescent="0.3">
      <c r="A44" s="206">
        <v>2</v>
      </c>
      <c r="B44" s="207" t="s">
        <v>171</v>
      </c>
      <c r="C44" s="207" t="s">
        <v>162</v>
      </c>
      <c r="D44" s="208" t="s">
        <v>162</v>
      </c>
      <c r="E44" s="206"/>
      <c r="F44" s="206"/>
      <c r="G44" s="206"/>
      <c r="H44" s="209" t="s">
        <v>811</v>
      </c>
      <c r="I44" s="232"/>
      <c r="J44" s="233"/>
      <c r="K44" s="233"/>
      <c r="L44" s="233"/>
      <c r="M44" s="233"/>
      <c r="N44" s="233"/>
      <c r="O44" s="233"/>
      <c r="P44" s="233"/>
      <c r="Q44" s="233"/>
      <c r="R44" s="233"/>
      <c r="S44" s="233"/>
      <c r="T44" s="233"/>
      <c r="U44" s="233"/>
      <c r="V44" s="233"/>
      <c r="W44" s="233"/>
      <c r="X44" s="233"/>
      <c r="Y44" s="233"/>
      <c r="Z44" s="233"/>
      <c r="AA44" s="233"/>
      <c r="AB44" s="233"/>
      <c r="AC44" s="234"/>
      <c r="AD44" s="234"/>
      <c r="AE44" s="234"/>
      <c r="AF44" s="234"/>
      <c r="AG44" s="233"/>
      <c r="AH44" s="233"/>
      <c r="AI44" s="233"/>
      <c r="AJ44" s="233"/>
      <c r="AK44" s="233"/>
      <c r="AL44" s="233"/>
      <c r="AM44" s="233"/>
      <c r="AN44" s="233"/>
      <c r="AO44" s="210">
        <f t="shared" si="15"/>
        <v>0</v>
      </c>
      <c r="AP44" s="210">
        <f t="shared" si="15"/>
        <v>0</v>
      </c>
      <c r="AQ44" s="210">
        <f t="shared" si="15"/>
        <v>0</v>
      </c>
      <c r="AR44" s="210">
        <f t="shared" si="15"/>
        <v>0</v>
      </c>
      <c r="AS44" s="200"/>
    </row>
    <row r="45" spans="1:65" ht="16.5" thickTop="1" thickBot="1" x14ac:dyDescent="0.3">
      <c r="A45" s="206">
        <v>2</v>
      </c>
      <c r="B45" s="207" t="s">
        <v>171</v>
      </c>
      <c r="C45" s="207" t="s">
        <v>162</v>
      </c>
      <c r="D45" s="208" t="s">
        <v>171</v>
      </c>
      <c r="E45" s="206"/>
      <c r="F45" s="206"/>
      <c r="G45" s="206"/>
      <c r="H45" s="209" t="s">
        <v>812</v>
      </c>
      <c r="I45" s="232"/>
      <c r="J45" s="233"/>
      <c r="K45" s="233"/>
      <c r="L45" s="233"/>
      <c r="M45" s="233"/>
      <c r="N45" s="233"/>
      <c r="O45" s="233"/>
      <c r="P45" s="233"/>
      <c r="Q45" s="233"/>
      <c r="R45" s="233"/>
      <c r="S45" s="233"/>
      <c r="T45" s="233"/>
      <c r="U45" s="233"/>
      <c r="V45" s="233"/>
      <c r="W45" s="233"/>
      <c r="X45" s="233"/>
      <c r="Y45" s="233"/>
      <c r="Z45" s="233"/>
      <c r="AA45" s="233"/>
      <c r="AB45" s="233"/>
      <c r="AC45" s="234"/>
      <c r="AD45" s="234"/>
      <c r="AE45" s="234"/>
      <c r="AF45" s="234"/>
      <c r="AG45" s="233"/>
      <c r="AH45" s="233"/>
      <c r="AI45" s="233"/>
      <c r="AJ45" s="233"/>
      <c r="AK45" s="233"/>
      <c r="AL45" s="233"/>
      <c r="AM45" s="233"/>
      <c r="AN45" s="233"/>
      <c r="AO45" s="210">
        <f t="shared" si="15"/>
        <v>0</v>
      </c>
      <c r="AP45" s="210">
        <f t="shared" si="15"/>
        <v>0</v>
      </c>
      <c r="AQ45" s="210">
        <f t="shared" si="15"/>
        <v>0</v>
      </c>
      <c r="AR45" s="210">
        <f t="shared" si="15"/>
        <v>0</v>
      </c>
      <c r="AS45" s="200"/>
    </row>
    <row r="46" spans="1:65" ht="16.5" thickTop="1" thickBot="1" x14ac:dyDescent="0.3">
      <c r="A46" s="206">
        <v>2</v>
      </c>
      <c r="B46" s="207" t="s">
        <v>171</v>
      </c>
      <c r="C46" s="207" t="s">
        <v>162</v>
      </c>
      <c r="D46" s="208" t="s">
        <v>232</v>
      </c>
      <c r="E46" s="206"/>
      <c r="F46" s="206"/>
      <c r="G46" s="206"/>
      <c r="H46" s="209" t="s">
        <v>813</v>
      </c>
      <c r="I46" s="232"/>
      <c r="J46" s="233"/>
      <c r="K46" s="233"/>
      <c r="L46" s="233"/>
      <c r="M46" s="233"/>
      <c r="N46" s="233"/>
      <c r="O46" s="233"/>
      <c r="P46" s="233"/>
      <c r="Q46" s="233"/>
      <c r="R46" s="233"/>
      <c r="S46" s="233"/>
      <c r="T46" s="233"/>
      <c r="U46" s="233"/>
      <c r="V46" s="233"/>
      <c r="W46" s="233"/>
      <c r="X46" s="233"/>
      <c r="Y46" s="233"/>
      <c r="Z46" s="233"/>
      <c r="AA46" s="233"/>
      <c r="AB46" s="233"/>
      <c r="AC46" s="234"/>
      <c r="AD46" s="234"/>
      <c r="AE46" s="234"/>
      <c r="AF46" s="234"/>
      <c r="AG46" s="233"/>
      <c r="AH46" s="233"/>
      <c r="AI46" s="233"/>
      <c r="AJ46" s="233"/>
      <c r="AK46" s="233"/>
      <c r="AL46" s="233"/>
      <c r="AM46" s="233"/>
      <c r="AN46" s="233"/>
      <c r="AO46" s="210">
        <f t="shared" si="15"/>
        <v>0</v>
      </c>
      <c r="AP46" s="210">
        <f t="shared" si="15"/>
        <v>0</v>
      </c>
      <c r="AQ46" s="210">
        <f t="shared" si="15"/>
        <v>0</v>
      </c>
      <c r="AR46" s="210">
        <f t="shared" si="15"/>
        <v>0</v>
      </c>
      <c r="AS46" s="200"/>
    </row>
    <row r="47" spans="1:65" ht="16.5" thickTop="1" thickBot="1" x14ac:dyDescent="0.3">
      <c r="A47" s="201">
        <v>2</v>
      </c>
      <c r="B47" s="201" t="s">
        <v>171</v>
      </c>
      <c r="C47" s="201" t="s">
        <v>171</v>
      </c>
      <c r="D47" s="201"/>
      <c r="E47" s="201"/>
      <c r="F47" s="201"/>
      <c r="G47" s="201"/>
      <c r="H47" s="202" t="s">
        <v>814</v>
      </c>
      <c r="I47" s="203">
        <f>+I48+I49+I50+I51</f>
        <v>160000000</v>
      </c>
      <c r="J47" s="230">
        <f t="shared" ref="J47:AF47" si="19">+J48+J49+J50+J51</f>
        <v>0</v>
      </c>
      <c r="K47" s="230">
        <f t="shared" si="19"/>
        <v>0</v>
      </c>
      <c r="L47" s="230">
        <f t="shared" si="19"/>
        <v>0</v>
      </c>
      <c r="M47" s="230">
        <f t="shared" si="19"/>
        <v>0</v>
      </c>
      <c r="N47" s="230">
        <f t="shared" si="19"/>
        <v>0</v>
      </c>
      <c r="O47" s="230">
        <f t="shared" si="19"/>
        <v>0</v>
      </c>
      <c r="P47" s="230">
        <f t="shared" si="19"/>
        <v>0</v>
      </c>
      <c r="Q47" s="230">
        <f t="shared" si="19"/>
        <v>0</v>
      </c>
      <c r="R47" s="230">
        <f t="shared" si="19"/>
        <v>0</v>
      </c>
      <c r="S47" s="230">
        <f t="shared" si="19"/>
        <v>0</v>
      </c>
      <c r="T47" s="230">
        <f t="shared" si="19"/>
        <v>0</v>
      </c>
      <c r="U47" s="230"/>
      <c r="V47" s="230"/>
      <c r="W47" s="230"/>
      <c r="X47" s="230"/>
      <c r="Y47" s="230"/>
      <c r="Z47" s="230"/>
      <c r="AA47" s="230"/>
      <c r="AB47" s="230"/>
      <c r="AC47" s="231">
        <f t="shared" si="19"/>
        <v>0</v>
      </c>
      <c r="AD47" s="231">
        <f t="shared" si="19"/>
        <v>0</v>
      </c>
      <c r="AE47" s="231">
        <f t="shared" si="19"/>
        <v>0</v>
      </c>
      <c r="AF47" s="231">
        <f t="shared" si="19"/>
        <v>0</v>
      </c>
      <c r="AG47" s="230"/>
      <c r="AH47" s="230"/>
      <c r="AI47" s="230"/>
      <c r="AJ47" s="230"/>
      <c r="AK47" s="230"/>
      <c r="AL47" s="230"/>
      <c r="AM47" s="230"/>
      <c r="AN47" s="230"/>
      <c r="AO47" s="210">
        <f t="shared" si="15"/>
        <v>160000000</v>
      </c>
      <c r="AP47" s="210">
        <f t="shared" si="15"/>
        <v>0</v>
      </c>
      <c r="AQ47" s="210">
        <f t="shared" si="15"/>
        <v>0</v>
      </c>
      <c r="AR47" s="210">
        <f t="shared" si="15"/>
        <v>0</v>
      </c>
      <c r="AS47" s="200"/>
    </row>
    <row r="48" spans="1:65" ht="16.5" thickTop="1" thickBot="1" x14ac:dyDescent="0.3">
      <c r="A48" s="206">
        <v>2</v>
      </c>
      <c r="B48" s="207" t="s">
        <v>171</v>
      </c>
      <c r="C48" s="207" t="s">
        <v>171</v>
      </c>
      <c r="D48" s="207" t="s">
        <v>162</v>
      </c>
      <c r="E48" s="206"/>
      <c r="F48" s="206"/>
      <c r="G48" s="206"/>
      <c r="H48" s="209" t="s">
        <v>814</v>
      </c>
      <c r="I48" s="210"/>
      <c r="J48" s="235"/>
      <c r="K48" s="235"/>
      <c r="L48" s="235"/>
      <c r="M48" s="235"/>
      <c r="N48" s="235"/>
      <c r="O48" s="235"/>
      <c r="P48" s="235"/>
      <c r="Q48" s="235"/>
      <c r="R48" s="235"/>
      <c r="S48" s="235"/>
      <c r="T48" s="235"/>
      <c r="U48" s="235"/>
      <c r="V48" s="235"/>
      <c r="W48" s="235"/>
      <c r="X48" s="235"/>
      <c r="Y48" s="235"/>
      <c r="Z48" s="235"/>
      <c r="AA48" s="235"/>
      <c r="AB48" s="235"/>
      <c r="AC48" s="236"/>
      <c r="AD48" s="236"/>
      <c r="AE48" s="236"/>
      <c r="AF48" s="236"/>
      <c r="AG48" s="235"/>
      <c r="AH48" s="235"/>
      <c r="AI48" s="235"/>
      <c r="AJ48" s="235"/>
      <c r="AK48" s="235"/>
      <c r="AL48" s="235"/>
      <c r="AM48" s="235"/>
      <c r="AN48" s="235"/>
      <c r="AO48" s="210">
        <f t="shared" si="15"/>
        <v>0</v>
      </c>
      <c r="AP48" s="210">
        <f t="shared" si="15"/>
        <v>0</v>
      </c>
      <c r="AQ48" s="210">
        <f t="shared" si="15"/>
        <v>0</v>
      </c>
      <c r="AR48" s="210">
        <f t="shared" si="15"/>
        <v>0</v>
      </c>
      <c r="AS48" s="200"/>
    </row>
    <row r="49" spans="1:75" ht="16.5" thickTop="1" thickBot="1" x14ac:dyDescent="0.3">
      <c r="A49" s="206">
        <v>2</v>
      </c>
      <c r="B49" s="207" t="s">
        <v>171</v>
      </c>
      <c r="C49" s="207" t="s">
        <v>171</v>
      </c>
      <c r="D49" s="207" t="s">
        <v>171</v>
      </c>
      <c r="E49" s="206"/>
      <c r="F49" s="206"/>
      <c r="G49" s="206"/>
      <c r="H49" s="209" t="s">
        <v>815</v>
      </c>
      <c r="I49" s="210"/>
      <c r="J49" s="235"/>
      <c r="K49" s="235"/>
      <c r="L49" s="235"/>
      <c r="M49" s="235"/>
      <c r="N49" s="235"/>
      <c r="O49" s="235"/>
      <c r="P49" s="235"/>
      <c r="Q49" s="235"/>
      <c r="R49" s="235"/>
      <c r="S49" s="235"/>
      <c r="T49" s="235"/>
      <c r="U49" s="235"/>
      <c r="V49" s="235"/>
      <c r="W49" s="235"/>
      <c r="X49" s="235"/>
      <c r="Y49" s="235"/>
      <c r="Z49" s="235"/>
      <c r="AA49" s="235"/>
      <c r="AB49" s="235"/>
      <c r="AC49" s="236"/>
      <c r="AD49" s="236"/>
      <c r="AE49" s="236"/>
      <c r="AF49" s="236"/>
      <c r="AG49" s="235"/>
      <c r="AH49" s="235"/>
      <c r="AI49" s="235"/>
      <c r="AJ49" s="235"/>
      <c r="AK49" s="235"/>
      <c r="AL49" s="235"/>
      <c r="AM49" s="235"/>
      <c r="AN49" s="235"/>
      <c r="AO49" s="210">
        <f t="shared" si="15"/>
        <v>0</v>
      </c>
      <c r="AP49" s="210">
        <f t="shared" si="15"/>
        <v>0</v>
      </c>
      <c r="AQ49" s="210">
        <f t="shared" si="15"/>
        <v>0</v>
      </c>
      <c r="AR49" s="210">
        <f t="shared" si="15"/>
        <v>0</v>
      </c>
      <c r="AS49" s="200"/>
    </row>
    <row r="50" spans="1:75" ht="16.5" thickTop="1" thickBot="1" x14ac:dyDescent="0.3">
      <c r="A50" s="206">
        <v>2</v>
      </c>
      <c r="B50" s="207" t="s">
        <v>171</v>
      </c>
      <c r="C50" s="207" t="s">
        <v>171</v>
      </c>
      <c r="D50" s="207" t="s">
        <v>232</v>
      </c>
      <c r="E50" s="206"/>
      <c r="F50" s="206"/>
      <c r="G50" s="206"/>
      <c r="H50" s="209" t="s">
        <v>813</v>
      </c>
      <c r="I50" s="210"/>
      <c r="J50" s="235"/>
      <c r="K50" s="235"/>
      <c r="L50" s="235"/>
      <c r="M50" s="235"/>
      <c r="N50" s="235"/>
      <c r="O50" s="235"/>
      <c r="P50" s="235"/>
      <c r="Q50" s="235"/>
      <c r="R50" s="235"/>
      <c r="S50" s="235"/>
      <c r="T50" s="235"/>
      <c r="U50" s="235"/>
      <c r="V50" s="235"/>
      <c r="W50" s="235"/>
      <c r="X50" s="235"/>
      <c r="Y50" s="235"/>
      <c r="Z50" s="235"/>
      <c r="AA50" s="235"/>
      <c r="AB50" s="235"/>
      <c r="AC50" s="236"/>
      <c r="AD50" s="236"/>
      <c r="AE50" s="236"/>
      <c r="AF50" s="236"/>
      <c r="AG50" s="235"/>
      <c r="AH50" s="235"/>
      <c r="AI50" s="235"/>
      <c r="AJ50" s="235"/>
      <c r="AK50" s="235"/>
      <c r="AL50" s="235"/>
      <c r="AM50" s="235"/>
      <c r="AN50" s="235"/>
      <c r="AO50" s="210">
        <f t="shared" si="15"/>
        <v>0</v>
      </c>
      <c r="AP50" s="210">
        <f t="shared" si="15"/>
        <v>0</v>
      </c>
      <c r="AQ50" s="210">
        <f t="shared" si="15"/>
        <v>0</v>
      </c>
      <c r="AR50" s="210">
        <f t="shared" si="15"/>
        <v>0</v>
      </c>
      <c r="AS50" s="200"/>
    </row>
    <row r="51" spans="1:75" ht="16.5" thickTop="1" thickBot="1" x14ac:dyDescent="0.3">
      <c r="A51" s="206">
        <v>2</v>
      </c>
      <c r="B51" s="207" t="s">
        <v>171</v>
      </c>
      <c r="C51" s="207" t="s">
        <v>171</v>
      </c>
      <c r="D51" s="207" t="s">
        <v>239</v>
      </c>
      <c r="E51" s="206"/>
      <c r="F51" s="206"/>
      <c r="G51" s="206"/>
      <c r="H51" s="209" t="s">
        <v>816</v>
      </c>
      <c r="I51" s="212">
        <v>160000000</v>
      </c>
      <c r="J51" s="237">
        <v>0</v>
      </c>
      <c r="K51" s="237">
        <v>0</v>
      </c>
      <c r="L51" s="237">
        <v>0</v>
      </c>
      <c r="M51" s="237"/>
      <c r="N51" s="237"/>
      <c r="O51" s="237"/>
      <c r="P51" s="237"/>
      <c r="Q51" s="237"/>
      <c r="R51" s="237"/>
      <c r="S51" s="237"/>
      <c r="T51" s="237"/>
      <c r="U51" s="237"/>
      <c r="V51" s="237"/>
      <c r="W51" s="237"/>
      <c r="X51" s="237"/>
      <c r="Y51" s="237"/>
      <c r="Z51" s="237"/>
      <c r="AA51" s="237"/>
      <c r="AB51" s="237"/>
      <c r="AC51" s="236"/>
      <c r="AD51" s="236"/>
      <c r="AE51" s="236"/>
      <c r="AF51" s="236"/>
      <c r="AG51" s="237"/>
      <c r="AH51" s="237"/>
      <c r="AI51" s="237"/>
      <c r="AJ51" s="237"/>
      <c r="AK51" s="237"/>
      <c r="AL51" s="237"/>
      <c r="AM51" s="237"/>
      <c r="AN51" s="237"/>
      <c r="AO51" s="210">
        <f t="shared" si="15"/>
        <v>160000000</v>
      </c>
      <c r="AP51" s="210">
        <f t="shared" si="15"/>
        <v>0</v>
      </c>
      <c r="AQ51" s="210">
        <f t="shared" si="15"/>
        <v>0</v>
      </c>
      <c r="AR51" s="210">
        <f t="shared" si="15"/>
        <v>0</v>
      </c>
      <c r="AS51" s="200"/>
    </row>
    <row r="52" spans="1:75" ht="16.5" thickTop="1" thickBot="1" x14ac:dyDescent="0.3">
      <c r="A52" s="196">
        <v>2</v>
      </c>
      <c r="B52" s="196" t="s">
        <v>232</v>
      </c>
      <c r="C52" s="196"/>
      <c r="D52" s="196"/>
      <c r="E52" s="196"/>
      <c r="F52" s="196"/>
      <c r="G52" s="196"/>
      <c r="H52" s="238" t="s">
        <v>817</v>
      </c>
      <c r="I52" s="239">
        <f>+I54+I75+I97+I158+I184+I206+I216+I233</f>
        <v>27182047687</v>
      </c>
      <c r="J52" s="239">
        <f t="shared" ref="J52:L52" si="20">+J54+J75+J97+J158+J184+J206+J216+J233</f>
        <v>19028950833</v>
      </c>
      <c r="K52" s="239">
        <f t="shared" si="20"/>
        <v>4995254496</v>
      </c>
      <c r="L52" s="239">
        <f t="shared" si="20"/>
        <v>4566567857</v>
      </c>
      <c r="M52" s="198">
        <f t="shared" ref="M52:T52" si="21">+M54+M75</f>
        <v>0</v>
      </c>
      <c r="N52" s="198">
        <f t="shared" si="21"/>
        <v>0</v>
      </c>
      <c r="O52" s="198">
        <f t="shared" si="21"/>
        <v>0</v>
      </c>
      <c r="P52" s="198">
        <f t="shared" si="21"/>
        <v>0</v>
      </c>
      <c r="Q52" s="198">
        <f t="shared" si="21"/>
        <v>0</v>
      </c>
      <c r="R52" s="198">
        <f t="shared" si="21"/>
        <v>0</v>
      </c>
      <c r="S52" s="198">
        <f t="shared" si="21"/>
        <v>0</v>
      </c>
      <c r="T52" s="198">
        <f t="shared" si="21"/>
        <v>0</v>
      </c>
      <c r="U52" s="198"/>
      <c r="V52" s="198"/>
      <c r="W52" s="198"/>
      <c r="X52" s="198"/>
      <c r="Y52" s="198"/>
      <c r="Z52" s="198"/>
      <c r="AA52" s="198"/>
      <c r="AB52" s="198"/>
      <c r="AC52" s="239">
        <f t="shared" ref="AC52:AF52" si="22">+AC54+AC75+AC97+AC158+AC184+AC206+AC216+AC233</f>
        <v>79653021680</v>
      </c>
      <c r="AD52" s="239">
        <f t="shared" si="22"/>
        <v>66638310459</v>
      </c>
      <c r="AE52" s="239">
        <f t="shared" si="22"/>
        <v>22116364319</v>
      </c>
      <c r="AF52" s="239">
        <f t="shared" si="22"/>
        <v>21747063446</v>
      </c>
      <c r="AG52" s="198"/>
      <c r="AH52" s="198"/>
      <c r="AI52" s="198"/>
      <c r="AJ52" s="198"/>
      <c r="AK52" s="198"/>
      <c r="AL52" s="198"/>
      <c r="AM52" s="198"/>
      <c r="AN52" s="198"/>
      <c r="AO52" s="210">
        <f t="shared" ref="AO52:AR67" si="23">+I52+M52+Q52+U52+Y52+AC52+AG52+AK52</f>
        <v>106835069367</v>
      </c>
      <c r="AP52" s="210">
        <f t="shared" si="23"/>
        <v>85667261292</v>
      </c>
      <c r="AQ52" s="210">
        <f t="shared" si="23"/>
        <v>27111618815</v>
      </c>
      <c r="AR52" s="210">
        <f t="shared" si="23"/>
        <v>26313631303</v>
      </c>
      <c r="AS52" s="200"/>
    </row>
    <row r="53" spans="1:75" ht="16.5" thickTop="1" thickBot="1" x14ac:dyDescent="0.3">
      <c r="A53" s="240"/>
      <c r="B53" s="201"/>
      <c r="C53" s="201"/>
      <c r="D53" s="201"/>
      <c r="E53" s="240"/>
      <c r="F53" s="240"/>
      <c r="G53" s="240"/>
      <c r="H53" s="241" t="s">
        <v>818</v>
      </c>
      <c r="I53" s="242">
        <f t="shared" ref="I53:T53" si="24">+I54+I75</f>
        <v>2463000000</v>
      </c>
      <c r="J53" s="242">
        <f t="shared" si="24"/>
        <v>1397488151</v>
      </c>
      <c r="K53" s="242">
        <f t="shared" si="24"/>
        <v>710575256</v>
      </c>
      <c r="L53" s="242">
        <f t="shared" si="24"/>
        <v>681026475</v>
      </c>
      <c r="M53" s="242">
        <f t="shared" si="24"/>
        <v>0</v>
      </c>
      <c r="N53" s="242">
        <f t="shared" si="24"/>
        <v>0</v>
      </c>
      <c r="O53" s="242">
        <f t="shared" si="24"/>
        <v>0</v>
      </c>
      <c r="P53" s="242">
        <f t="shared" si="24"/>
        <v>0</v>
      </c>
      <c r="Q53" s="242">
        <f t="shared" si="24"/>
        <v>0</v>
      </c>
      <c r="R53" s="242">
        <f t="shared" si="24"/>
        <v>0</v>
      </c>
      <c r="S53" s="242">
        <f t="shared" si="24"/>
        <v>0</v>
      </c>
      <c r="T53" s="242">
        <f t="shared" si="24"/>
        <v>0</v>
      </c>
      <c r="U53" s="242"/>
      <c r="V53" s="242"/>
      <c r="W53" s="242"/>
      <c r="X53" s="242"/>
      <c r="Y53" s="242"/>
      <c r="Z53" s="242"/>
      <c r="AA53" s="242"/>
      <c r="AB53" s="242"/>
      <c r="AC53" s="242">
        <f t="shared" ref="AC53:AF53" si="25">+AC54+AC75</f>
        <v>13483906674</v>
      </c>
      <c r="AD53" s="242">
        <f t="shared" si="25"/>
        <v>13241079468</v>
      </c>
      <c r="AE53" s="242">
        <f t="shared" si="25"/>
        <v>1490310294</v>
      </c>
      <c r="AF53" s="242">
        <f t="shared" si="25"/>
        <v>1490310294</v>
      </c>
      <c r="AG53" s="242"/>
      <c r="AH53" s="242"/>
      <c r="AI53" s="242"/>
      <c r="AJ53" s="242"/>
      <c r="AK53" s="242"/>
      <c r="AL53" s="242"/>
      <c r="AM53" s="242"/>
      <c r="AN53" s="242"/>
      <c r="AO53" s="210">
        <f t="shared" si="23"/>
        <v>15946906674</v>
      </c>
      <c r="AP53" s="210">
        <f t="shared" si="23"/>
        <v>14638567619</v>
      </c>
      <c r="AQ53" s="210">
        <f t="shared" si="23"/>
        <v>2200885550</v>
      </c>
      <c r="AR53" s="210">
        <f t="shared" si="23"/>
        <v>2171336769</v>
      </c>
      <c r="AS53" s="200"/>
    </row>
    <row r="54" spans="1:75" ht="27" thickTop="1" thickBot="1" x14ac:dyDescent="0.3">
      <c r="A54" s="240"/>
      <c r="B54" s="201"/>
      <c r="C54" s="201"/>
      <c r="D54" s="243"/>
      <c r="E54" s="244"/>
      <c r="F54" s="244"/>
      <c r="G54" s="244"/>
      <c r="H54" s="245" t="s">
        <v>819</v>
      </c>
      <c r="I54" s="242">
        <f>+I55+I59+I63+I67+I71</f>
        <v>1143000000</v>
      </c>
      <c r="J54" s="242">
        <f t="shared" ref="J54:AF54" si="26">+J55+J59+J63+J67+J71</f>
        <v>726465603</v>
      </c>
      <c r="K54" s="242">
        <f t="shared" si="26"/>
        <v>391151909</v>
      </c>
      <c r="L54" s="242">
        <f t="shared" si="26"/>
        <v>370012879</v>
      </c>
      <c r="M54" s="242">
        <f t="shared" si="26"/>
        <v>0</v>
      </c>
      <c r="N54" s="242">
        <f t="shared" si="26"/>
        <v>0</v>
      </c>
      <c r="O54" s="242">
        <f t="shared" si="26"/>
        <v>0</v>
      </c>
      <c r="P54" s="242">
        <f t="shared" si="26"/>
        <v>0</v>
      </c>
      <c r="Q54" s="242">
        <f t="shared" si="26"/>
        <v>0</v>
      </c>
      <c r="R54" s="242">
        <f t="shared" si="26"/>
        <v>0</v>
      </c>
      <c r="S54" s="242">
        <f t="shared" si="26"/>
        <v>0</v>
      </c>
      <c r="T54" s="242">
        <f t="shared" si="26"/>
        <v>0</v>
      </c>
      <c r="U54" s="242">
        <f t="shared" si="26"/>
        <v>0</v>
      </c>
      <c r="V54" s="242">
        <f t="shared" si="26"/>
        <v>0</v>
      </c>
      <c r="W54" s="242">
        <f t="shared" si="26"/>
        <v>0</v>
      </c>
      <c r="X54" s="242">
        <f t="shared" si="26"/>
        <v>0</v>
      </c>
      <c r="Y54" s="242">
        <f t="shared" si="26"/>
        <v>0</v>
      </c>
      <c r="Z54" s="242">
        <f t="shared" si="26"/>
        <v>0</v>
      </c>
      <c r="AA54" s="242">
        <f t="shared" si="26"/>
        <v>0</v>
      </c>
      <c r="AB54" s="242">
        <f t="shared" si="26"/>
        <v>0</v>
      </c>
      <c r="AC54" s="242">
        <f t="shared" si="26"/>
        <v>4004105809</v>
      </c>
      <c r="AD54" s="242">
        <f t="shared" si="26"/>
        <v>4004105809</v>
      </c>
      <c r="AE54" s="242">
        <f t="shared" si="26"/>
        <v>1173342846</v>
      </c>
      <c r="AF54" s="242">
        <f t="shared" si="26"/>
        <v>1173342846</v>
      </c>
      <c r="AG54" s="242"/>
      <c r="AH54" s="242"/>
      <c r="AI54" s="242"/>
      <c r="AJ54" s="242"/>
      <c r="AK54" s="242"/>
      <c r="AL54" s="242"/>
      <c r="AM54" s="242"/>
      <c r="AN54" s="242"/>
      <c r="AO54" s="210">
        <f t="shared" si="23"/>
        <v>5147105809</v>
      </c>
      <c r="AP54" s="210">
        <f t="shared" si="23"/>
        <v>4730571412</v>
      </c>
      <c r="AQ54" s="210">
        <f t="shared" si="23"/>
        <v>1564494755</v>
      </c>
      <c r="AR54" s="210">
        <f t="shared" si="23"/>
        <v>1543355725</v>
      </c>
      <c r="AS54" s="200"/>
    </row>
    <row r="55" spans="1:75" ht="26.25" customHeight="1" thickTop="1" thickBot="1" x14ac:dyDescent="0.3">
      <c r="A55" s="246"/>
      <c r="B55" s="246"/>
      <c r="C55" s="246"/>
      <c r="D55" s="246"/>
      <c r="E55" s="246"/>
      <c r="F55" s="246"/>
      <c r="G55" s="246"/>
      <c r="H55" s="247" t="s">
        <v>820</v>
      </c>
      <c r="I55" s="248">
        <f>+I56</f>
        <v>578000000</v>
      </c>
      <c r="J55" s="248">
        <f t="shared" ref="J55:AF57" si="27">+J56</f>
        <v>248155067</v>
      </c>
      <c r="K55" s="248">
        <f t="shared" si="27"/>
        <v>134577581</v>
      </c>
      <c r="L55" s="248">
        <f t="shared" si="27"/>
        <v>127161031</v>
      </c>
      <c r="M55" s="248">
        <f t="shared" si="27"/>
        <v>0</v>
      </c>
      <c r="N55" s="248">
        <f t="shared" si="27"/>
        <v>0</v>
      </c>
      <c r="O55" s="248">
        <f t="shared" si="27"/>
        <v>0</v>
      </c>
      <c r="P55" s="248">
        <f t="shared" si="27"/>
        <v>0</v>
      </c>
      <c r="Q55" s="248">
        <f t="shared" si="27"/>
        <v>0</v>
      </c>
      <c r="R55" s="248">
        <f t="shared" si="27"/>
        <v>0</v>
      </c>
      <c r="S55" s="248">
        <f t="shared" si="27"/>
        <v>0</v>
      </c>
      <c r="T55" s="248">
        <f t="shared" si="27"/>
        <v>0</v>
      </c>
      <c r="U55" s="248"/>
      <c r="V55" s="248"/>
      <c r="W55" s="248"/>
      <c r="X55" s="248"/>
      <c r="Y55" s="248"/>
      <c r="Z55" s="248"/>
      <c r="AA55" s="248"/>
      <c r="AB55" s="248"/>
      <c r="AC55" s="249">
        <f t="shared" si="27"/>
        <v>0</v>
      </c>
      <c r="AD55" s="249">
        <f t="shared" si="27"/>
        <v>0</v>
      </c>
      <c r="AE55" s="249">
        <f t="shared" si="27"/>
        <v>0</v>
      </c>
      <c r="AF55" s="249">
        <f t="shared" si="27"/>
        <v>0</v>
      </c>
      <c r="AG55" s="248"/>
      <c r="AH55" s="248"/>
      <c r="AI55" s="248"/>
      <c r="AJ55" s="248"/>
      <c r="AK55" s="248"/>
      <c r="AL55" s="248"/>
      <c r="AM55" s="248"/>
      <c r="AN55" s="248"/>
      <c r="AO55" s="210">
        <f t="shared" si="23"/>
        <v>578000000</v>
      </c>
      <c r="AP55" s="210">
        <f t="shared" si="23"/>
        <v>248155067</v>
      </c>
      <c r="AQ55" s="210">
        <f t="shared" si="23"/>
        <v>134577581</v>
      </c>
      <c r="AR55" s="210">
        <f t="shared" si="23"/>
        <v>127161031</v>
      </c>
      <c r="AS55" s="200"/>
    </row>
    <row r="56" spans="1:75" ht="15.75" customHeight="1" thickTop="1" thickBot="1" x14ac:dyDescent="0.3">
      <c r="A56" s="246"/>
      <c r="B56" s="246"/>
      <c r="C56" s="246"/>
      <c r="D56" s="246"/>
      <c r="E56" s="246"/>
      <c r="F56" s="246"/>
      <c r="G56" s="246"/>
      <c r="H56" s="250" t="s">
        <v>670</v>
      </c>
      <c r="I56" s="248">
        <f>+I57</f>
        <v>578000000</v>
      </c>
      <c r="J56" s="248">
        <f t="shared" si="27"/>
        <v>248155067</v>
      </c>
      <c r="K56" s="248">
        <f t="shared" si="27"/>
        <v>134577581</v>
      </c>
      <c r="L56" s="248">
        <f t="shared" si="27"/>
        <v>127161031</v>
      </c>
      <c r="M56" s="248">
        <f t="shared" si="27"/>
        <v>0</v>
      </c>
      <c r="N56" s="248">
        <f t="shared" si="27"/>
        <v>0</v>
      </c>
      <c r="O56" s="248">
        <f t="shared" si="27"/>
        <v>0</v>
      </c>
      <c r="P56" s="248">
        <f t="shared" si="27"/>
        <v>0</v>
      </c>
      <c r="Q56" s="248">
        <f t="shared" si="27"/>
        <v>0</v>
      </c>
      <c r="R56" s="248">
        <f t="shared" si="27"/>
        <v>0</v>
      </c>
      <c r="S56" s="248">
        <f t="shared" si="27"/>
        <v>0</v>
      </c>
      <c r="T56" s="248">
        <f t="shared" si="27"/>
        <v>0</v>
      </c>
      <c r="U56" s="248"/>
      <c r="V56" s="248"/>
      <c r="W56" s="248"/>
      <c r="X56" s="248"/>
      <c r="Y56" s="248"/>
      <c r="Z56" s="248"/>
      <c r="AA56" s="248"/>
      <c r="AB56" s="248"/>
      <c r="AC56" s="249">
        <f t="shared" si="27"/>
        <v>0</v>
      </c>
      <c r="AD56" s="249">
        <f t="shared" si="27"/>
        <v>0</v>
      </c>
      <c r="AE56" s="249">
        <f t="shared" si="27"/>
        <v>0</v>
      </c>
      <c r="AF56" s="249">
        <f t="shared" si="27"/>
        <v>0</v>
      </c>
      <c r="AG56" s="248"/>
      <c r="AH56" s="248"/>
      <c r="AI56" s="248"/>
      <c r="AJ56" s="248"/>
      <c r="AK56" s="248"/>
      <c r="AL56" s="248"/>
      <c r="AM56" s="248"/>
      <c r="AN56" s="248"/>
      <c r="AO56" s="210">
        <f t="shared" si="23"/>
        <v>578000000</v>
      </c>
      <c r="AP56" s="210">
        <f t="shared" si="23"/>
        <v>248155067</v>
      </c>
      <c r="AQ56" s="210">
        <f t="shared" si="23"/>
        <v>134577581</v>
      </c>
      <c r="AR56" s="210">
        <f t="shared" si="23"/>
        <v>127161031</v>
      </c>
      <c r="AS56" s="200"/>
    </row>
    <row r="57" spans="1:75" ht="15.75" customHeight="1" thickTop="1" thickBot="1" x14ac:dyDescent="0.3">
      <c r="A57" s="206"/>
      <c r="B57" s="206"/>
      <c r="C57" s="206"/>
      <c r="D57" s="206"/>
      <c r="E57" s="207"/>
      <c r="F57" s="207"/>
      <c r="G57" s="206"/>
      <c r="H57" s="251" t="s">
        <v>671</v>
      </c>
      <c r="I57" s="210">
        <f>+I58</f>
        <v>578000000</v>
      </c>
      <c r="J57" s="210">
        <f t="shared" si="27"/>
        <v>248155067</v>
      </c>
      <c r="K57" s="210">
        <f t="shared" si="27"/>
        <v>134577581</v>
      </c>
      <c r="L57" s="210">
        <f t="shared" si="27"/>
        <v>127161031</v>
      </c>
      <c r="M57" s="210">
        <f t="shared" si="27"/>
        <v>0</v>
      </c>
      <c r="N57" s="210">
        <f t="shared" si="27"/>
        <v>0</v>
      </c>
      <c r="O57" s="210">
        <f t="shared" si="27"/>
        <v>0</v>
      </c>
      <c r="P57" s="210">
        <f t="shared" si="27"/>
        <v>0</v>
      </c>
      <c r="Q57" s="210">
        <f t="shared" si="27"/>
        <v>0</v>
      </c>
      <c r="R57" s="210">
        <f t="shared" si="27"/>
        <v>0</v>
      </c>
      <c r="S57" s="210">
        <f t="shared" si="27"/>
        <v>0</v>
      </c>
      <c r="T57" s="210">
        <f t="shared" si="27"/>
        <v>0</v>
      </c>
      <c r="U57" s="210"/>
      <c r="V57" s="210"/>
      <c r="W57" s="210"/>
      <c r="X57" s="210"/>
      <c r="Y57" s="210"/>
      <c r="Z57" s="210"/>
      <c r="AA57" s="210"/>
      <c r="AB57" s="210"/>
      <c r="AC57" s="211">
        <f t="shared" si="27"/>
        <v>0</v>
      </c>
      <c r="AD57" s="211">
        <f t="shared" si="27"/>
        <v>0</v>
      </c>
      <c r="AE57" s="211">
        <f t="shared" si="27"/>
        <v>0</v>
      </c>
      <c r="AF57" s="211">
        <f t="shared" si="27"/>
        <v>0</v>
      </c>
      <c r="AG57" s="210"/>
      <c r="AH57" s="210"/>
      <c r="AI57" s="210"/>
      <c r="AJ57" s="210"/>
      <c r="AK57" s="210"/>
      <c r="AL57" s="210"/>
      <c r="AM57" s="210"/>
      <c r="AN57" s="210"/>
      <c r="AO57" s="210">
        <f t="shared" si="23"/>
        <v>578000000</v>
      </c>
      <c r="AP57" s="210">
        <f t="shared" si="23"/>
        <v>248155067</v>
      </c>
      <c r="AQ57" s="210">
        <f t="shared" si="23"/>
        <v>134577581</v>
      </c>
      <c r="AR57" s="210">
        <f t="shared" si="23"/>
        <v>127161031</v>
      </c>
      <c r="AS57" s="200"/>
    </row>
    <row r="58" spans="1:75" ht="15.75" customHeight="1" thickTop="1" thickBot="1" x14ac:dyDescent="0.3">
      <c r="A58" s="206"/>
      <c r="B58" s="206"/>
      <c r="C58" s="206"/>
      <c r="D58" s="206"/>
      <c r="E58" s="207"/>
      <c r="F58" s="207"/>
      <c r="G58" s="207"/>
      <c r="H58" s="251" t="s">
        <v>672</v>
      </c>
      <c r="I58" s="210">
        <v>578000000</v>
      </c>
      <c r="J58" s="210">
        <v>248155067</v>
      </c>
      <c r="K58" s="210">
        <v>134577581</v>
      </c>
      <c r="L58" s="210">
        <v>127161031</v>
      </c>
      <c r="M58" s="210"/>
      <c r="N58" s="210"/>
      <c r="O58" s="210"/>
      <c r="P58" s="210"/>
      <c r="Q58" s="210"/>
      <c r="R58" s="210"/>
      <c r="S58" s="210"/>
      <c r="T58" s="210"/>
      <c r="U58" s="210"/>
      <c r="V58" s="210"/>
      <c r="W58" s="210"/>
      <c r="X58" s="210"/>
      <c r="Y58" s="210"/>
      <c r="Z58" s="210"/>
      <c r="AA58" s="210"/>
      <c r="AB58" s="210"/>
      <c r="AC58" s="211"/>
      <c r="AD58" s="211"/>
      <c r="AE58" s="211"/>
      <c r="AF58" s="211"/>
      <c r="AG58" s="210"/>
      <c r="AH58" s="210"/>
      <c r="AI58" s="210"/>
      <c r="AJ58" s="210"/>
      <c r="AK58" s="210"/>
      <c r="AL58" s="210"/>
      <c r="AM58" s="210"/>
      <c r="AN58" s="210"/>
      <c r="AO58" s="210">
        <f t="shared" si="23"/>
        <v>578000000</v>
      </c>
      <c r="AP58" s="210">
        <f t="shared" si="23"/>
        <v>248155067</v>
      </c>
      <c r="AQ58" s="210">
        <f t="shared" si="23"/>
        <v>134577581</v>
      </c>
      <c r="AR58" s="210">
        <f t="shared" si="23"/>
        <v>127161031</v>
      </c>
      <c r="AS58" s="200"/>
    </row>
    <row r="59" spans="1:75" ht="24" customHeight="1" thickTop="1" thickBot="1" x14ac:dyDescent="0.3">
      <c r="A59" s="246"/>
      <c r="B59" s="246"/>
      <c r="C59" s="246"/>
      <c r="D59" s="246"/>
      <c r="E59" s="246"/>
      <c r="F59" s="246"/>
      <c r="G59" s="246"/>
      <c r="H59" s="247" t="s">
        <v>821</v>
      </c>
      <c r="I59" s="248">
        <f>+I60</f>
        <v>565000000</v>
      </c>
      <c r="J59" s="248">
        <f t="shared" ref="J59:AF61" si="28">+J60</f>
        <v>478310536</v>
      </c>
      <c r="K59" s="248">
        <f t="shared" si="28"/>
        <v>256574328</v>
      </c>
      <c r="L59" s="248">
        <f t="shared" si="28"/>
        <v>242851848</v>
      </c>
      <c r="M59" s="248">
        <f t="shared" si="28"/>
        <v>0</v>
      </c>
      <c r="N59" s="248">
        <f t="shared" si="28"/>
        <v>0</v>
      </c>
      <c r="O59" s="248">
        <f t="shared" si="28"/>
        <v>0</v>
      </c>
      <c r="P59" s="248">
        <f t="shared" si="28"/>
        <v>0</v>
      </c>
      <c r="Q59" s="248">
        <f t="shared" si="28"/>
        <v>0</v>
      </c>
      <c r="R59" s="248">
        <f t="shared" si="28"/>
        <v>0</v>
      </c>
      <c r="S59" s="248">
        <f t="shared" si="28"/>
        <v>0</v>
      </c>
      <c r="T59" s="248">
        <f t="shared" si="28"/>
        <v>0</v>
      </c>
      <c r="U59" s="248"/>
      <c r="V59" s="248"/>
      <c r="W59" s="248"/>
      <c r="X59" s="248"/>
      <c r="Y59" s="248"/>
      <c r="Z59" s="248"/>
      <c r="AA59" s="248"/>
      <c r="AB59" s="248"/>
      <c r="AC59" s="249">
        <f t="shared" si="28"/>
        <v>0</v>
      </c>
      <c r="AD59" s="249">
        <f t="shared" si="28"/>
        <v>0</v>
      </c>
      <c r="AE59" s="249">
        <f t="shared" si="28"/>
        <v>0</v>
      </c>
      <c r="AF59" s="249">
        <f t="shared" si="28"/>
        <v>0</v>
      </c>
      <c r="AG59" s="248"/>
      <c r="AH59" s="248"/>
      <c r="AI59" s="248"/>
      <c r="AJ59" s="248"/>
      <c r="AK59" s="248"/>
      <c r="AL59" s="248"/>
      <c r="AM59" s="248"/>
      <c r="AN59" s="248"/>
      <c r="AO59" s="210">
        <f t="shared" si="23"/>
        <v>565000000</v>
      </c>
      <c r="AP59" s="210">
        <f t="shared" si="23"/>
        <v>478310536</v>
      </c>
      <c r="AQ59" s="210">
        <f t="shared" si="23"/>
        <v>256574328</v>
      </c>
      <c r="AR59" s="210">
        <f t="shared" si="23"/>
        <v>242851848</v>
      </c>
      <c r="AS59" s="200"/>
    </row>
    <row r="60" spans="1:75" ht="15.75" customHeight="1" thickTop="1" thickBot="1" x14ac:dyDescent="0.3">
      <c r="A60" s="246"/>
      <c r="B60" s="246"/>
      <c r="C60" s="246"/>
      <c r="D60" s="246"/>
      <c r="E60" s="246"/>
      <c r="F60" s="246"/>
      <c r="G60" s="246"/>
      <c r="H60" s="250" t="s">
        <v>670</v>
      </c>
      <c r="I60" s="248">
        <f>+I61</f>
        <v>565000000</v>
      </c>
      <c r="J60" s="248">
        <f t="shared" si="28"/>
        <v>478310536</v>
      </c>
      <c r="K60" s="248">
        <f t="shared" si="28"/>
        <v>256574328</v>
      </c>
      <c r="L60" s="248">
        <f t="shared" si="28"/>
        <v>242851848</v>
      </c>
      <c r="M60" s="248">
        <f t="shared" si="28"/>
        <v>0</v>
      </c>
      <c r="N60" s="248">
        <f t="shared" si="28"/>
        <v>0</v>
      </c>
      <c r="O60" s="248">
        <f t="shared" si="28"/>
        <v>0</v>
      </c>
      <c r="P60" s="248">
        <f t="shared" si="28"/>
        <v>0</v>
      </c>
      <c r="Q60" s="248">
        <f t="shared" si="28"/>
        <v>0</v>
      </c>
      <c r="R60" s="248">
        <f t="shared" si="28"/>
        <v>0</v>
      </c>
      <c r="S60" s="248">
        <f t="shared" si="28"/>
        <v>0</v>
      </c>
      <c r="T60" s="248">
        <f t="shared" si="28"/>
        <v>0</v>
      </c>
      <c r="U60" s="248"/>
      <c r="V60" s="248"/>
      <c r="W60" s="248"/>
      <c r="X60" s="248"/>
      <c r="Y60" s="248"/>
      <c r="Z60" s="248"/>
      <c r="AA60" s="248"/>
      <c r="AB60" s="248"/>
      <c r="AC60" s="249">
        <f t="shared" si="28"/>
        <v>0</v>
      </c>
      <c r="AD60" s="249">
        <f t="shared" si="28"/>
        <v>0</v>
      </c>
      <c r="AE60" s="249">
        <f t="shared" si="28"/>
        <v>0</v>
      </c>
      <c r="AF60" s="249">
        <f t="shared" si="28"/>
        <v>0</v>
      </c>
      <c r="AG60" s="248"/>
      <c r="AH60" s="248"/>
      <c r="AI60" s="248"/>
      <c r="AJ60" s="248"/>
      <c r="AK60" s="248"/>
      <c r="AL60" s="248"/>
      <c r="AM60" s="248"/>
      <c r="AN60" s="248"/>
      <c r="AO60" s="210">
        <f t="shared" si="23"/>
        <v>565000000</v>
      </c>
      <c r="AP60" s="210">
        <f t="shared" si="23"/>
        <v>478310536</v>
      </c>
      <c r="AQ60" s="210">
        <f t="shared" si="23"/>
        <v>256574328</v>
      </c>
      <c r="AR60" s="210">
        <f t="shared" si="23"/>
        <v>242851848</v>
      </c>
      <c r="AS60" s="200"/>
    </row>
    <row r="61" spans="1:75" ht="15.75" customHeight="1" thickTop="1" thickBot="1" x14ac:dyDescent="0.3">
      <c r="A61" s="206"/>
      <c r="B61" s="206"/>
      <c r="C61" s="206"/>
      <c r="D61" s="206"/>
      <c r="E61" s="207"/>
      <c r="F61" s="207"/>
      <c r="G61" s="206"/>
      <c r="H61" s="251" t="s">
        <v>671</v>
      </c>
      <c r="I61" s="210">
        <f>+I62</f>
        <v>565000000</v>
      </c>
      <c r="J61" s="210">
        <f t="shared" si="28"/>
        <v>478310536</v>
      </c>
      <c r="K61" s="210">
        <f t="shared" si="28"/>
        <v>256574328</v>
      </c>
      <c r="L61" s="210">
        <f t="shared" si="28"/>
        <v>242851848</v>
      </c>
      <c r="M61" s="210">
        <f t="shared" si="28"/>
        <v>0</v>
      </c>
      <c r="N61" s="210">
        <f t="shared" si="28"/>
        <v>0</v>
      </c>
      <c r="O61" s="210">
        <f t="shared" si="28"/>
        <v>0</v>
      </c>
      <c r="P61" s="210">
        <f t="shared" si="28"/>
        <v>0</v>
      </c>
      <c r="Q61" s="210">
        <f t="shared" si="28"/>
        <v>0</v>
      </c>
      <c r="R61" s="210">
        <f t="shared" si="28"/>
        <v>0</v>
      </c>
      <c r="S61" s="210">
        <f t="shared" si="28"/>
        <v>0</v>
      </c>
      <c r="T61" s="210">
        <f t="shared" si="28"/>
        <v>0</v>
      </c>
      <c r="U61" s="210"/>
      <c r="V61" s="210"/>
      <c r="W61" s="210"/>
      <c r="X61" s="210"/>
      <c r="Y61" s="210"/>
      <c r="Z61" s="210"/>
      <c r="AA61" s="210"/>
      <c r="AB61" s="210"/>
      <c r="AC61" s="211">
        <f t="shared" si="28"/>
        <v>0</v>
      </c>
      <c r="AD61" s="211">
        <f t="shared" si="28"/>
        <v>0</v>
      </c>
      <c r="AE61" s="211">
        <f t="shared" si="28"/>
        <v>0</v>
      </c>
      <c r="AF61" s="211">
        <f t="shared" si="28"/>
        <v>0</v>
      </c>
      <c r="AG61" s="210"/>
      <c r="AH61" s="210"/>
      <c r="AI61" s="210"/>
      <c r="AJ61" s="210"/>
      <c r="AK61" s="210"/>
      <c r="AL61" s="210"/>
      <c r="AM61" s="210"/>
      <c r="AN61" s="210"/>
      <c r="AO61" s="210">
        <f t="shared" si="23"/>
        <v>565000000</v>
      </c>
      <c r="AP61" s="210">
        <f t="shared" si="23"/>
        <v>478310536</v>
      </c>
      <c r="AQ61" s="210">
        <f t="shared" si="23"/>
        <v>256574328</v>
      </c>
      <c r="AR61" s="210">
        <f t="shared" si="23"/>
        <v>242851848</v>
      </c>
      <c r="AS61" s="200"/>
    </row>
    <row r="62" spans="1:75" ht="15.75" customHeight="1" thickTop="1" thickBot="1" x14ac:dyDescent="0.3">
      <c r="A62" s="206"/>
      <c r="B62" s="206"/>
      <c r="C62" s="206"/>
      <c r="D62" s="206"/>
      <c r="E62" s="207"/>
      <c r="F62" s="207"/>
      <c r="G62" s="206"/>
      <c r="H62" s="251" t="s">
        <v>672</v>
      </c>
      <c r="I62" s="210">
        <v>565000000</v>
      </c>
      <c r="J62" s="210">
        <v>478310536</v>
      </c>
      <c r="K62" s="210">
        <v>256574328</v>
      </c>
      <c r="L62" s="210">
        <v>242851848</v>
      </c>
      <c r="M62" s="210"/>
      <c r="N62" s="210"/>
      <c r="O62" s="210"/>
      <c r="P62" s="210"/>
      <c r="Q62" s="210"/>
      <c r="R62" s="210"/>
      <c r="S62" s="210"/>
      <c r="T62" s="210"/>
      <c r="U62" s="210"/>
      <c r="V62" s="210"/>
      <c r="W62" s="210"/>
      <c r="X62" s="210"/>
      <c r="Y62" s="210"/>
      <c r="Z62" s="210"/>
      <c r="AA62" s="210"/>
      <c r="AB62" s="210"/>
      <c r="AC62" s="211"/>
      <c r="AD62" s="211"/>
      <c r="AE62" s="211"/>
      <c r="AF62" s="211"/>
      <c r="AG62" s="210"/>
      <c r="AH62" s="210"/>
      <c r="AI62" s="210"/>
      <c r="AJ62" s="210"/>
      <c r="AK62" s="210"/>
      <c r="AL62" s="210"/>
      <c r="AM62" s="210"/>
      <c r="AN62" s="210"/>
      <c r="AO62" s="210">
        <f t="shared" si="23"/>
        <v>565000000</v>
      </c>
      <c r="AP62" s="210">
        <f t="shared" si="23"/>
        <v>478310536</v>
      </c>
      <c r="AQ62" s="210">
        <f t="shared" si="23"/>
        <v>256574328</v>
      </c>
      <c r="AR62" s="210">
        <f t="shared" si="23"/>
        <v>242851848</v>
      </c>
      <c r="AS62" s="200"/>
    </row>
    <row r="63" spans="1:75" s="246" customFormat="1" ht="37.5" customHeight="1" thickTop="1" thickBot="1" x14ac:dyDescent="0.3">
      <c r="H63" s="247" t="s">
        <v>822</v>
      </c>
      <c r="I63" s="248">
        <f>+I64</f>
        <v>0</v>
      </c>
      <c r="J63" s="248">
        <f t="shared" ref="J63:AF73" si="29">+J64</f>
        <v>0</v>
      </c>
      <c r="K63" s="248">
        <f t="shared" si="29"/>
        <v>0</v>
      </c>
      <c r="L63" s="248">
        <f t="shared" si="29"/>
        <v>0</v>
      </c>
      <c r="M63" s="248">
        <f t="shared" si="29"/>
        <v>0</v>
      </c>
      <c r="N63" s="248">
        <f t="shared" si="29"/>
        <v>0</v>
      </c>
      <c r="O63" s="248">
        <f t="shared" si="29"/>
        <v>0</v>
      </c>
      <c r="P63" s="248">
        <f t="shared" si="29"/>
        <v>0</v>
      </c>
      <c r="Q63" s="248">
        <f t="shared" si="29"/>
        <v>0</v>
      </c>
      <c r="R63" s="248">
        <f t="shared" si="29"/>
        <v>0</v>
      </c>
      <c r="S63" s="248">
        <f t="shared" si="29"/>
        <v>0</v>
      </c>
      <c r="T63" s="248">
        <f t="shared" si="29"/>
        <v>0</v>
      </c>
      <c r="U63" s="248"/>
      <c r="V63" s="248"/>
      <c r="W63" s="248"/>
      <c r="X63" s="248"/>
      <c r="Y63" s="248"/>
      <c r="Z63" s="248"/>
      <c r="AA63" s="248"/>
      <c r="AB63" s="248"/>
      <c r="AC63" s="249">
        <f t="shared" si="29"/>
        <v>1048146805</v>
      </c>
      <c r="AD63" s="249">
        <f t="shared" si="29"/>
        <v>1048146805</v>
      </c>
      <c r="AE63" s="249">
        <f t="shared" si="29"/>
        <v>678989499</v>
      </c>
      <c r="AF63" s="249">
        <f t="shared" si="29"/>
        <v>678989499</v>
      </c>
      <c r="AG63" s="248"/>
      <c r="AH63" s="248"/>
      <c r="AI63" s="248"/>
      <c r="AJ63" s="248"/>
      <c r="AK63" s="248"/>
      <c r="AL63" s="248"/>
      <c r="AM63" s="248"/>
      <c r="AN63" s="248"/>
      <c r="AO63" s="252">
        <f t="shared" si="23"/>
        <v>1048146805</v>
      </c>
      <c r="AP63" s="252">
        <f t="shared" si="23"/>
        <v>1048146805</v>
      </c>
      <c r="AQ63" s="252">
        <f t="shared" si="23"/>
        <v>678989499</v>
      </c>
      <c r="AR63" s="252">
        <f t="shared" si="23"/>
        <v>678989499</v>
      </c>
      <c r="AS63" s="200"/>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1"/>
      <c r="BR63" s="191"/>
      <c r="BS63" s="191"/>
      <c r="BT63" s="191"/>
      <c r="BU63" s="191"/>
      <c r="BV63" s="191"/>
      <c r="BW63" s="191"/>
    </row>
    <row r="64" spans="1:75" ht="15.75" customHeight="1" thickTop="1" thickBot="1" x14ac:dyDescent="0.3">
      <c r="A64" s="246"/>
      <c r="B64" s="246"/>
      <c r="C64" s="246"/>
      <c r="D64" s="246"/>
      <c r="E64" s="246"/>
      <c r="F64" s="246"/>
      <c r="G64" s="246"/>
      <c r="H64" s="250" t="s">
        <v>670</v>
      </c>
      <c r="I64" s="248">
        <f>+I65</f>
        <v>0</v>
      </c>
      <c r="J64" s="248">
        <f t="shared" si="29"/>
        <v>0</v>
      </c>
      <c r="K64" s="248">
        <f t="shared" si="29"/>
        <v>0</v>
      </c>
      <c r="L64" s="248">
        <f t="shared" si="29"/>
        <v>0</v>
      </c>
      <c r="M64" s="248">
        <f t="shared" si="29"/>
        <v>0</v>
      </c>
      <c r="N64" s="248">
        <f t="shared" si="29"/>
        <v>0</v>
      </c>
      <c r="O64" s="248">
        <f t="shared" si="29"/>
        <v>0</v>
      </c>
      <c r="P64" s="248">
        <f t="shared" si="29"/>
        <v>0</v>
      </c>
      <c r="Q64" s="248">
        <f t="shared" si="29"/>
        <v>0</v>
      </c>
      <c r="R64" s="248">
        <f t="shared" si="29"/>
        <v>0</v>
      </c>
      <c r="S64" s="248">
        <f t="shared" si="29"/>
        <v>0</v>
      </c>
      <c r="T64" s="248">
        <f t="shared" si="29"/>
        <v>0</v>
      </c>
      <c r="U64" s="248"/>
      <c r="V64" s="248"/>
      <c r="W64" s="248"/>
      <c r="X64" s="248"/>
      <c r="Y64" s="248"/>
      <c r="Z64" s="248"/>
      <c r="AA64" s="248"/>
      <c r="AB64" s="248"/>
      <c r="AC64" s="249">
        <f t="shared" si="29"/>
        <v>1048146805</v>
      </c>
      <c r="AD64" s="249">
        <f t="shared" si="29"/>
        <v>1048146805</v>
      </c>
      <c r="AE64" s="249">
        <f t="shared" si="29"/>
        <v>678989499</v>
      </c>
      <c r="AF64" s="249">
        <f t="shared" si="29"/>
        <v>678989499</v>
      </c>
      <c r="AG64" s="248"/>
      <c r="AH64" s="248"/>
      <c r="AI64" s="248"/>
      <c r="AJ64" s="248"/>
      <c r="AK64" s="248"/>
      <c r="AL64" s="248"/>
      <c r="AM64" s="248"/>
      <c r="AN64" s="248"/>
      <c r="AO64" s="252">
        <f t="shared" si="23"/>
        <v>1048146805</v>
      </c>
      <c r="AP64" s="252">
        <f t="shared" si="23"/>
        <v>1048146805</v>
      </c>
      <c r="AQ64" s="252">
        <f t="shared" si="23"/>
        <v>678989499</v>
      </c>
      <c r="AR64" s="252">
        <f t="shared" si="23"/>
        <v>678989499</v>
      </c>
      <c r="AS64" s="200"/>
    </row>
    <row r="65" spans="1:75" ht="15.75" customHeight="1" thickTop="1" thickBot="1" x14ac:dyDescent="0.3">
      <c r="A65" s="206"/>
      <c r="B65" s="206"/>
      <c r="C65" s="208"/>
      <c r="D65" s="206"/>
      <c r="E65" s="207"/>
      <c r="F65" s="206"/>
      <c r="G65" s="206"/>
      <c r="H65" s="251" t="s">
        <v>671</v>
      </c>
      <c r="I65" s="210">
        <f>+I66</f>
        <v>0</v>
      </c>
      <c r="J65" s="210">
        <f t="shared" si="29"/>
        <v>0</v>
      </c>
      <c r="K65" s="210">
        <f t="shared" si="29"/>
        <v>0</v>
      </c>
      <c r="L65" s="210">
        <f t="shared" si="29"/>
        <v>0</v>
      </c>
      <c r="M65" s="210">
        <f t="shared" si="29"/>
        <v>0</v>
      </c>
      <c r="N65" s="210">
        <f t="shared" si="29"/>
        <v>0</v>
      </c>
      <c r="O65" s="210">
        <f t="shared" si="29"/>
        <v>0</v>
      </c>
      <c r="P65" s="210">
        <f t="shared" si="29"/>
        <v>0</v>
      </c>
      <c r="Q65" s="210">
        <f t="shared" si="29"/>
        <v>0</v>
      </c>
      <c r="R65" s="210">
        <f t="shared" si="29"/>
        <v>0</v>
      </c>
      <c r="S65" s="210">
        <f t="shared" si="29"/>
        <v>0</v>
      </c>
      <c r="T65" s="210">
        <f t="shared" si="29"/>
        <v>0</v>
      </c>
      <c r="U65" s="210"/>
      <c r="V65" s="210"/>
      <c r="W65" s="210"/>
      <c r="X65" s="210"/>
      <c r="Y65" s="210"/>
      <c r="Z65" s="210"/>
      <c r="AA65" s="210"/>
      <c r="AB65" s="210"/>
      <c r="AC65" s="211">
        <f t="shared" si="29"/>
        <v>1048146805</v>
      </c>
      <c r="AD65" s="211">
        <f t="shared" si="29"/>
        <v>1048146805</v>
      </c>
      <c r="AE65" s="211">
        <f t="shared" si="29"/>
        <v>678989499</v>
      </c>
      <c r="AF65" s="211">
        <f t="shared" si="29"/>
        <v>678989499</v>
      </c>
      <c r="AG65" s="210"/>
      <c r="AH65" s="210"/>
      <c r="AI65" s="210"/>
      <c r="AJ65" s="210"/>
      <c r="AK65" s="210"/>
      <c r="AL65" s="210"/>
      <c r="AM65" s="210"/>
      <c r="AN65" s="210"/>
      <c r="AO65" s="252">
        <f t="shared" si="23"/>
        <v>1048146805</v>
      </c>
      <c r="AP65" s="252">
        <f t="shared" si="23"/>
        <v>1048146805</v>
      </c>
      <c r="AQ65" s="252">
        <f t="shared" si="23"/>
        <v>678989499</v>
      </c>
      <c r="AR65" s="252">
        <f t="shared" si="23"/>
        <v>678989499</v>
      </c>
      <c r="AS65" s="200"/>
    </row>
    <row r="66" spans="1:75" ht="15.75" customHeight="1" thickTop="1" thickBot="1" x14ac:dyDescent="0.3">
      <c r="A66" s="206"/>
      <c r="B66" s="206"/>
      <c r="C66" s="208"/>
      <c r="D66" s="206"/>
      <c r="E66" s="207"/>
      <c r="F66" s="207"/>
      <c r="G66" s="206"/>
      <c r="H66" s="251" t="s">
        <v>672</v>
      </c>
      <c r="I66" s="210">
        <v>0</v>
      </c>
      <c r="J66" s="210">
        <v>0</v>
      </c>
      <c r="K66" s="210">
        <v>0</v>
      </c>
      <c r="L66" s="210">
        <v>0</v>
      </c>
      <c r="M66" s="210"/>
      <c r="N66" s="210"/>
      <c r="O66" s="210"/>
      <c r="P66" s="210"/>
      <c r="Q66" s="210"/>
      <c r="R66" s="210"/>
      <c r="S66" s="210"/>
      <c r="T66" s="210"/>
      <c r="U66" s="210"/>
      <c r="V66" s="210"/>
      <c r="W66" s="210"/>
      <c r="X66" s="210"/>
      <c r="Y66" s="210"/>
      <c r="Z66" s="210"/>
      <c r="AA66" s="210"/>
      <c r="AB66" s="210"/>
      <c r="AC66" s="210">
        <v>1048146805</v>
      </c>
      <c r="AD66" s="210">
        <v>1048146805</v>
      </c>
      <c r="AE66" s="211">
        <v>678989499</v>
      </c>
      <c r="AF66" s="211">
        <v>678989499</v>
      </c>
      <c r="AG66" s="210"/>
      <c r="AH66" s="210"/>
      <c r="AI66" s="210"/>
      <c r="AJ66" s="210"/>
      <c r="AK66" s="210"/>
      <c r="AL66" s="210"/>
      <c r="AM66" s="210"/>
      <c r="AN66" s="210"/>
      <c r="AO66" s="252">
        <f t="shared" si="23"/>
        <v>1048146805</v>
      </c>
      <c r="AP66" s="252">
        <f t="shared" si="23"/>
        <v>1048146805</v>
      </c>
      <c r="AQ66" s="252">
        <f t="shared" si="23"/>
        <v>678989499</v>
      </c>
      <c r="AR66" s="252">
        <f t="shared" si="23"/>
        <v>678989499</v>
      </c>
      <c r="AS66" s="200"/>
    </row>
    <row r="67" spans="1:75" s="246" customFormat="1" ht="41.25" customHeight="1" thickTop="1" thickBot="1" x14ac:dyDescent="0.3">
      <c r="H67" s="247" t="s">
        <v>823</v>
      </c>
      <c r="I67" s="248">
        <f>+I68</f>
        <v>0</v>
      </c>
      <c r="J67" s="248">
        <f t="shared" si="29"/>
        <v>0</v>
      </c>
      <c r="K67" s="248">
        <f t="shared" si="29"/>
        <v>0</v>
      </c>
      <c r="L67" s="248">
        <f t="shared" si="29"/>
        <v>0</v>
      </c>
      <c r="M67" s="248">
        <f t="shared" si="29"/>
        <v>0</v>
      </c>
      <c r="N67" s="248">
        <f t="shared" si="29"/>
        <v>0</v>
      </c>
      <c r="O67" s="248">
        <f t="shared" si="29"/>
        <v>0</v>
      </c>
      <c r="P67" s="248">
        <f t="shared" si="29"/>
        <v>0</v>
      </c>
      <c r="Q67" s="248">
        <f t="shared" si="29"/>
        <v>0</v>
      </c>
      <c r="R67" s="248">
        <f t="shared" si="29"/>
        <v>0</v>
      </c>
      <c r="S67" s="248">
        <f t="shared" si="29"/>
        <v>0</v>
      </c>
      <c r="T67" s="248">
        <f t="shared" si="29"/>
        <v>0</v>
      </c>
      <c r="U67" s="248"/>
      <c r="V67" s="248"/>
      <c r="W67" s="248"/>
      <c r="X67" s="248"/>
      <c r="Y67" s="248"/>
      <c r="Z67" s="248"/>
      <c r="AA67" s="248"/>
      <c r="AB67" s="248"/>
      <c r="AC67" s="249">
        <f t="shared" si="29"/>
        <v>943229224</v>
      </c>
      <c r="AD67" s="249">
        <f t="shared" si="29"/>
        <v>943229224</v>
      </c>
      <c r="AE67" s="249">
        <f t="shared" si="29"/>
        <v>0</v>
      </c>
      <c r="AF67" s="249">
        <f t="shared" si="29"/>
        <v>0</v>
      </c>
      <c r="AG67" s="248"/>
      <c r="AH67" s="248"/>
      <c r="AI67" s="248"/>
      <c r="AJ67" s="248"/>
      <c r="AK67" s="248"/>
      <c r="AL67" s="248"/>
      <c r="AM67" s="248"/>
      <c r="AN67" s="248"/>
      <c r="AO67" s="252">
        <f t="shared" si="23"/>
        <v>943229224</v>
      </c>
      <c r="AP67" s="252">
        <f t="shared" si="23"/>
        <v>943229224</v>
      </c>
      <c r="AQ67" s="252">
        <f t="shared" si="23"/>
        <v>0</v>
      </c>
      <c r="AR67" s="252">
        <f t="shared" si="23"/>
        <v>0</v>
      </c>
      <c r="AS67" s="200"/>
      <c r="AT67" s="191"/>
      <c r="AU67" s="191"/>
      <c r="AV67" s="191"/>
      <c r="AW67" s="191"/>
      <c r="AX67" s="191"/>
      <c r="AY67" s="191"/>
      <c r="AZ67" s="191"/>
      <c r="BA67" s="191"/>
      <c r="BB67" s="191"/>
      <c r="BC67" s="191"/>
      <c r="BD67" s="191"/>
      <c r="BE67" s="191"/>
      <c r="BF67" s="191"/>
      <c r="BG67" s="191"/>
      <c r="BH67" s="191"/>
      <c r="BI67" s="191"/>
      <c r="BJ67" s="191"/>
      <c r="BK67" s="191"/>
      <c r="BL67" s="191"/>
      <c r="BM67" s="191"/>
      <c r="BN67" s="191"/>
      <c r="BO67" s="191"/>
      <c r="BP67" s="191"/>
      <c r="BQ67" s="191"/>
      <c r="BR67" s="191"/>
      <c r="BS67" s="191"/>
      <c r="BT67" s="191"/>
      <c r="BU67" s="191"/>
      <c r="BV67" s="191"/>
      <c r="BW67" s="191"/>
    </row>
    <row r="68" spans="1:75" ht="15.75" customHeight="1" thickTop="1" thickBot="1" x14ac:dyDescent="0.3">
      <c r="A68" s="246"/>
      <c r="B68" s="246"/>
      <c r="C68" s="246"/>
      <c r="D68" s="246"/>
      <c r="E68" s="246"/>
      <c r="F68" s="246"/>
      <c r="G68" s="246"/>
      <c r="H68" s="250" t="s">
        <v>670</v>
      </c>
      <c r="I68" s="248">
        <f>+I69</f>
        <v>0</v>
      </c>
      <c r="J68" s="248">
        <f t="shared" si="29"/>
        <v>0</v>
      </c>
      <c r="K68" s="248">
        <f t="shared" si="29"/>
        <v>0</v>
      </c>
      <c r="L68" s="248">
        <f t="shared" si="29"/>
        <v>0</v>
      </c>
      <c r="M68" s="248">
        <f t="shared" si="29"/>
        <v>0</v>
      </c>
      <c r="N68" s="248">
        <f t="shared" si="29"/>
        <v>0</v>
      </c>
      <c r="O68" s="248">
        <f t="shared" si="29"/>
        <v>0</v>
      </c>
      <c r="P68" s="248">
        <f t="shared" si="29"/>
        <v>0</v>
      </c>
      <c r="Q68" s="248">
        <f t="shared" si="29"/>
        <v>0</v>
      </c>
      <c r="R68" s="248">
        <f t="shared" si="29"/>
        <v>0</v>
      </c>
      <c r="S68" s="248">
        <f t="shared" si="29"/>
        <v>0</v>
      </c>
      <c r="T68" s="248">
        <f t="shared" si="29"/>
        <v>0</v>
      </c>
      <c r="U68" s="248"/>
      <c r="V68" s="248"/>
      <c r="W68" s="248"/>
      <c r="X68" s="248"/>
      <c r="Y68" s="248"/>
      <c r="Z68" s="248"/>
      <c r="AA68" s="248"/>
      <c r="AB68" s="248"/>
      <c r="AC68" s="249">
        <f t="shared" si="29"/>
        <v>943229224</v>
      </c>
      <c r="AD68" s="249">
        <f t="shared" si="29"/>
        <v>943229224</v>
      </c>
      <c r="AE68" s="249">
        <f t="shared" si="29"/>
        <v>0</v>
      </c>
      <c r="AF68" s="249">
        <f t="shared" si="29"/>
        <v>0</v>
      </c>
      <c r="AG68" s="248"/>
      <c r="AH68" s="248"/>
      <c r="AI68" s="248"/>
      <c r="AJ68" s="248"/>
      <c r="AK68" s="248"/>
      <c r="AL68" s="248"/>
      <c r="AM68" s="248"/>
      <c r="AN68" s="248"/>
      <c r="AO68" s="252">
        <f t="shared" ref="AO68:AR84" si="30">+I68+M68+Q68+U68+Y68+AC68+AG68+AK68</f>
        <v>943229224</v>
      </c>
      <c r="AP68" s="252">
        <f t="shared" si="30"/>
        <v>943229224</v>
      </c>
      <c r="AQ68" s="252">
        <f t="shared" si="30"/>
        <v>0</v>
      </c>
      <c r="AR68" s="252">
        <f t="shared" si="30"/>
        <v>0</v>
      </c>
      <c r="AS68" s="200"/>
    </row>
    <row r="69" spans="1:75" ht="15.75" customHeight="1" thickTop="1" thickBot="1" x14ac:dyDescent="0.3">
      <c r="A69" s="206"/>
      <c r="B69" s="206"/>
      <c r="C69" s="208"/>
      <c r="D69" s="206"/>
      <c r="E69" s="207"/>
      <c r="F69" s="206"/>
      <c r="G69" s="206"/>
      <c r="H69" s="251" t="s">
        <v>671</v>
      </c>
      <c r="I69" s="210">
        <f>+I70</f>
        <v>0</v>
      </c>
      <c r="J69" s="210">
        <f t="shared" si="29"/>
        <v>0</v>
      </c>
      <c r="K69" s="210">
        <f t="shared" si="29"/>
        <v>0</v>
      </c>
      <c r="L69" s="210">
        <f t="shared" si="29"/>
        <v>0</v>
      </c>
      <c r="M69" s="210">
        <f t="shared" si="29"/>
        <v>0</v>
      </c>
      <c r="N69" s="210">
        <f t="shared" si="29"/>
        <v>0</v>
      </c>
      <c r="O69" s="210">
        <f t="shared" si="29"/>
        <v>0</v>
      </c>
      <c r="P69" s="210">
        <f t="shared" si="29"/>
        <v>0</v>
      </c>
      <c r="Q69" s="210">
        <f t="shared" si="29"/>
        <v>0</v>
      </c>
      <c r="R69" s="210">
        <f t="shared" si="29"/>
        <v>0</v>
      </c>
      <c r="S69" s="210">
        <f t="shared" si="29"/>
        <v>0</v>
      </c>
      <c r="T69" s="210">
        <f t="shared" si="29"/>
        <v>0</v>
      </c>
      <c r="U69" s="210"/>
      <c r="V69" s="210"/>
      <c r="W69" s="210"/>
      <c r="X69" s="210"/>
      <c r="Y69" s="210"/>
      <c r="Z69" s="210"/>
      <c r="AA69" s="210"/>
      <c r="AB69" s="210"/>
      <c r="AC69" s="211">
        <f t="shared" si="29"/>
        <v>943229224</v>
      </c>
      <c r="AD69" s="211">
        <f t="shared" si="29"/>
        <v>943229224</v>
      </c>
      <c r="AE69" s="211">
        <f t="shared" si="29"/>
        <v>0</v>
      </c>
      <c r="AF69" s="211">
        <f t="shared" si="29"/>
        <v>0</v>
      </c>
      <c r="AG69" s="210"/>
      <c r="AH69" s="210"/>
      <c r="AI69" s="210"/>
      <c r="AJ69" s="210"/>
      <c r="AK69" s="210"/>
      <c r="AL69" s="210"/>
      <c r="AM69" s="210"/>
      <c r="AN69" s="210"/>
      <c r="AO69" s="252">
        <f t="shared" si="30"/>
        <v>943229224</v>
      </c>
      <c r="AP69" s="252">
        <f t="shared" si="30"/>
        <v>943229224</v>
      </c>
      <c r="AQ69" s="252">
        <f t="shared" si="30"/>
        <v>0</v>
      </c>
      <c r="AR69" s="252">
        <f t="shared" si="30"/>
        <v>0</v>
      </c>
      <c r="AS69" s="200"/>
    </row>
    <row r="70" spans="1:75" ht="15.75" customHeight="1" thickTop="1" thickBot="1" x14ac:dyDescent="0.3">
      <c r="A70" s="206"/>
      <c r="B70" s="206"/>
      <c r="C70" s="208"/>
      <c r="D70" s="206"/>
      <c r="E70" s="207"/>
      <c r="F70" s="207"/>
      <c r="G70" s="206"/>
      <c r="H70" s="251" t="s">
        <v>672</v>
      </c>
      <c r="I70" s="210">
        <v>0</v>
      </c>
      <c r="J70" s="210">
        <v>0</v>
      </c>
      <c r="K70" s="210"/>
      <c r="L70" s="210"/>
      <c r="M70" s="210"/>
      <c r="N70" s="210"/>
      <c r="O70" s="210"/>
      <c r="P70" s="210"/>
      <c r="Q70" s="210"/>
      <c r="R70" s="210"/>
      <c r="S70" s="210"/>
      <c r="T70" s="210"/>
      <c r="U70" s="210"/>
      <c r="V70" s="210"/>
      <c r="W70" s="210"/>
      <c r="X70" s="210"/>
      <c r="Y70" s="210"/>
      <c r="Z70" s="210"/>
      <c r="AA70" s="210"/>
      <c r="AB70" s="210"/>
      <c r="AC70" s="210">
        <v>943229224</v>
      </c>
      <c r="AD70" s="210">
        <v>943229224</v>
      </c>
      <c r="AE70" s="211">
        <v>0</v>
      </c>
      <c r="AF70" s="211">
        <v>0</v>
      </c>
      <c r="AG70" s="210"/>
      <c r="AH70" s="210"/>
      <c r="AI70" s="210"/>
      <c r="AJ70" s="210"/>
      <c r="AK70" s="210"/>
      <c r="AL70" s="210"/>
      <c r="AM70" s="210"/>
      <c r="AN70" s="210"/>
      <c r="AO70" s="252">
        <f t="shared" si="30"/>
        <v>943229224</v>
      </c>
      <c r="AP70" s="252">
        <f t="shared" si="30"/>
        <v>943229224</v>
      </c>
      <c r="AQ70" s="252">
        <f t="shared" si="30"/>
        <v>0</v>
      </c>
      <c r="AR70" s="252">
        <f t="shared" si="30"/>
        <v>0</v>
      </c>
      <c r="AS70" s="200"/>
    </row>
    <row r="71" spans="1:75" s="246" customFormat="1" ht="41.25" customHeight="1" thickTop="1" thickBot="1" x14ac:dyDescent="0.3">
      <c r="H71" s="247" t="s">
        <v>824</v>
      </c>
      <c r="I71" s="248">
        <f>+I72</f>
        <v>0</v>
      </c>
      <c r="J71" s="248">
        <f t="shared" si="29"/>
        <v>0</v>
      </c>
      <c r="K71" s="248">
        <f t="shared" si="29"/>
        <v>0</v>
      </c>
      <c r="L71" s="248">
        <f t="shared" si="29"/>
        <v>0</v>
      </c>
      <c r="M71" s="248">
        <f t="shared" si="29"/>
        <v>0</v>
      </c>
      <c r="N71" s="248">
        <f t="shared" si="29"/>
        <v>0</v>
      </c>
      <c r="O71" s="248">
        <f t="shared" si="29"/>
        <v>0</v>
      </c>
      <c r="P71" s="248">
        <f t="shared" si="29"/>
        <v>0</v>
      </c>
      <c r="Q71" s="248">
        <f t="shared" si="29"/>
        <v>0</v>
      </c>
      <c r="R71" s="248">
        <f t="shared" si="29"/>
        <v>0</v>
      </c>
      <c r="S71" s="248">
        <f t="shared" si="29"/>
        <v>0</v>
      </c>
      <c r="T71" s="248">
        <f t="shared" si="29"/>
        <v>0</v>
      </c>
      <c r="U71" s="248"/>
      <c r="V71" s="248"/>
      <c r="W71" s="248"/>
      <c r="X71" s="248"/>
      <c r="Y71" s="248"/>
      <c r="Z71" s="248"/>
      <c r="AA71" s="248"/>
      <c r="AB71" s="248"/>
      <c r="AC71" s="249">
        <f t="shared" si="29"/>
        <v>2012729780</v>
      </c>
      <c r="AD71" s="249">
        <f t="shared" si="29"/>
        <v>2012729780</v>
      </c>
      <c r="AE71" s="249">
        <f t="shared" si="29"/>
        <v>494353347</v>
      </c>
      <c r="AF71" s="249">
        <f t="shared" si="29"/>
        <v>494353347</v>
      </c>
      <c r="AG71" s="248"/>
      <c r="AH71" s="248"/>
      <c r="AI71" s="248"/>
      <c r="AJ71" s="248"/>
      <c r="AK71" s="248"/>
      <c r="AL71" s="248"/>
      <c r="AM71" s="248"/>
      <c r="AN71" s="248"/>
      <c r="AO71" s="252">
        <f t="shared" si="30"/>
        <v>2012729780</v>
      </c>
      <c r="AP71" s="252">
        <f t="shared" si="30"/>
        <v>2012729780</v>
      </c>
      <c r="AQ71" s="252">
        <f t="shared" si="30"/>
        <v>494353347</v>
      </c>
      <c r="AR71" s="252">
        <f t="shared" si="30"/>
        <v>494353347</v>
      </c>
      <c r="AS71" s="200"/>
      <c r="AT71" s="191"/>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1"/>
      <c r="BR71" s="191"/>
      <c r="BS71" s="191"/>
      <c r="BT71" s="191"/>
      <c r="BU71" s="191"/>
      <c r="BV71" s="191"/>
      <c r="BW71" s="191"/>
    </row>
    <row r="72" spans="1:75" ht="15.75" customHeight="1" thickTop="1" thickBot="1" x14ac:dyDescent="0.3">
      <c r="A72" s="246"/>
      <c r="B72" s="246"/>
      <c r="C72" s="246"/>
      <c r="D72" s="246"/>
      <c r="E72" s="246"/>
      <c r="F72" s="246"/>
      <c r="G72" s="246"/>
      <c r="H72" s="250" t="s">
        <v>670</v>
      </c>
      <c r="I72" s="248">
        <f>+I73</f>
        <v>0</v>
      </c>
      <c r="J72" s="248">
        <f t="shared" si="29"/>
        <v>0</v>
      </c>
      <c r="K72" s="248">
        <f t="shared" si="29"/>
        <v>0</v>
      </c>
      <c r="L72" s="248">
        <f t="shared" si="29"/>
        <v>0</v>
      </c>
      <c r="M72" s="248">
        <f t="shared" si="29"/>
        <v>0</v>
      </c>
      <c r="N72" s="248">
        <f t="shared" si="29"/>
        <v>0</v>
      </c>
      <c r="O72" s="248">
        <f t="shared" si="29"/>
        <v>0</v>
      </c>
      <c r="P72" s="248">
        <f t="shared" si="29"/>
        <v>0</v>
      </c>
      <c r="Q72" s="248">
        <f t="shared" si="29"/>
        <v>0</v>
      </c>
      <c r="R72" s="248">
        <f t="shared" si="29"/>
        <v>0</v>
      </c>
      <c r="S72" s="248">
        <f t="shared" si="29"/>
        <v>0</v>
      </c>
      <c r="T72" s="248">
        <f t="shared" si="29"/>
        <v>0</v>
      </c>
      <c r="U72" s="248"/>
      <c r="V72" s="248"/>
      <c r="W72" s="248"/>
      <c r="X72" s="248"/>
      <c r="Y72" s="248"/>
      <c r="Z72" s="248"/>
      <c r="AA72" s="248"/>
      <c r="AB72" s="248"/>
      <c r="AC72" s="249">
        <f t="shared" si="29"/>
        <v>2012729780</v>
      </c>
      <c r="AD72" s="249">
        <f t="shared" si="29"/>
        <v>2012729780</v>
      </c>
      <c r="AE72" s="249">
        <f t="shared" si="29"/>
        <v>494353347</v>
      </c>
      <c r="AF72" s="249">
        <f t="shared" si="29"/>
        <v>494353347</v>
      </c>
      <c r="AG72" s="248"/>
      <c r="AH72" s="248"/>
      <c r="AI72" s="248"/>
      <c r="AJ72" s="248"/>
      <c r="AK72" s="248"/>
      <c r="AL72" s="248"/>
      <c r="AM72" s="248"/>
      <c r="AN72" s="248"/>
      <c r="AO72" s="252">
        <f t="shared" si="30"/>
        <v>2012729780</v>
      </c>
      <c r="AP72" s="252">
        <f t="shared" si="30"/>
        <v>2012729780</v>
      </c>
      <c r="AQ72" s="252">
        <f t="shared" si="30"/>
        <v>494353347</v>
      </c>
      <c r="AR72" s="252">
        <f t="shared" si="30"/>
        <v>494353347</v>
      </c>
      <c r="AS72" s="200"/>
    </row>
    <row r="73" spans="1:75" ht="15.75" customHeight="1" thickTop="1" thickBot="1" x14ac:dyDescent="0.3">
      <c r="A73" s="206"/>
      <c r="B73" s="206"/>
      <c r="C73" s="208"/>
      <c r="D73" s="206"/>
      <c r="E73" s="207"/>
      <c r="F73" s="206"/>
      <c r="G73" s="206"/>
      <c r="H73" s="251" t="s">
        <v>671</v>
      </c>
      <c r="I73" s="210">
        <f>+I74</f>
        <v>0</v>
      </c>
      <c r="J73" s="210">
        <f t="shared" si="29"/>
        <v>0</v>
      </c>
      <c r="K73" s="210">
        <f t="shared" si="29"/>
        <v>0</v>
      </c>
      <c r="L73" s="210">
        <f t="shared" si="29"/>
        <v>0</v>
      </c>
      <c r="M73" s="210">
        <f t="shared" si="29"/>
        <v>0</v>
      </c>
      <c r="N73" s="210">
        <f t="shared" si="29"/>
        <v>0</v>
      </c>
      <c r="O73" s="210">
        <f t="shared" si="29"/>
        <v>0</v>
      </c>
      <c r="P73" s="210">
        <f t="shared" si="29"/>
        <v>0</v>
      </c>
      <c r="Q73" s="210">
        <f t="shared" si="29"/>
        <v>0</v>
      </c>
      <c r="R73" s="210">
        <f t="shared" si="29"/>
        <v>0</v>
      </c>
      <c r="S73" s="210">
        <f t="shared" si="29"/>
        <v>0</v>
      </c>
      <c r="T73" s="210">
        <f t="shared" si="29"/>
        <v>0</v>
      </c>
      <c r="U73" s="210"/>
      <c r="V73" s="210"/>
      <c r="W73" s="210"/>
      <c r="X73" s="210"/>
      <c r="Y73" s="210"/>
      <c r="Z73" s="210"/>
      <c r="AA73" s="210"/>
      <c r="AB73" s="210"/>
      <c r="AC73" s="211">
        <f t="shared" si="29"/>
        <v>2012729780</v>
      </c>
      <c r="AD73" s="211">
        <f t="shared" si="29"/>
        <v>2012729780</v>
      </c>
      <c r="AE73" s="211">
        <f t="shared" si="29"/>
        <v>494353347</v>
      </c>
      <c r="AF73" s="211">
        <f t="shared" si="29"/>
        <v>494353347</v>
      </c>
      <c r="AG73" s="210"/>
      <c r="AH73" s="210"/>
      <c r="AI73" s="210"/>
      <c r="AJ73" s="210"/>
      <c r="AK73" s="210"/>
      <c r="AL73" s="210"/>
      <c r="AM73" s="210"/>
      <c r="AN73" s="210"/>
      <c r="AO73" s="252">
        <f t="shared" si="30"/>
        <v>2012729780</v>
      </c>
      <c r="AP73" s="252">
        <f t="shared" si="30"/>
        <v>2012729780</v>
      </c>
      <c r="AQ73" s="252">
        <f t="shared" si="30"/>
        <v>494353347</v>
      </c>
      <c r="AR73" s="252">
        <f t="shared" si="30"/>
        <v>494353347</v>
      </c>
      <c r="AS73" s="200"/>
    </row>
    <row r="74" spans="1:75" ht="15.75" customHeight="1" thickTop="1" thickBot="1" x14ac:dyDescent="0.3">
      <c r="A74" s="206"/>
      <c r="B74" s="206"/>
      <c r="C74" s="208"/>
      <c r="D74" s="206"/>
      <c r="E74" s="207"/>
      <c r="F74" s="207"/>
      <c r="G74" s="206"/>
      <c r="H74" s="251" t="s">
        <v>672</v>
      </c>
      <c r="I74" s="210">
        <v>0</v>
      </c>
      <c r="J74" s="210">
        <v>0</v>
      </c>
      <c r="K74" s="210">
        <v>0</v>
      </c>
      <c r="L74" s="210">
        <v>0</v>
      </c>
      <c r="M74" s="210"/>
      <c r="N74" s="210"/>
      <c r="O74" s="210"/>
      <c r="P74" s="210"/>
      <c r="Q74" s="210"/>
      <c r="R74" s="210"/>
      <c r="S74" s="210"/>
      <c r="T74" s="210"/>
      <c r="U74" s="210"/>
      <c r="V74" s="210"/>
      <c r="W74" s="210"/>
      <c r="X74" s="210"/>
      <c r="Y74" s="210"/>
      <c r="Z74" s="210"/>
      <c r="AA74" s="210"/>
      <c r="AB74" s="210"/>
      <c r="AC74" s="210">
        <v>2012729780</v>
      </c>
      <c r="AD74" s="210">
        <v>2012729780</v>
      </c>
      <c r="AE74" s="210">
        <v>494353347</v>
      </c>
      <c r="AF74" s="210">
        <v>494353347</v>
      </c>
      <c r="AG74" s="210"/>
      <c r="AH74" s="210"/>
      <c r="AI74" s="210"/>
      <c r="AJ74" s="210"/>
      <c r="AK74" s="210"/>
      <c r="AL74" s="210"/>
      <c r="AM74" s="210"/>
      <c r="AN74" s="210"/>
      <c r="AO74" s="252">
        <f t="shared" si="30"/>
        <v>2012729780</v>
      </c>
      <c r="AP74" s="252">
        <f t="shared" si="30"/>
        <v>2012729780</v>
      </c>
      <c r="AQ74" s="252">
        <f t="shared" si="30"/>
        <v>494353347</v>
      </c>
      <c r="AR74" s="252">
        <f t="shared" si="30"/>
        <v>494353347</v>
      </c>
      <c r="AS74" s="200"/>
    </row>
    <row r="75" spans="1:75" s="240" customFormat="1" ht="25.5" customHeight="1" thickTop="1" thickBot="1" x14ac:dyDescent="0.3">
      <c r="H75" s="245" t="s">
        <v>825</v>
      </c>
      <c r="I75" s="253">
        <f>+I76+I80+I84+I88+I92</f>
        <v>1320000000</v>
      </c>
      <c r="J75" s="253">
        <f t="shared" ref="J75:L75" si="31">+J76+J80+J84+J88+J92</f>
        <v>671022548</v>
      </c>
      <c r="K75" s="253">
        <f t="shared" si="31"/>
        <v>319423347</v>
      </c>
      <c r="L75" s="253">
        <f t="shared" si="31"/>
        <v>311013596</v>
      </c>
      <c r="M75" s="253">
        <f t="shared" ref="M75:T75" si="32">+M76+M80</f>
        <v>0</v>
      </c>
      <c r="N75" s="253">
        <f t="shared" si="32"/>
        <v>0</v>
      </c>
      <c r="O75" s="253">
        <f t="shared" si="32"/>
        <v>0</v>
      </c>
      <c r="P75" s="253">
        <f t="shared" si="32"/>
        <v>0</v>
      </c>
      <c r="Q75" s="253">
        <f t="shared" si="32"/>
        <v>0</v>
      </c>
      <c r="R75" s="253">
        <f t="shared" si="32"/>
        <v>0</v>
      </c>
      <c r="S75" s="253">
        <f t="shared" si="32"/>
        <v>0</v>
      </c>
      <c r="T75" s="253">
        <f t="shared" si="32"/>
        <v>0</v>
      </c>
      <c r="U75" s="253"/>
      <c r="V75" s="253"/>
      <c r="W75" s="253"/>
      <c r="X75" s="253"/>
      <c r="Y75" s="253"/>
      <c r="Z75" s="253"/>
      <c r="AA75" s="253"/>
      <c r="AB75" s="253"/>
      <c r="AC75" s="253">
        <f t="shared" ref="AC75:AF75" si="33">+AC76+AC80+AC84+AC88+AC92</f>
        <v>9479800865</v>
      </c>
      <c r="AD75" s="253">
        <f t="shared" si="33"/>
        <v>9236973659</v>
      </c>
      <c r="AE75" s="253">
        <f t="shared" si="33"/>
        <v>316967448</v>
      </c>
      <c r="AF75" s="253">
        <f t="shared" si="33"/>
        <v>316967448</v>
      </c>
      <c r="AG75" s="253"/>
      <c r="AH75" s="253"/>
      <c r="AI75" s="253"/>
      <c r="AJ75" s="253"/>
      <c r="AK75" s="253"/>
      <c r="AL75" s="253"/>
      <c r="AM75" s="253"/>
      <c r="AN75" s="253"/>
      <c r="AO75" s="252">
        <f t="shared" si="30"/>
        <v>10799800865</v>
      </c>
      <c r="AP75" s="252">
        <f t="shared" si="30"/>
        <v>9907996207</v>
      </c>
      <c r="AQ75" s="252">
        <f t="shared" si="30"/>
        <v>636390795</v>
      </c>
      <c r="AR75" s="252">
        <f t="shared" si="30"/>
        <v>627981044</v>
      </c>
      <c r="AS75" s="200"/>
      <c r="AT75" s="191"/>
      <c r="AU75" s="191"/>
      <c r="AV75" s="191"/>
      <c r="AW75" s="191"/>
      <c r="AX75" s="191"/>
      <c r="AY75" s="191"/>
      <c r="AZ75" s="191"/>
      <c r="BA75" s="191"/>
      <c r="BB75" s="191"/>
      <c r="BC75" s="191"/>
      <c r="BD75" s="191"/>
      <c r="BE75" s="191"/>
      <c r="BF75" s="191"/>
      <c r="BG75" s="191"/>
      <c r="BH75" s="191"/>
      <c r="BI75" s="191"/>
      <c r="BJ75" s="191"/>
      <c r="BK75" s="191"/>
      <c r="BL75" s="191"/>
      <c r="BM75" s="191"/>
      <c r="BN75" s="191"/>
      <c r="BO75" s="191"/>
      <c r="BP75" s="191"/>
      <c r="BQ75" s="191"/>
      <c r="BR75" s="191"/>
      <c r="BS75" s="191"/>
      <c r="BT75" s="191"/>
      <c r="BU75" s="191"/>
      <c r="BV75" s="191"/>
      <c r="BW75" s="191"/>
    </row>
    <row r="76" spans="1:75" s="246" customFormat="1" ht="48.75" customHeight="1" thickTop="1" thickBot="1" x14ac:dyDescent="0.3">
      <c r="H76" s="247" t="s">
        <v>826</v>
      </c>
      <c r="I76" s="248">
        <f>+I77</f>
        <v>1020000000</v>
      </c>
      <c r="J76" s="248">
        <f t="shared" ref="J76:AF78" si="34">+J77</f>
        <v>476268607</v>
      </c>
      <c r="K76" s="248">
        <f t="shared" si="34"/>
        <v>146361107</v>
      </c>
      <c r="L76" s="248">
        <f t="shared" si="34"/>
        <v>146361107</v>
      </c>
      <c r="M76" s="248">
        <f t="shared" si="34"/>
        <v>0</v>
      </c>
      <c r="N76" s="248">
        <f t="shared" si="34"/>
        <v>0</v>
      </c>
      <c r="O76" s="248">
        <f t="shared" si="34"/>
        <v>0</v>
      </c>
      <c r="P76" s="248">
        <f t="shared" si="34"/>
        <v>0</v>
      </c>
      <c r="Q76" s="248">
        <f t="shared" si="34"/>
        <v>0</v>
      </c>
      <c r="R76" s="248">
        <f t="shared" si="34"/>
        <v>0</v>
      </c>
      <c r="S76" s="248">
        <f t="shared" si="34"/>
        <v>0</v>
      </c>
      <c r="T76" s="248">
        <f t="shared" si="34"/>
        <v>0</v>
      </c>
      <c r="U76" s="248"/>
      <c r="V76" s="248"/>
      <c r="W76" s="248"/>
      <c r="X76" s="248"/>
      <c r="Y76" s="248"/>
      <c r="Z76" s="248"/>
      <c r="AA76" s="248"/>
      <c r="AB76" s="248"/>
      <c r="AC76" s="249">
        <f t="shared" si="34"/>
        <v>0</v>
      </c>
      <c r="AD76" s="249">
        <f t="shared" si="34"/>
        <v>0</v>
      </c>
      <c r="AE76" s="249">
        <f t="shared" si="34"/>
        <v>0</v>
      </c>
      <c r="AF76" s="249">
        <f t="shared" si="34"/>
        <v>0</v>
      </c>
      <c r="AG76" s="248"/>
      <c r="AH76" s="248"/>
      <c r="AI76" s="248"/>
      <c r="AJ76" s="248"/>
      <c r="AK76" s="248"/>
      <c r="AL76" s="248"/>
      <c r="AM76" s="248"/>
      <c r="AN76" s="248"/>
      <c r="AO76" s="252">
        <f t="shared" si="30"/>
        <v>1020000000</v>
      </c>
      <c r="AP76" s="252">
        <f t="shared" si="30"/>
        <v>476268607</v>
      </c>
      <c r="AQ76" s="252">
        <f t="shared" si="30"/>
        <v>146361107</v>
      </c>
      <c r="AR76" s="252">
        <f t="shared" si="30"/>
        <v>146361107</v>
      </c>
      <c r="AS76" s="200"/>
      <c r="AT76" s="191"/>
      <c r="AU76" s="191"/>
      <c r="AV76" s="191"/>
      <c r="AW76" s="191"/>
      <c r="AX76" s="191"/>
      <c r="AY76" s="191"/>
      <c r="AZ76" s="191"/>
      <c r="BA76" s="191"/>
      <c r="BB76" s="191"/>
      <c r="BC76" s="191"/>
      <c r="BD76" s="191"/>
      <c r="BE76" s="191"/>
      <c r="BF76" s="191"/>
      <c r="BG76" s="191"/>
      <c r="BH76" s="191"/>
      <c r="BI76" s="191"/>
      <c r="BJ76" s="191"/>
      <c r="BK76" s="191"/>
      <c r="BL76" s="191"/>
      <c r="BM76" s="191"/>
      <c r="BN76" s="191"/>
      <c r="BO76" s="191"/>
      <c r="BP76" s="191"/>
      <c r="BQ76" s="191"/>
      <c r="BR76" s="191"/>
      <c r="BS76" s="191"/>
      <c r="BT76" s="191"/>
      <c r="BU76" s="191"/>
      <c r="BV76" s="191"/>
      <c r="BW76" s="191"/>
    </row>
    <row r="77" spans="1:75" ht="15.75" customHeight="1" thickTop="1" thickBot="1" x14ac:dyDescent="0.3">
      <c r="A77" s="246"/>
      <c r="B77" s="246"/>
      <c r="C77" s="246"/>
      <c r="D77" s="246"/>
      <c r="E77" s="246"/>
      <c r="F77" s="246"/>
      <c r="G77" s="246"/>
      <c r="H77" s="250" t="s">
        <v>670</v>
      </c>
      <c r="I77" s="248">
        <f>+I78</f>
        <v>1020000000</v>
      </c>
      <c r="J77" s="248">
        <f t="shared" si="34"/>
        <v>476268607</v>
      </c>
      <c r="K77" s="248">
        <f t="shared" si="34"/>
        <v>146361107</v>
      </c>
      <c r="L77" s="248">
        <f t="shared" si="34"/>
        <v>146361107</v>
      </c>
      <c r="M77" s="248">
        <f t="shared" si="34"/>
        <v>0</v>
      </c>
      <c r="N77" s="248">
        <f t="shared" si="34"/>
        <v>0</v>
      </c>
      <c r="O77" s="248">
        <f t="shared" si="34"/>
        <v>0</v>
      </c>
      <c r="P77" s="248">
        <f t="shared" si="34"/>
        <v>0</v>
      </c>
      <c r="Q77" s="248">
        <f t="shared" si="34"/>
        <v>0</v>
      </c>
      <c r="R77" s="248">
        <f t="shared" si="34"/>
        <v>0</v>
      </c>
      <c r="S77" s="248">
        <f t="shared" si="34"/>
        <v>0</v>
      </c>
      <c r="T77" s="248">
        <f t="shared" si="34"/>
        <v>0</v>
      </c>
      <c r="U77" s="248"/>
      <c r="V77" s="248"/>
      <c r="W77" s="248"/>
      <c r="X77" s="248"/>
      <c r="Y77" s="248"/>
      <c r="Z77" s="248"/>
      <c r="AA77" s="248"/>
      <c r="AB77" s="248"/>
      <c r="AC77" s="249">
        <f t="shared" si="34"/>
        <v>0</v>
      </c>
      <c r="AD77" s="249">
        <f t="shared" si="34"/>
        <v>0</v>
      </c>
      <c r="AE77" s="249">
        <f t="shared" si="34"/>
        <v>0</v>
      </c>
      <c r="AF77" s="249">
        <f t="shared" si="34"/>
        <v>0</v>
      </c>
      <c r="AG77" s="248"/>
      <c r="AH77" s="248"/>
      <c r="AI77" s="248"/>
      <c r="AJ77" s="248"/>
      <c r="AK77" s="248"/>
      <c r="AL77" s="248"/>
      <c r="AM77" s="248"/>
      <c r="AN77" s="248"/>
      <c r="AO77" s="252">
        <f t="shared" si="30"/>
        <v>1020000000</v>
      </c>
      <c r="AP77" s="252">
        <f t="shared" si="30"/>
        <v>476268607</v>
      </c>
      <c r="AQ77" s="252">
        <f t="shared" si="30"/>
        <v>146361107</v>
      </c>
      <c r="AR77" s="252">
        <f t="shared" si="30"/>
        <v>146361107</v>
      </c>
      <c r="AS77" s="200"/>
    </row>
    <row r="78" spans="1:75" ht="15.75" customHeight="1" thickTop="1" thickBot="1" x14ac:dyDescent="0.3">
      <c r="A78" s="206"/>
      <c r="B78" s="206"/>
      <c r="C78" s="208"/>
      <c r="D78" s="206"/>
      <c r="E78" s="207"/>
      <c r="F78" s="206"/>
      <c r="G78" s="206"/>
      <c r="H78" s="251" t="s">
        <v>671</v>
      </c>
      <c r="I78" s="210">
        <f>+I79</f>
        <v>1020000000</v>
      </c>
      <c r="J78" s="210">
        <f t="shared" si="34"/>
        <v>476268607</v>
      </c>
      <c r="K78" s="210">
        <f t="shared" si="34"/>
        <v>146361107</v>
      </c>
      <c r="L78" s="210">
        <f t="shared" si="34"/>
        <v>146361107</v>
      </c>
      <c r="M78" s="210">
        <f t="shared" si="34"/>
        <v>0</v>
      </c>
      <c r="N78" s="210">
        <f t="shared" si="34"/>
        <v>0</v>
      </c>
      <c r="O78" s="210">
        <f t="shared" si="34"/>
        <v>0</v>
      </c>
      <c r="P78" s="210">
        <f t="shared" si="34"/>
        <v>0</v>
      </c>
      <c r="Q78" s="210">
        <f t="shared" si="34"/>
        <v>0</v>
      </c>
      <c r="R78" s="210">
        <f t="shared" si="34"/>
        <v>0</v>
      </c>
      <c r="S78" s="210">
        <f t="shared" si="34"/>
        <v>0</v>
      </c>
      <c r="T78" s="210">
        <f t="shared" si="34"/>
        <v>0</v>
      </c>
      <c r="U78" s="210"/>
      <c r="V78" s="210"/>
      <c r="W78" s="210"/>
      <c r="X78" s="210"/>
      <c r="Y78" s="210"/>
      <c r="Z78" s="210"/>
      <c r="AA78" s="210"/>
      <c r="AB78" s="210"/>
      <c r="AC78" s="211">
        <f t="shared" si="34"/>
        <v>0</v>
      </c>
      <c r="AD78" s="211">
        <f t="shared" si="34"/>
        <v>0</v>
      </c>
      <c r="AE78" s="211">
        <f t="shared" si="34"/>
        <v>0</v>
      </c>
      <c r="AF78" s="211">
        <f t="shared" si="34"/>
        <v>0</v>
      </c>
      <c r="AG78" s="210"/>
      <c r="AH78" s="210"/>
      <c r="AI78" s="210"/>
      <c r="AJ78" s="210"/>
      <c r="AK78" s="210"/>
      <c r="AL78" s="210"/>
      <c r="AM78" s="210"/>
      <c r="AN78" s="210"/>
      <c r="AO78" s="252">
        <f t="shared" si="30"/>
        <v>1020000000</v>
      </c>
      <c r="AP78" s="252">
        <f t="shared" si="30"/>
        <v>476268607</v>
      </c>
      <c r="AQ78" s="252">
        <f t="shared" si="30"/>
        <v>146361107</v>
      </c>
      <c r="AR78" s="252">
        <f t="shared" si="30"/>
        <v>146361107</v>
      </c>
      <c r="AS78" s="200"/>
    </row>
    <row r="79" spans="1:75" ht="15.75" customHeight="1" thickTop="1" thickBot="1" x14ac:dyDescent="0.3">
      <c r="A79" s="206"/>
      <c r="B79" s="206"/>
      <c r="C79" s="208"/>
      <c r="D79" s="206"/>
      <c r="E79" s="207"/>
      <c r="F79" s="207"/>
      <c r="G79" s="206"/>
      <c r="H79" s="251" t="s">
        <v>672</v>
      </c>
      <c r="I79" s="210">
        <v>1020000000</v>
      </c>
      <c r="J79" s="210">
        <v>476268607</v>
      </c>
      <c r="K79" s="210">
        <v>146361107</v>
      </c>
      <c r="L79" s="210">
        <v>146361107</v>
      </c>
      <c r="M79" s="210"/>
      <c r="N79" s="210"/>
      <c r="O79" s="210"/>
      <c r="P79" s="210"/>
      <c r="Q79" s="210"/>
      <c r="R79" s="210"/>
      <c r="S79" s="210"/>
      <c r="T79" s="210"/>
      <c r="U79" s="210"/>
      <c r="V79" s="210"/>
      <c r="W79" s="210"/>
      <c r="X79" s="210"/>
      <c r="Y79" s="210"/>
      <c r="Z79" s="210"/>
      <c r="AA79" s="210"/>
      <c r="AB79" s="210"/>
      <c r="AC79" s="210">
        <v>0</v>
      </c>
      <c r="AD79" s="210">
        <v>0</v>
      </c>
      <c r="AE79" s="210">
        <v>0</v>
      </c>
      <c r="AF79" s="210">
        <v>0</v>
      </c>
      <c r="AG79" s="210"/>
      <c r="AH79" s="210"/>
      <c r="AI79" s="210"/>
      <c r="AJ79" s="210"/>
      <c r="AK79" s="210"/>
      <c r="AL79" s="210"/>
      <c r="AM79" s="210"/>
      <c r="AN79" s="210"/>
      <c r="AO79" s="252">
        <f t="shared" si="30"/>
        <v>1020000000</v>
      </c>
      <c r="AP79" s="252">
        <f t="shared" si="30"/>
        <v>476268607</v>
      </c>
      <c r="AQ79" s="252">
        <f t="shared" si="30"/>
        <v>146361107</v>
      </c>
      <c r="AR79" s="252">
        <f t="shared" si="30"/>
        <v>146361107</v>
      </c>
      <c r="AS79" s="200"/>
    </row>
    <row r="80" spans="1:75" s="250" customFormat="1" ht="30.75" customHeight="1" thickTop="1" thickBot="1" x14ac:dyDescent="0.3">
      <c r="A80" s="254"/>
      <c r="B80" s="254"/>
      <c r="C80" s="254"/>
      <c r="D80" s="254"/>
      <c r="E80" s="254"/>
      <c r="F80" s="254"/>
      <c r="H80" s="247" t="s">
        <v>827</v>
      </c>
      <c r="I80" s="255">
        <f>+I81</f>
        <v>300000000</v>
      </c>
      <c r="J80" s="255">
        <f t="shared" ref="J80:AF82" si="35">+J81</f>
        <v>194753941</v>
      </c>
      <c r="K80" s="255">
        <f t="shared" si="35"/>
        <v>173062240</v>
      </c>
      <c r="L80" s="255">
        <f t="shared" si="35"/>
        <v>164652489</v>
      </c>
      <c r="M80" s="255">
        <f t="shared" si="35"/>
        <v>0</v>
      </c>
      <c r="N80" s="255">
        <f t="shared" si="35"/>
        <v>0</v>
      </c>
      <c r="O80" s="255">
        <f t="shared" si="35"/>
        <v>0</v>
      </c>
      <c r="P80" s="255">
        <f t="shared" si="35"/>
        <v>0</v>
      </c>
      <c r="Q80" s="255">
        <f t="shared" si="35"/>
        <v>0</v>
      </c>
      <c r="R80" s="255">
        <f t="shared" si="35"/>
        <v>0</v>
      </c>
      <c r="S80" s="255">
        <f t="shared" si="35"/>
        <v>0</v>
      </c>
      <c r="T80" s="255">
        <f t="shared" si="35"/>
        <v>0</v>
      </c>
      <c r="U80" s="255"/>
      <c r="V80" s="255"/>
      <c r="W80" s="255"/>
      <c r="X80" s="255"/>
      <c r="Y80" s="255"/>
      <c r="Z80" s="255"/>
      <c r="AA80" s="255"/>
      <c r="AB80" s="255"/>
      <c r="AC80" s="256">
        <f t="shared" si="35"/>
        <v>0</v>
      </c>
      <c r="AD80" s="256">
        <f t="shared" si="35"/>
        <v>0</v>
      </c>
      <c r="AE80" s="256">
        <f t="shared" si="35"/>
        <v>0</v>
      </c>
      <c r="AF80" s="256">
        <f t="shared" si="35"/>
        <v>0</v>
      </c>
      <c r="AG80" s="255"/>
      <c r="AH80" s="255"/>
      <c r="AI80" s="255"/>
      <c r="AJ80" s="255"/>
      <c r="AK80" s="255"/>
      <c r="AL80" s="255"/>
      <c r="AM80" s="255"/>
      <c r="AN80" s="255"/>
      <c r="AO80" s="257">
        <f t="shared" si="30"/>
        <v>300000000</v>
      </c>
      <c r="AP80" s="257">
        <f t="shared" si="30"/>
        <v>194753941</v>
      </c>
      <c r="AQ80" s="257">
        <f t="shared" si="30"/>
        <v>173062240</v>
      </c>
      <c r="AR80" s="257">
        <f t="shared" si="30"/>
        <v>164652489</v>
      </c>
      <c r="AS80" s="200"/>
      <c r="AT80" s="191"/>
      <c r="AU80" s="191"/>
      <c r="AV80" s="191"/>
      <c r="AW80" s="191"/>
      <c r="AX80" s="191"/>
      <c r="AY80" s="191"/>
      <c r="AZ80" s="191"/>
      <c r="BA80" s="191"/>
      <c r="BB80" s="191"/>
      <c r="BC80" s="191"/>
      <c r="BD80" s="191"/>
      <c r="BE80" s="191"/>
      <c r="BF80" s="191"/>
      <c r="BG80" s="191"/>
      <c r="BH80" s="191"/>
      <c r="BI80" s="191"/>
      <c r="BJ80" s="191"/>
      <c r="BK80" s="191"/>
      <c r="BL80" s="191"/>
      <c r="BM80" s="191"/>
      <c r="BN80" s="191"/>
      <c r="BO80" s="191"/>
      <c r="BP80" s="191"/>
      <c r="BQ80" s="191"/>
      <c r="BR80" s="191"/>
      <c r="BS80" s="191"/>
      <c r="BT80" s="191"/>
      <c r="BU80" s="191"/>
      <c r="BV80" s="191"/>
      <c r="BW80" s="191"/>
    </row>
    <row r="81" spans="1:75" ht="15.75" customHeight="1" thickTop="1" thickBot="1" x14ac:dyDescent="0.3">
      <c r="A81" s="254"/>
      <c r="B81" s="254"/>
      <c r="C81" s="254"/>
      <c r="D81" s="254"/>
      <c r="E81" s="246"/>
      <c r="F81" s="246"/>
      <c r="G81" s="246"/>
      <c r="H81" s="250" t="s">
        <v>670</v>
      </c>
      <c r="I81" s="248">
        <f>+I82</f>
        <v>300000000</v>
      </c>
      <c r="J81" s="248">
        <f t="shared" si="35"/>
        <v>194753941</v>
      </c>
      <c r="K81" s="248">
        <f t="shared" si="35"/>
        <v>173062240</v>
      </c>
      <c r="L81" s="248">
        <f t="shared" si="35"/>
        <v>164652489</v>
      </c>
      <c r="M81" s="248">
        <f t="shared" si="35"/>
        <v>0</v>
      </c>
      <c r="N81" s="248">
        <f t="shared" si="35"/>
        <v>0</v>
      </c>
      <c r="O81" s="248">
        <f t="shared" si="35"/>
        <v>0</v>
      </c>
      <c r="P81" s="248">
        <f t="shared" si="35"/>
        <v>0</v>
      </c>
      <c r="Q81" s="248">
        <f t="shared" si="35"/>
        <v>0</v>
      </c>
      <c r="R81" s="248">
        <f t="shared" si="35"/>
        <v>0</v>
      </c>
      <c r="S81" s="248">
        <f t="shared" si="35"/>
        <v>0</v>
      </c>
      <c r="T81" s="248">
        <f t="shared" si="35"/>
        <v>0</v>
      </c>
      <c r="U81" s="248"/>
      <c r="V81" s="248"/>
      <c r="W81" s="248"/>
      <c r="X81" s="248"/>
      <c r="Y81" s="248"/>
      <c r="Z81" s="248"/>
      <c r="AA81" s="248"/>
      <c r="AB81" s="248"/>
      <c r="AC81" s="249">
        <f t="shared" si="35"/>
        <v>0</v>
      </c>
      <c r="AD81" s="249">
        <f t="shared" si="35"/>
        <v>0</v>
      </c>
      <c r="AE81" s="249">
        <f t="shared" si="35"/>
        <v>0</v>
      </c>
      <c r="AF81" s="249">
        <f t="shared" si="35"/>
        <v>0</v>
      </c>
      <c r="AG81" s="248"/>
      <c r="AH81" s="248"/>
      <c r="AI81" s="248"/>
      <c r="AJ81" s="248"/>
      <c r="AK81" s="248"/>
      <c r="AL81" s="248"/>
      <c r="AM81" s="248"/>
      <c r="AN81" s="248"/>
      <c r="AO81" s="252">
        <f t="shared" si="30"/>
        <v>300000000</v>
      </c>
      <c r="AP81" s="252">
        <f t="shared" si="30"/>
        <v>194753941</v>
      </c>
      <c r="AQ81" s="252">
        <f t="shared" si="30"/>
        <v>173062240</v>
      </c>
      <c r="AR81" s="252">
        <f t="shared" si="30"/>
        <v>164652489</v>
      </c>
      <c r="AS81" s="200"/>
    </row>
    <row r="82" spans="1:75" ht="15.75" customHeight="1" thickTop="1" thickBot="1" x14ac:dyDescent="0.3">
      <c r="A82" s="206"/>
      <c r="B82" s="206"/>
      <c r="C82" s="208"/>
      <c r="D82" s="208"/>
      <c r="E82" s="207"/>
      <c r="F82" s="207"/>
      <c r="G82" s="206"/>
      <c r="H82" s="251" t="s">
        <v>671</v>
      </c>
      <c r="I82" s="210">
        <f>+I83</f>
        <v>300000000</v>
      </c>
      <c r="J82" s="210">
        <f t="shared" si="35"/>
        <v>194753941</v>
      </c>
      <c r="K82" s="210">
        <f t="shared" si="35"/>
        <v>173062240</v>
      </c>
      <c r="L82" s="210">
        <f t="shared" si="35"/>
        <v>164652489</v>
      </c>
      <c r="M82" s="210">
        <f t="shared" si="35"/>
        <v>0</v>
      </c>
      <c r="N82" s="210">
        <f t="shared" si="35"/>
        <v>0</v>
      </c>
      <c r="O82" s="210">
        <f t="shared" si="35"/>
        <v>0</v>
      </c>
      <c r="P82" s="210">
        <f t="shared" si="35"/>
        <v>0</v>
      </c>
      <c r="Q82" s="210">
        <f t="shared" si="35"/>
        <v>0</v>
      </c>
      <c r="R82" s="210">
        <f t="shared" si="35"/>
        <v>0</v>
      </c>
      <c r="S82" s="210">
        <f t="shared" si="35"/>
        <v>0</v>
      </c>
      <c r="T82" s="210">
        <f t="shared" si="35"/>
        <v>0</v>
      </c>
      <c r="U82" s="210"/>
      <c r="V82" s="210"/>
      <c r="W82" s="210"/>
      <c r="X82" s="210"/>
      <c r="Y82" s="210"/>
      <c r="Z82" s="210"/>
      <c r="AA82" s="210"/>
      <c r="AB82" s="210"/>
      <c r="AC82" s="211">
        <f t="shared" si="35"/>
        <v>0</v>
      </c>
      <c r="AD82" s="211">
        <f t="shared" si="35"/>
        <v>0</v>
      </c>
      <c r="AE82" s="211">
        <f t="shared" si="35"/>
        <v>0</v>
      </c>
      <c r="AF82" s="211">
        <f t="shared" si="35"/>
        <v>0</v>
      </c>
      <c r="AG82" s="210"/>
      <c r="AH82" s="210"/>
      <c r="AI82" s="210"/>
      <c r="AJ82" s="210"/>
      <c r="AK82" s="210"/>
      <c r="AL82" s="210"/>
      <c r="AM82" s="210"/>
      <c r="AN82" s="210"/>
      <c r="AO82" s="235">
        <f t="shared" si="30"/>
        <v>300000000</v>
      </c>
      <c r="AP82" s="235">
        <f t="shared" si="30"/>
        <v>194753941</v>
      </c>
      <c r="AQ82" s="235">
        <f t="shared" si="30"/>
        <v>173062240</v>
      </c>
      <c r="AR82" s="235">
        <f t="shared" si="30"/>
        <v>164652489</v>
      </c>
      <c r="AS82" s="200"/>
    </row>
    <row r="83" spans="1:75" ht="16.5" thickTop="1" thickBot="1" x14ac:dyDescent="0.3">
      <c r="A83" s="206"/>
      <c r="B83" s="206"/>
      <c r="C83" s="208"/>
      <c r="D83" s="208"/>
      <c r="E83" s="207"/>
      <c r="F83" s="207"/>
      <c r="G83" s="207"/>
      <c r="H83" s="251" t="s">
        <v>672</v>
      </c>
      <c r="I83" s="210">
        <v>300000000</v>
      </c>
      <c r="J83" s="210">
        <v>194753941</v>
      </c>
      <c r="K83" s="210">
        <v>173062240</v>
      </c>
      <c r="L83" s="210">
        <v>164652489</v>
      </c>
      <c r="M83" s="210"/>
      <c r="N83" s="210"/>
      <c r="O83" s="210"/>
      <c r="P83" s="210"/>
      <c r="Q83" s="210"/>
      <c r="R83" s="210"/>
      <c r="S83" s="210"/>
      <c r="T83" s="210"/>
      <c r="U83" s="210"/>
      <c r="V83" s="210"/>
      <c r="W83" s="210"/>
      <c r="X83" s="210"/>
      <c r="Y83" s="210"/>
      <c r="Z83" s="210"/>
      <c r="AA83" s="210"/>
      <c r="AB83" s="210"/>
      <c r="AC83" s="211"/>
      <c r="AD83" s="211"/>
      <c r="AE83" s="211"/>
      <c r="AF83" s="211"/>
      <c r="AG83" s="210"/>
      <c r="AH83" s="210"/>
      <c r="AI83" s="210"/>
      <c r="AJ83" s="210"/>
      <c r="AK83" s="210"/>
      <c r="AL83" s="210"/>
      <c r="AM83" s="210"/>
      <c r="AN83" s="210"/>
      <c r="AO83" s="235">
        <f t="shared" si="30"/>
        <v>300000000</v>
      </c>
      <c r="AP83" s="235">
        <f t="shared" si="30"/>
        <v>194753941</v>
      </c>
      <c r="AQ83" s="235">
        <f t="shared" si="30"/>
        <v>173062240</v>
      </c>
      <c r="AR83" s="235">
        <f t="shared" si="30"/>
        <v>164652489</v>
      </c>
      <c r="AS83" s="200"/>
    </row>
    <row r="84" spans="1:75" s="246" customFormat="1" ht="38.25" customHeight="1" thickTop="1" thickBot="1" x14ac:dyDescent="0.3">
      <c r="H84" s="247" t="s">
        <v>828</v>
      </c>
      <c r="I84" s="248">
        <f t="shared" ref="I84:T86" si="36">+I85</f>
        <v>0</v>
      </c>
      <c r="J84" s="248">
        <f t="shared" si="36"/>
        <v>0</v>
      </c>
      <c r="K84" s="248">
        <f t="shared" si="36"/>
        <v>0</v>
      </c>
      <c r="L84" s="248">
        <f t="shared" si="36"/>
        <v>0</v>
      </c>
      <c r="M84" s="248">
        <f t="shared" si="36"/>
        <v>0</v>
      </c>
      <c r="N84" s="248">
        <f t="shared" si="36"/>
        <v>0</v>
      </c>
      <c r="O84" s="248">
        <f t="shared" si="36"/>
        <v>0</v>
      </c>
      <c r="P84" s="248">
        <f t="shared" si="36"/>
        <v>0</v>
      </c>
      <c r="Q84" s="248">
        <f t="shared" si="36"/>
        <v>0</v>
      </c>
      <c r="R84" s="248">
        <f t="shared" si="36"/>
        <v>0</v>
      </c>
      <c r="S84" s="248">
        <f t="shared" si="36"/>
        <v>0</v>
      </c>
      <c r="T84" s="248">
        <f t="shared" si="36"/>
        <v>0</v>
      </c>
      <c r="U84" s="248"/>
      <c r="V84" s="248"/>
      <c r="W84" s="248"/>
      <c r="X84" s="248"/>
      <c r="Y84" s="248"/>
      <c r="Z84" s="248"/>
      <c r="AA84" s="248"/>
      <c r="AB84" s="248"/>
      <c r="AC84" s="249">
        <f t="shared" ref="AC84:AF86" si="37">+AC85</f>
        <v>2032995444</v>
      </c>
      <c r="AD84" s="249">
        <f t="shared" si="37"/>
        <v>1790168238</v>
      </c>
      <c r="AE84" s="249">
        <f t="shared" si="37"/>
        <v>0</v>
      </c>
      <c r="AF84" s="249">
        <f t="shared" si="37"/>
        <v>0</v>
      </c>
      <c r="AG84" s="248"/>
      <c r="AH84" s="248"/>
      <c r="AI84" s="248"/>
      <c r="AJ84" s="248"/>
      <c r="AK84" s="248"/>
      <c r="AL84" s="248"/>
      <c r="AM84" s="248"/>
      <c r="AN84" s="248"/>
      <c r="AO84" s="252">
        <f t="shared" si="30"/>
        <v>2032995444</v>
      </c>
      <c r="AP84" s="252">
        <f t="shared" si="30"/>
        <v>1790168238</v>
      </c>
      <c r="AQ84" s="252">
        <f t="shared" si="30"/>
        <v>0</v>
      </c>
      <c r="AR84" s="252">
        <f t="shared" si="30"/>
        <v>0</v>
      </c>
      <c r="AS84" s="200"/>
      <c r="AT84" s="191"/>
      <c r="AU84" s="191"/>
      <c r="AV84" s="191"/>
      <c r="AW84" s="191"/>
      <c r="AX84" s="191"/>
      <c r="AY84" s="191"/>
      <c r="AZ84" s="191"/>
      <c r="BA84" s="191"/>
      <c r="BB84" s="191"/>
      <c r="BC84" s="191"/>
      <c r="BD84" s="191"/>
      <c r="BE84" s="191"/>
      <c r="BF84" s="191"/>
      <c r="BG84" s="191"/>
      <c r="BH84" s="191"/>
      <c r="BI84" s="191"/>
      <c r="BJ84" s="191"/>
      <c r="BK84" s="191"/>
      <c r="BL84" s="191"/>
      <c r="BM84" s="191"/>
      <c r="BN84" s="191"/>
      <c r="BO84" s="191"/>
      <c r="BP84" s="191"/>
      <c r="BQ84" s="191"/>
      <c r="BR84" s="191"/>
      <c r="BS84" s="191"/>
      <c r="BT84" s="191"/>
      <c r="BU84" s="191"/>
      <c r="BV84" s="191"/>
      <c r="BW84" s="191"/>
    </row>
    <row r="85" spans="1:75" ht="15.75" customHeight="1" thickTop="1" thickBot="1" x14ac:dyDescent="0.3">
      <c r="A85" s="246"/>
      <c r="B85" s="246"/>
      <c r="C85" s="246"/>
      <c r="D85" s="246"/>
      <c r="E85" s="246"/>
      <c r="F85" s="246"/>
      <c r="G85" s="246"/>
      <c r="H85" s="250" t="s">
        <v>670</v>
      </c>
      <c r="I85" s="248">
        <f t="shared" si="36"/>
        <v>0</v>
      </c>
      <c r="J85" s="248">
        <f t="shared" si="36"/>
        <v>0</v>
      </c>
      <c r="K85" s="248">
        <f t="shared" si="36"/>
        <v>0</v>
      </c>
      <c r="L85" s="248">
        <f t="shared" si="36"/>
        <v>0</v>
      </c>
      <c r="M85" s="248">
        <f t="shared" si="36"/>
        <v>0</v>
      </c>
      <c r="N85" s="248">
        <f t="shared" si="36"/>
        <v>0</v>
      </c>
      <c r="O85" s="248">
        <f t="shared" si="36"/>
        <v>0</v>
      </c>
      <c r="P85" s="248">
        <f t="shared" si="36"/>
        <v>0</v>
      </c>
      <c r="Q85" s="248">
        <f t="shared" si="36"/>
        <v>0</v>
      </c>
      <c r="R85" s="248">
        <f t="shared" si="36"/>
        <v>0</v>
      </c>
      <c r="S85" s="248">
        <f t="shared" si="36"/>
        <v>0</v>
      </c>
      <c r="T85" s="248">
        <f t="shared" si="36"/>
        <v>0</v>
      </c>
      <c r="U85" s="248"/>
      <c r="V85" s="248"/>
      <c r="W85" s="248"/>
      <c r="X85" s="248"/>
      <c r="Y85" s="248"/>
      <c r="Z85" s="248"/>
      <c r="AA85" s="248"/>
      <c r="AB85" s="248"/>
      <c r="AC85" s="249">
        <f t="shared" si="37"/>
        <v>2032995444</v>
      </c>
      <c r="AD85" s="249">
        <f t="shared" si="37"/>
        <v>1790168238</v>
      </c>
      <c r="AE85" s="249">
        <f t="shared" si="37"/>
        <v>0</v>
      </c>
      <c r="AF85" s="249">
        <f t="shared" si="37"/>
        <v>0</v>
      </c>
      <c r="AG85" s="248"/>
      <c r="AH85" s="248"/>
      <c r="AI85" s="248"/>
      <c r="AJ85" s="248"/>
      <c r="AK85" s="248"/>
      <c r="AL85" s="248"/>
      <c r="AM85" s="248"/>
      <c r="AN85" s="248"/>
      <c r="AO85" s="252">
        <f t="shared" ref="AO85:AR121" si="38">+I85+M85+Q85+U85+Y85+AC85+AG85+AK85</f>
        <v>2032995444</v>
      </c>
      <c r="AP85" s="252">
        <f t="shared" si="38"/>
        <v>1790168238</v>
      </c>
      <c r="AQ85" s="252">
        <f t="shared" si="38"/>
        <v>0</v>
      </c>
      <c r="AR85" s="252">
        <f t="shared" si="38"/>
        <v>0</v>
      </c>
      <c r="AS85" s="200"/>
    </row>
    <row r="86" spans="1:75" ht="15.75" customHeight="1" thickTop="1" thickBot="1" x14ac:dyDescent="0.3">
      <c r="A86" s="206"/>
      <c r="B86" s="206"/>
      <c r="C86" s="208"/>
      <c r="D86" s="206"/>
      <c r="E86" s="207"/>
      <c r="F86" s="206"/>
      <c r="G86" s="206"/>
      <c r="H86" s="251" t="s">
        <v>671</v>
      </c>
      <c r="I86" s="210">
        <f t="shared" si="36"/>
        <v>0</v>
      </c>
      <c r="J86" s="210">
        <f t="shared" si="36"/>
        <v>0</v>
      </c>
      <c r="K86" s="210">
        <f t="shared" si="36"/>
        <v>0</v>
      </c>
      <c r="L86" s="210">
        <f t="shared" si="36"/>
        <v>0</v>
      </c>
      <c r="M86" s="210">
        <f t="shared" si="36"/>
        <v>0</v>
      </c>
      <c r="N86" s="210">
        <f t="shared" si="36"/>
        <v>0</v>
      </c>
      <c r="O86" s="210">
        <f t="shared" si="36"/>
        <v>0</v>
      </c>
      <c r="P86" s="210">
        <f t="shared" si="36"/>
        <v>0</v>
      </c>
      <c r="Q86" s="210">
        <f t="shared" si="36"/>
        <v>0</v>
      </c>
      <c r="R86" s="210">
        <f t="shared" si="36"/>
        <v>0</v>
      </c>
      <c r="S86" s="210">
        <f t="shared" si="36"/>
        <v>0</v>
      </c>
      <c r="T86" s="210">
        <f t="shared" si="36"/>
        <v>0</v>
      </c>
      <c r="U86" s="210"/>
      <c r="V86" s="210"/>
      <c r="W86" s="210"/>
      <c r="X86" s="210"/>
      <c r="Y86" s="210"/>
      <c r="Z86" s="210"/>
      <c r="AA86" s="210"/>
      <c r="AB86" s="210"/>
      <c r="AC86" s="211">
        <f t="shared" si="37"/>
        <v>2032995444</v>
      </c>
      <c r="AD86" s="211">
        <f t="shared" si="37"/>
        <v>1790168238</v>
      </c>
      <c r="AE86" s="211">
        <f t="shared" si="37"/>
        <v>0</v>
      </c>
      <c r="AF86" s="211">
        <f t="shared" si="37"/>
        <v>0</v>
      </c>
      <c r="AG86" s="210"/>
      <c r="AH86" s="210"/>
      <c r="AI86" s="210"/>
      <c r="AJ86" s="210"/>
      <c r="AK86" s="210"/>
      <c r="AL86" s="210"/>
      <c r="AM86" s="210"/>
      <c r="AN86" s="210"/>
      <c r="AO86" s="235">
        <f t="shared" si="38"/>
        <v>2032995444</v>
      </c>
      <c r="AP86" s="235">
        <f t="shared" si="38"/>
        <v>1790168238</v>
      </c>
      <c r="AQ86" s="235">
        <f t="shared" si="38"/>
        <v>0</v>
      </c>
      <c r="AR86" s="235">
        <f t="shared" si="38"/>
        <v>0</v>
      </c>
      <c r="AS86" s="200"/>
    </row>
    <row r="87" spans="1:75" ht="15.75" customHeight="1" thickTop="1" thickBot="1" x14ac:dyDescent="0.3">
      <c r="A87" s="206"/>
      <c r="B87" s="206"/>
      <c r="C87" s="208"/>
      <c r="D87" s="206"/>
      <c r="E87" s="207"/>
      <c r="F87" s="207"/>
      <c r="G87" s="206"/>
      <c r="H87" s="251" t="s">
        <v>672</v>
      </c>
      <c r="I87" s="210"/>
      <c r="J87" s="210"/>
      <c r="K87" s="210"/>
      <c r="L87" s="210"/>
      <c r="M87" s="210"/>
      <c r="N87" s="210"/>
      <c r="O87" s="210"/>
      <c r="P87" s="210"/>
      <c r="Q87" s="210"/>
      <c r="R87" s="210"/>
      <c r="S87" s="210"/>
      <c r="T87" s="210"/>
      <c r="U87" s="210"/>
      <c r="V87" s="210"/>
      <c r="W87" s="210"/>
      <c r="X87" s="210"/>
      <c r="Y87" s="210"/>
      <c r="Z87" s="210"/>
      <c r="AA87" s="210"/>
      <c r="AB87" s="210"/>
      <c r="AC87" s="211">
        <v>2032995444</v>
      </c>
      <c r="AD87" s="211">
        <v>1790168238</v>
      </c>
      <c r="AE87" s="211"/>
      <c r="AF87" s="211"/>
      <c r="AG87" s="210"/>
      <c r="AH87" s="210"/>
      <c r="AI87" s="210"/>
      <c r="AJ87" s="210"/>
      <c r="AK87" s="210"/>
      <c r="AL87" s="210"/>
      <c r="AM87" s="210"/>
      <c r="AN87" s="210"/>
      <c r="AO87" s="235">
        <f t="shared" si="38"/>
        <v>2032995444</v>
      </c>
      <c r="AP87" s="235">
        <f t="shared" si="38"/>
        <v>1790168238</v>
      </c>
      <c r="AQ87" s="235">
        <f t="shared" si="38"/>
        <v>0</v>
      </c>
      <c r="AR87" s="235">
        <f t="shared" si="38"/>
        <v>0</v>
      </c>
      <c r="AS87" s="200"/>
    </row>
    <row r="88" spans="1:75" s="246" customFormat="1" ht="37.5" customHeight="1" thickTop="1" thickBot="1" x14ac:dyDescent="0.3">
      <c r="H88" s="247" t="s">
        <v>829</v>
      </c>
      <c r="I88" s="248">
        <f t="shared" ref="I88:T90" si="39">+I89</f>
        <v>0</v>
      </c>
      <c r="J88" s="248">
        <f t="shared" si="39"/>
        <v>0</v>
      </c>
      <c r="K88" s="248">
        <f t="shared" si="39"/>
        <v>0</v>
      </c>
      <c r="L88" s="248">
        <f t="shared" si="39"/>
        <v>0</v>
      </c>
      <c r="M88" s="248">
        <f t="shared" si="39"/>
        <v>0</v>
      </c>
      <c r="N88" s="248">
        <f t="shared" si="39"/>
        <v>0</v>
      </c>
      <c r="O88" s="248">
        <f t="shared" si="39"/>
        <v>0</v>
      </c>
      <c r="P88" s="248">
        <f t="shared" si="39"/>
        <v>0</v>
      </c>
      <c r="Q88" s="248">
        <f t="shared" si="39"/>
        <v>0</v>
      </c>
      <c r="R88" s="248">
        <f t="shared" si="39"/>
        <v>0</v>
      </c>
      <c r="S88" s="248">
        <f t="shared" si="39"/>
        <v>0</v>
      </c>
      <c r="T88" s="248">
        <f t="shared" si="39"/>
        <v>0</v>
      </c>
      <c r="U88" s="248"/>
      <c r="V88" s="248"/>
      <c r="W88" s="248"/>
      <c r="X88" s="248"/>
      <c r="Y88" s="248"/>
      <c r="Z88" s="248"/>
      <c r="AA88" s="248"/>
      <c r="AB88" s="248"/>
      <c r="AC88" s="249">
        <f t="shared" ref="AC88:AF90" si="40">+AC89</f>
        <v>330579085</v>
      </c>
      <c r="AD88" s="249">
        <f t="shared" si="40"/>
        <v>330579085</v>
      </c>
      <c r="AE88" s="249">
        <f t="shared" si="40"/>
        <v>316967448</v>
      </c>
      <c r="AF88" s="249">
        <f t="shared" si="40"/>
        <v>316967448</v>
      </c>
      <c r="AG88" s="248"/>
      <c r="AH88" s="248"/>
      <c r="AI88" s="248"/>
      <c r="AJ88" s="248"/>
      <c r="AK88" s="248"/>
      <c r="AL88" s="248"/>
      <c r="AM88" s="248"/>
      <c r="AN88" s="248"/>
      <c r="AO88" s="252">
        <f t="shared" si="38"/>
        <v>330579085</v>
      </c>
      <c r="AP88" s="252">
        <f t="shared" si="38"/>
        <v>330579085</v>
      </c>
      <c r="AQ88" s="252">
        <f t="shared" si="38"/>
        <v>316967448</v>
      </c>
      <c r="AR88" s="252">
        <f t="shared" si="38"/>
        <v>316967448</v>
      </c>
      <c r="AS88" s="200"/>
      <c r="AT88" s="191"/>
      <c r="AU88" s="191"/>
      <c r="AV88" s="191"/>
      <c r="AW88" s="191"/>
      <c r="AX88" s="191"/>
      <c r="AY88" s="191"/>
      <c r="AZ88" s="191"/>
      <c r="BA88" s="191"/>
      <c r="BB88" s="191"/>
      <c r="BC88" s="191"/>
      <c r="BD88" s="191"/>
      <c r="BE88" s="191"/>
      <c r="BF88" s="191"/>
      <c r="BG88" s="191"/>
      <c r="BH88" s="191"/>
      <c r="BI88" s="191"/>
      <c r="BJ88" s="191"/>
      <c r="BK88" s="191"/>
      <c r="BL88" s="191"/>
      <c r="BM88" s="191"/>
      <c r="BN88" s="191"/>
      <c r="BO88" s="191"/>
      <c r="BP88" s="191"/>
      <c r="BQ88" s="191"/>
      <c r="BR88" s="191"/>
      <c r="BS88" s="191"/>
      <c r="BT88" s="191"/>
      <c r="BU88" s="191"/>
      <c r="BV88" s="191"/>
      <c r="BW88" s="191"/>
    </row>
    <row r="89" spans="1:75" ht="15.75" customHeight="1" thickTop="1" thickBot="1" x14ac:dyDescent="0.3">
      <c r="A89" s="246"/>
      <c r="B89" s="246"/>
      <c r="C89" s="246"/>
      <c r="D89" s="246"/>
      <c r="E89" s="246"/>
      <c r="F89" s="246"/>
      <c r="G89" s="246"/>
      <c r="H89" s="250" t="s">
        <v>670</v>
      </c>
      <c r="I89" s="248">
        <f t="shared" si="39"/>
        <v>0</v>
      </c>
      <c r="J89" s="248">
        <f t="shared" si="39"/>
        <v>0</v>
      </c>
      <c r="K89" s="248">
        <f t="shared" si="39"/>
        <v>0</v>
      </c>
      <c r="L89" s="248">
        <f t="shared" si="39"/>
        <v>0</v>
      </c>
      <c r="M89" s="248">
        <f t="shared" si="39"/>
        <v>0</v>
      </c>
      <c r="N89" s="248">
        <f t="shared" si="39"/>
        <v>0</v>
      </c>
      <c r="O89" s="248">
        <f t="shared" si="39"/>
        <v>0</v>
      </c>
      <c r="P89" s="248">
        <f t="shared" si="39"/>
        <v>0</v>
      </c>
      <c r="Q89" s="248">
        <f t="shared" si="39"/>
        <v>0</v>
      </c>
      <c r="R89" s="248">
        <f t="shared" si="39"/>
        <v>0</v>
      </c>
      <c r="S89" s="248">
        <f t="shared" si="39"/>
        <v>0</v>
      </c>
      <c r="T89" s="248">
        <f t="shared" si="39"/>
        <v>0</v>
      </c>
      <c r="U89" s="248"/>
      <c r="V89" s="248"/>
      <c r="W89" s="248"/>
      <c r="X89" s="248"/>
      <c r="Y89" s="248"/>
      <c r="Z89" s="248"/>
      <c r="AA89" s="248"/>
      <c r="AB89" s="248"/>
      <c r="AC89" s="249">
        <f t="shared" si="40"/>
        <v>330579085</v>
      </c>
      <c r="AD89" s="249">
        <f t="shared" si="40"/>
        <v>330579085</v>
      </c>
      <c r="AE89" s="249">
        <f t="shared" si="40"/>
        <v>316967448</v>
      </c>
      <c r="AF89" s="249">
        <f t="shared" si="40"/>
        <v>316967448</v>
      </c>
      <c r="AG89" s="248"/>
      <c r="AH89" s="248"/>
      <c r="AI89" s="248"/>
      <c r="AJ89" s="248"/>
      <c r="AK89" s="248"/>
      <c r="AL89" s="248"/>
      <c r="AM89" s="248"/>
      <c r="AN89" s="248"/>
      <c r="AO89" s="252">
        <f t="shared" si="38"/>
        <v>330579085</v>
      </c>
      <c r="AP89" s="252">
        <f t="shared" si="38"/>
        <v>330579085</v>
      </c>
      <c r="AQ89" s="252">
        <f t="shared" si="38"/>
        <v>316967448</v>
      </c>
      <c r="AR89" s="252">
        <f t="shared" si="38"/>
        <v>316967448</v>
      </c>
      <c r="AS89" s="200"/>
    </row>
    <row r="90" spans="1:75" ht="15.75" customHeight="1" thickTop="1" thickBot="1" x14ac:dyDescent="0.3">
      <c r="A90" s="206"/>
      <c r="B90" s="206"/>
      <c r="C90" s="208"/>
      <c r="D90" s="206"/>
      <c r="E90" s="207"/>
      <c r="F90" s="206"/>
      <c r="G90" s="206"/>
      <c r="H90" s="251" t="s">
        <v>671</v>
      </c>
      <c r="I90" s="210">
        <f t="shared" si="39"/>
        <v>0</v>
      </c>
      <c r="J90" s="210">
        <f t="shared" si="39"/>
        <v>0</v>
      </c>
      <c r="K90" s="210">
        <f t="shared" si="39"/>
        <v>0</v>
      </c>
      <c r="L90" s="210">
        <f t="shared" si="39"/>
        <v>0</v>
      </c>
      <c r="M90" s="210">
        <f t="shared" si="39"/>
        <v>0</v>
      </c>
      <c r="N90" s="210">
        <f t="shared" si="39"/>
        <v>0</v>
      </c>
      <c r="O90" s="210">
        <f t="shared" si="39"/>
        <v>0</v>
      </c>
      <c r="P90" s="210">
        <f t="shared" si="39"/>
        <v>0</v>
      </c>
      <c r="Q90" s="210">
        <f t="shared" si="39"/>
        <v>0</v>
      </c>
      <c r="R90" s="210">
        <f t="shared" si="39"/>
        <v>0</v>
      </c>
      <c r="S90" s="210">
        <f t="shared" si="39"/>
        <v>0</v>
      </c>
      <c r="T90" s="210">
        <f t="shared" si="39"/>
        <v>0</v>
      </c>
      <c r="U90" s="210"/>
      <c r="V90" s="210"/>
      <c r="W90" s="210"/>
      <c r="X90" s="210"/>
      <c r="Y90" s="210"/>
      <c r="Z90" s="210"/>
      <c r="AA90" s="210"/>
      <c r="AB90" s="210"/>
      <c r="AC90" s="211">
        <f t="shared" si="40"/>
        <v>330579085</v>
      </c>
      <c r="AD90" s="211">
        <f t="shared" si="40"/>
        <v>330579085</v>
      </c>
      <c r="AE90" s="211">
        <f t="shared" si="40"/>
        <v>316967448</v>
      </c>
      <c r="AF90" s="211">
        <f t="shared" si="40"/>
        <v>316967448</v>
      </c>
      <c r="AG90" s="210"/>
      <c r="AH90" s="210"/>
      <c r="AI90" s="210"/>
      <c r="AJ90" s="210"/>
      <c r="AK90" s="210"/>
      <c r="AL90" s="210"/>
      <c r="AM90" s="210"/>
      <c r="AN90" s="210"/>
      <c r="AO90" s="235">
        <f t="shared" si="38"/>
        <v>330579085</v>
      </c>
      <c r="AP90" s="235">
        <f t="shared" si="38"/>
        <v>330579085</v>
      </c>
      <c r="AQ90" s="235">
        <f t="shared" si="38"/>
        <v>316967448</v>
      </c>
      <c r="AR90" s="235">
        <f t="shared" si="38"/>
        <v>316967448</v>
      </c>
      <c r="AS90" s="200"/>
    </row>
    <row r="91" spans="1:75" ht="15.75" customHeight="1" thickTop="1" thickBot="1" x14ac:dyDescent="0.3">
      <c r="A91" s="206"/>
      <c r="B91" s="206"/>
      <c r="C91" s="208"/>
      <c r="D91" s="206"/>
      <c r="E91" s="207"/>
      <c r="F91" s="207"/>
      <c r="G91" s="206"/>
      <c r="H91" s="251" t="s">
        <v>672</v>
      </c>
      <c r="I91" s="210">
        <v>0</v>
      </c>
      <c r="J91" s="210">
        <v>0</v>
      </c>
      <c r="K91" s="210">
        <v>0</v>
      </c>
      <c r="L91" s="210">
        <v>0</v>
      </c>
      <c r="M91" s="210"/>
      <c r="N91" s="210"/>
      <c r="O91" s="210"/>
      <c r="P91" s="210"/>
      <c r="Q91" s="210"/>
      <c r="R91" s="210"/>
      <c r="S91" s="210"/>
      <c r="T91" s="210"/>
      <c r="U91" s="210"/>
      <c r="V91" s="210"/>
      <c r="W91" s="210"/>
      <c r="X91" s="210"/>
      <c r="Y91" s="210"/>
      <c r="Z91" s="210"/>
      <c r="AA91" s="210"/>
      <c r="AB91" s="210"/>
      <c r="AC91" s="210">
        <v>330579085</v>
      </c>
      <c r="AD91" s="210">
        <v>330579085</v>
      </c>
      <c r="AE91" s="210">
        <v>316967448</v>
      </c>
      <c r="AF91" s="210">
        <v>316967448</v>
      </c>
      <c r="AG91" s="210"/>
      <c r="AH91" s="210"/>
      <c r="AI91" s="210"/>
      <c r="AJ91" s="210"/>
      <c r="AK91" s="210"/>
      <c r="AL91" s="210"/>
      <c r="AM91" s="210"/>
      <c r="AN91" s="210"/>
      <c r="AO91" s="235">
        <f t="shared" si="38"/>
        <v>330579085</v>
      </c>
      <c r="AP91" s="235">
        <f t="shared" si="38"/>
        <v>330579085</v>
      </c>
      <c r="AQ91" s="235">
        <f t="shared" si="38"/>
        <v>316967448</v>
      </c>
      <c r="AR91" s="235">
        <f t="shared" si="38"/>
        <v>316967448</v>
      </c>
      <c r="AS91" s="200"/>
    </row>
    <row r="92" spans="1:75" s="246" customFormat="1" ht="37.5" customHeight="1" thickTop="1" thickBot="1" x14ac:dyDescent="0.3">
      <c r="H92" s="247" t="s">
        <v>830</v>
      </c>
      <c r="I92" s="248">
        <f t="shared" ref="I92:T94" si="41">+I93</f>
        <v>0</v>
      </c>
      <c r="J92" s="248">
        <f t="shared" si="41"/>
        <v>0</v>
      </c>
      <c r="K92" s="248">
        <f t="shared" si="41"/>
        <v>0</v>
      </c>
      <c r="L92" s="248">
        <f t="shared" si="41"/>
        <v>0</v>
      </c>
      <c r="M92" s="248">
        <f t="shared" si="41"/>
        <v>0</v>
      </c>
      <c r="N92" s="248">
        <f t="shared" si="41"/>
        <v>0</v>
      </c>
      <c r="O92" s="248">
        <f t="shared" si="41"/>
        <v>0</v>
      </c>
      <c r="P92" s="248">
        <f t="shared" si="41"/>
        <v>0</v>
      </c>
      <c r="Q92" s="248">
        <f t="shared" si="41"/>
        <v>0</v>
      </c>
      <c r="R92" s="248">
        <f t="shared" si="41"/>
        <v>0</v>
      </c>
      <c r="S92" s="248">
        <f t="shared" si="41"/>
        <v>0</v>
      </c>
      <c r="T92" s="248">
        <f t="shared" si="41"/>
        <v>0</v>
      </c>
      <c r="U92" s="248"/>
      <c r="V92" s="248"/>
      <c r="W92" s="248"/>
      <c r="X92" s="248"/>
      <c r="Y92" s="248"/>
      <c r="Z92" s="248"/>
      <c r="AA92" s="248"/>
      <c r="AB92" s="248"/>
      <c r="AC92" s="249">
        <f t="shared" ref="AC92:AF94" si="42">+AC93</f>
        <v>7116226336</v>
      </c>
      <c r="AD92" s="249">
        <f t="shared" si="42"/>
        <v>7116226336</v>
      </c>
      <c r="AE92" s="249">
        <f t="shared" si="42"/>
        <v>0</v>
      </c>
      <c r="AF92" s="249">
        <f t="shared" si="42"/>
        <v>0</v>
      </c>
      <c r="AG92" s="248"/>
      <c r="AH92" s="248"/>
      <c r="AI92" s="248"/>
      <c r="AJ92" s="248"/>
      <c r="AK92" s="248"/>
      <c r="AL92" s="248"/>
      <c r="AM92" s="248"/>
      <c r="AN92" s="248"/>
      <c r="AO92" s="252">
        <f t="shared" si="38"/>
        <v>7116226336</v>
      </c>
      <c r="AP92" s="252">
        <f t="shared" si="38"/>
        <v>7116226336</v>
      </c>
      <c r="AQ92" s="252">
        <f t="shared" si="38"/>
        <v>0</v>
      </c>
      <c r="AR92" s="252">
        <f t="shared" si="38"/>
        <v>0</v>
      </c>
      <c r="AS92" s="200"/>
      <c r="AT92" s="191"/>
      <c r="AU92" s="191"/>
      <c r="AV92" s="191"/>
      <c r="AW92" s="191"/>
      <c r="AX92" s="191"/>
      <c r="AY92" s="191"/>
      <c r="AZ92" s="191"/>
      <c r="BA92" s="191"/>
      <c r="BB92" s="191"/>
      <c r="BC92" s="191"/>
      <c r="BD92" s="191"/>
      <c r="BE92" s="191"/>
      <c r="BF92" s="191"/>
      <c r="BG92" s="191"/>
      <c r="BH92" s="191"/>
      <c r="BI92" s="191"/>
      <c r="BJ92" s="191"/>
      <c r="BK92" s="191"/>
      <c r="BL92" s="191"/>
      <c r="BM92" s="191"/>
      <c r="BN92" s="191"/>
      <c r="BO92" s="191"/>
      <c r="BP92" s="191"/>
      <c r="BQ92" s="191"/>
      <c r="BR92" s="191"/>
      <c r="BS92" s="191"/>
      <c r="BT92" s="191"/>
      <c r="BU92" s="191"/>
      <c r="BV92" s="191"/>
      <c r="BW92" s="191"/>
    </row>
    <row r="93" spans="1:75" ht="15.75" customHeight="1" thickTop="1" thickBot="1" x14ac:dyDescent="0.3">
      <c r="A93" s="246"/>
      <c r="B93" s="246"/>
      <c r="C93" s="246"/>
      <c r="D93" s="246"/>
      <c r="E93" s="246"/>
      <c r="F93" s="246"/>
      <c r="G93" s="246"/>
      <c r="H93" s="250" t="s">
        <v>670</v>
      </c>
      <c r="I93" s="248">
        <f t="shared" si="41"/>
        <v>0</v>
      </c>
      <c r="J93" s="248">
        <f t="shared" si="41"/>
        <v>0</v>
      </c>
      <c r="K93" s="248">
        <f t="shared" si="41"/>
        <v>0</v>
      </c>
      <c r="L93" s="248">
        <f t="shared" si="41"/>
        <v>0</v>
      </c>
      <c r="M93" s="248">
        <f t="shared" si="41"/>
        <v>0</v>
      </c>
      <c r="N93" s="248">
        <f t="shared" si="41"/>
        <v>0</v>
      </c>
      <c r="O93" s="248">
        <f t="shared" si="41"/>
        <v>0</v>
      </c>
      <c r="P93" s="248">
        <f t="shared" si="41"/>
        <v>0</v>
      </c>
      <c r="Q93" s="248">
        <f t="shared" si="41"/>
        <v>0</v>
      </c>
      <c r="R93" s="248">
        <f t="shared" si="41"/>
        <v>0</v>
      </c>
      <c r="S93" s="248">
        <f t="shared" si="41"/>
        <v>0</v>
      </c>
      <c r="T93" s="248">
        <f t="shared" si="41"/>
        <v>0</v>
      </c>
      <c r="U93" s="248"/>
      <c r="V93" s="248"/>
      <c r="W93" s="248"/>
      <c r="X93" s="248"/>
      <c r="Y93" s="248"/>
      <c r="Z93" s="248"/>
      <c r="AA93" s="248"/>
      <c r="AB93" s="248"/>
      <c r="AC93" s="249">
        <f t="shared" si="42"/>
        <v>7116226336</v>
      </c>
      <c r="AD93" s="249">
        <f t="shared" si="42"/>
        <v>7116226336</v>
      </c>
      <c r="AE93" s="249">
        <f t="shared" si="42"/>
        <v>0</v>
      </c>
      <c r="AF93" s="249">
        <f t="shared" si="42"/>
        <v>0</v>
      </c>
      <c r="AG93" s="248"/>
      <c r="AH93" s="248"/>
      <c r="AI93" s="248"/>
      <c r="AJ93" s="248"/>
      <c r="AK93" s="248"/>
      <c r="AL93" s="248"/>
      <c r="AM93" s="248"/>
      <c r="AN93" s="248"/>
      <c r="AO93" s="252">
        <f t="shared" si="38"/>
        <v>7116226336</v>
      </c>
      <c r="AP93" s="252">
        <f t="shared" si="38"/>
        <v>7116226336</v>
      </c>
      <c r="AQ93" s="252">
        <f t="shared" si="38"/>
        <v>0</v>
      </c>
      <c r="AR93" s="252">
        <f t="shared" si="38"/>
        <v>0</v>
      </c>
      <c r="AS93" s="200"/>
    </row>
    <row r="94" spans="1:75" ht="15.75" customHeight="1" thickTop="1" thickBot="1" x14ac:dyDescent="0.3">
      <c r="A94" s="206"/>
      <c r="B94" s="206"/>
      <c r="C94" s="208"/>
      <c r="D94" s="206"/>
      <c r="E94" s="207"/>
      <c r="F94" s="206"/>
      <c r="G94" s="206"/>
      <c r="H94" s="251" t="s">
        <v>671</v>
      </c>
      <c r="I94" s="210">
        <f t="shared" si="41"/>
        <v>0</v>
      </c>
      <c r="J94" s="210">
        <f t="shared" si="41"/>
        <v>0</v>
      </c>
      <c r="K94" s="210">
        <f t="shared" si="41"/>
        <v>0</v>
      </c>
      <c r="L94" s="210">
        <f t="shared" si="41"/>
        <v>0</v>
      </c>
      <c r="M94" s="210">
        <f t="shared" si="41"/>
        <v>0</v>
      </c>
      <c r="N94" s="210">
        <f t="shared" si="41"/>
        <v>0</v>
      </c>
      <c r="O94" s="210">
        <f t="shared" si="41"/>
        <v>0</v>
      </c>
      <c r="P94" s="210">
        <f t="shared" si="41"/>
        <v>0</v>
      </c>
      <c r="Q94" s="210">
        <f t="shared" si="41"/>
        <v>0</v>
      </c>
      <c r="R94" s="210">
        <f t="shared" si="41"/>
        <v>0</v>
      </c>
      <c r="S94" s="210">
        <f t="shared" si="41"/>
        <v>0</v>
      </c>
      <c r="T94" s="210">
        <f t="shared" si="41"/>
        <v>0</v>
      </c>
      <c r="U94" s="210"/>
      <c r="V94" s="210"/>
      <c r="W94" s="210"/>
      <c r="X94" s="210"/>
      <c r="Y94" s="210"/>
      <c r="Z94" s="210"/>
      <c r="AA94" s="210"/>
      <c r="AB94" s="210"/>
      <c r="AC94" s="211">
        <f t="shared" si="42"/>
        <v>7116226336</v>
      </c>
      <c r="AD94" s="211">
        <f t="shared" si="42"/>
        <v>7116226336</v>
      </c>
      <c r="AE94" s="211">
        <f t="shared" si="42"/>
        <v>0</v>
      </c>
      <c r="AF94" s="211">
        <f t="shared" si="42"/>
        <v>0</v>
      </c>
      <c r="AG94" s="210"/>
      <c r="AH94" s="210"/>
      <c r="AI94" s="210"/>
      <c r="AJ94" s="210"/>
      <c r="AK94" s="210"/>
      <c r="AL94" s="210"/>
      <c r="AM94" s="210"/>
      <c r="AN94" s="210"/>
      <c r="AO94" s="235">
        <f t="shared" si="38"/>
        <v>7116226336</v>
      </c>
      <c r="AP94" s="235">
        <f t="shared" si="38"/>
        <v>7116226336</v>
      </c>
      <c r="AQ94" s="235">
        <f t="shared" si="38"/>
        <v>0</v>
      </c>
      <c r="AR94" s="235">
        <f t="shared" si="38"/>
        <v>0</v>
      </c>
      <c r="AS94" s="200"/>
    </row>
    <row r="95" spans="1:75" ht="15.75" customHeight="1" thickTop="1" thickBot="1" x14ac:dyDescent="0.3">
      <c r="A95" s="206"/>
      <c r="B95" s="206"/>
      <c r="C95" s="208"/>
      <c r="D95" s="206"/>
      <c r="E95" s="207"/>
      <c r="F95" s="207"/>
      <c r="G95" s="206"/>
      <c r="H95" s="251" t="s">
        <v>672</v>
      </c>
      <c r="I95" s="210">
        <v>0</v>
      </c>
      <c r="J95" s="210">
        <v>0</v>
      </c>
      <c r="K95" s="210">
        <v>0</v>
      </c>
      <c r="L95" s="210">
        <v>0</v>
      </c>
      <c r="M95" s="210"/>
      <c r="N95" s="210"/>
      <c r="O95" s="210"/>
      <c r="P95" s="210"/>
      <c r="Q95" s="210"/>
      <c r="R95" s="210"/>
      <c r="S95" s="210"/>
      <c r="T95" s="210"/>
      <c r="U95" s="210"/>
      <c r="V95" s="210"/>
      <c r="W95" s="210"/>
      <c r="X95" s="210"/>
      <c r="Y95" s="210"/>
      <c r="Z95" s="210"/>
      <c r="AA95" s="210"/>
      <c r="AB95" s="210"/>
      <c r="AC95" s="210">
        <v>7116226336</v>
      </c>
      <c r="AD95" s="210">
        <v>7116226336</v>
      </c>
      <c r="AE95" s="211"/>
      <c r="AF95" s="211"/>
      <c r="AG95" s="210"/>
      <c r="AH95" s="210"/>
      <c r="AI95" s="210"/>
      <c r="AJ95" s="210"/>
      <c r="AK95" s="210"/>
      <c r="AL95" s="210"/>
      <c r="AM95" s="210"/>
      <c r="AN95" s="210"/>
      <c r="AO95" s="235">
        <f t="shared" si="38"/>
        <v>7116226336</v>
      </c>
      <c r="AP95" s="235">
        <f t="shared" si="38"/>
        <v>7116226336</v>
      </c>
      <c r="AQ95" s="235">
        <f t="shared" si="38"/>
        <v>0</v>
      </c>
      <c r="AR95" s="235">
        <f t="shared" si="38"/>
        <v>0</v>
      </c>
      <c r="AS95" s="200"/>
    </row>
    <row r="96" spans="1:75" ht="16.5" thickTop="1" thickBot="1" x14ac:dyDescent="0.3">
      <c r="A96" s="240"/>
      <c r="B96" s="201"/>
      <c r="C96" s="201"/>
      <c r="D96" s="201"/>
      <c r="E96" s="240"/>
      <c r="F96" s="240"/>
      <c r="G96" s="240"/>
      <c r="H96" s="241" t="s">
        <v>831</v>
      </c>
      <c r="I96" s="242">
        <f>+I97+I158</f>
        <v>8659047687</v>
      </c>
      <c r="J96" s="242">
        <f t="shared" ref="J96:L96" si="43">+J97+J158</f>
        <v>4325119415</v>
      </c>
      <c r="K96" s="242">
        <f t="shared" si="43"/>
        <v>1741361269</v>
      </c>
      <c r="L96" s="242">
        <f t="shared" si="43"/>
        <v>1665560274</v>
      </c>
      <c r="M96" s="242">
        <f t="shared" ref="M96:T96" si="44">+M98+M102</f>
        <v>0</v>
      </c>
      <c r="N96" s="242">
        <f t="shared" si="44"/>
        <v>0</v>
      </c>
      <c r="O96" s="242">
        <f t="shared" si="44"/>
        <v>0</v>
      </c>
      <c r="P96" s="242">
        <f t="shared" si="44"/>
        <v>0</v>
      </c>
      <c r="Q96" s="242">
        <f t="shared" si="44"/>
        <v>0</v>
      </c>
      <c r="R96" s="242">
        <f t="shared" si="44"/>
        <v>0</v>
      </c>
      <c r="S96" s="242">
        <f t="shared" si="44"/>
        <v>0</v>
      </c>
      <c r="T96" s="242">
        <f t="shared" si="44"/>
        <v>0</v>
      </c>
      <c r="U96" s="242"/>
      <c r="V96" s="242"/>
      <c r="W96" s="242"/>
      <c r="X96" s="242"/>
      <c r="Y96" s="242"/>
      <c r="Z96" s="242"/>
      <c r="AA96" s="242"/>
      <c r="AB96" s="242"/>
      <c r="AC96" s="242">
        <f t="shared" ref="AC96:AF96" si="45">+AC97+AC158</f>
        <v>27073509903</v>
      </c>
      <c r="AD96" s="242">
        <f t="shared" si="45"/>
        <v>22007915701</v>
      </c>
      <c r="AE96" s="242">
        <f t="shared" si="45"/>
        <v>5603629449</v>
      </c>
      <c r="AF96" s="242">
        <f t="shared" si="45"/>
        <v>5234328576</v>
      </c>
      <c r="AG96" s="242"/>
      <c r="AH96" s="242"/>
      <c r="AI96" s="242"/>
      <c r="AJ96" s="242"/>
      <c r="AK96" s="242"/>
      <c r="AL96" s="242"/>
      <c r="AM96" s="242"/>
      <c r="AN96" s="242"/>
      <c r="AO96" s="258">
        <f t="shared" si="38"/>
        <v>35732557590</v>
      </c>
      <c r="AP96" s="258">
        <f t="shared" si="38"/>
        <v>26333035116</v>
      </c>
      <c r="AQ96" s="258">
        <f t="shared" si="38"/>
        <v>7344990718</v>
      </c>
      <c r="AR96" s="258">
        <f t="shared" si="38"/>
        <v>6899888850</v>
      </c>
      <c r="AS96" s="200"/>
    </row>
    <row r="97" spans="1:45" ht="27" thickTop="1" thickBot="1" x14ac:dyDescent="0.3">
      <c r="A97" s="240"/>
      <c r="B97" s="201"/>
      <c r="C97" s="201"/>
      <c r="D97" s="243"/>
      <c r="E97" s="244"/>
      <c r="F97" s="244"/>
      <c r="G97" s="244"/>
      <c r="H97" s="245" t="s">
        <v>832</v>
      </c>
      <c r="I97" s="259">
        <f>+I98+I102+I106+I110+I114+I118+I122+I126+I130+I134+I138+I142+I146+I150+I154</f>
        <v>6049169453</v>
      </c>
      <c r="J97" s="259">
        <f t="shared" ref="J97:L97" si="46">+J98+J102+J106+J110+J114+J118+J122+J126+J130+J134+J138+J142+J146+J150+J154</f>
        <v>2947768292</v>
      </c>
      <c r="K97" s="259">
        <f t="shared" si="46"/>
        <v>1226198321</v>
      </c>
      <c r="L97" s="259">
        <f t="shared" si="46"/>
        <v>1201365160</v>
      </c>
      <c r="M97" s="259"/>
      <c r="N97" s="259"/>
      <c r="O97" s="259"/>
      <c r="P97" s="259"/>
      <c r="Q97" s="259"/>
      <c r="R97" s="259"/>
      <c r="S97" s="259"/>
      <c r="T97" s="259"/>
      <c r="U97" s="259"/>
      <c r="V97" s="259"/>
      <c r="W97" s="259"/>
      <c r="X97" s="259"/>
      <c r="Y97" s="259"/>
      <c r="Z97" s="259"/>
      <c r="AA97" s="259"/>
      <c r="AB97" s="259"/>
      <c r="AC97" s="259">
        <f t="shared" ref="AC97:AF97" si="47">+AC98+AC102+AC106+AC110+AC114+AC118+AC122+AC126+AC130+AC134+AC138+AC142+AC146+AC150+AC154</f>
        <v>21311355636</v>
      </c>
      <c r="AD97" s="259">
        <f t="shared" si="47"/>
        <v>19779674236</v>
      </c>
      <c r="AE97" s="259">
        <f t="shared" si="47"/>
        <v>4676078470</v>
      </c>
      <c r="AF97" s="259">
        <f t="shared" si="47"/>
        <v>4306777597</v>
      </c>
      <c r="AG97" s="259"/>
      <c r="AH97" s="259"/>
      <c r="AI97" s="259"/>
      <c r="AJ97" s="259"/>
      <c r="AK97" s="259"/>
      <c r="AL97" s="259"/>
      <c r="AM97" s="259"/>
      <c r="AN97" s="259"/>
      <c r="AO97" s="260">
        <f t="shared" si="38"/>
        <v>27360525089</v>
      </c>
      <c r="AP97" s="260">
        <f t="shared" si="38"/>
        <v>22727442528</v>
      </c>
      <c r="AQ97" s="260">
        <f t="shared" si="38"/>
        <v>5902276791</v>
      </c>
      <c r="AR97" s="260">
        <f t="shared" si="38"/>
        <v>5508142757</v>
      </c>
      <c r="AS97" s="200"/>
    </row>
    <row r="98" spans="1:45" ht="52.5" thickTop="1" thickBot="1" x14ac:dyDescent="0.3">
      <c r="A98" s="246"/>
      <c r="B98" s="246"/>
      <c r="C98" s="246"/>
      <c r="D98" s="246"/>
      <c r="E98" s="246"/>
      <c r="F98" s="246"/>
      <c r="G98" s="246"/>
      <c r="H98" s="247" t="s">
        <v>833</v>
      </c>
      <c r="I98" s="248">
        <f>+I99</f>
        <v>2983169453</v>
      </c>
      <c r="J98" s="248">
        <f t="shared" ref="J98:AF100" si="48">+J99</f>
        <v>589789139</v>
      </c>
      <c r="K98" s="248">
        <f t="shared" si="48"/>
        <v>143837739</v>
      </c>
      <c r="L98" s="248">
        <f t="shared" si="48"/>
        <v>132992786</v>
      </c>
      <c r="M98" s="248">
        <f t="shared" si="48"/>
        <v>0</v>
      </c>
      <c r="N98" s="248">
        <f t="shared" si="48"/>
        <v>0</v>
      </c>
      <c r="O98" s="248">
        <f t="shared" si="48"/>
        <v>0</v>
      </c>
      <c r="P98" s="248">
        <f t="shared" si="48"/>
        <v>0</v>
      </c>
      <c r="Q98" s="248">
        <f t="shared" si="48"/>
        <v>0</v>
      </c>
      <c r="R98" s="248">
        <f t="shared" si="48"/>
        <v>0</v>
      </c>
      <c r="S98" s="248">
        <f t="shared" si="48"/>
        <v>0</v>
      </c>
      <c r="T98" s="248">
        <f t="shared" si="48"/>
        <v>0</v>
      </c>
      <c r="U98" s="248"/>
      <c r="V98" s="248"/>
      <c r="W98" s="248"/>
      <c r="X98" s="248"/>
      <c r="Y98" s="248"/>
      <c r="Z98" s="248"/>
      <c r="AA98" s="248"/>
      <c r="AB98" s="248"/>
      <c r="AC98" s="249">
        <f t="shared" si="48"/>
        <v>0</v>
      </c>
      <c r="AD98" s="249">
        <f t="shared" si="48"/>
        <v>0</v>
      </c>
      <c r="AE98" s="249">
        <f t="shared" si="48"/>
        <v>0</v>
      </c>
      <c r="AF98" s="249">
        <f t="shared" si="48"/>
        <v>0</v>
      </c>
      <c r="AG98" s="248"/>
      <c r="AH98" s="248"/>
      <c r="AI98" s="248"/>
      <c r="AJ98" s="248"/>
      <c r="AK98" s="248"/>
      <c r="AL98" s="248"/>
      <c r="AM98" s="248"/>
      <c r="AN98" s="248"/>
      <c r="AO98" s="252">
        <f t="shared" si="38"/>
        <v>2983169453</v>
      </c>
      <c r="AP98" s="252">
        <f t="shared" si="38"/>
        <v>589789139</v>
      </c>
      <c r="AQ98" s="252">
        <f t="shared" si="38"/>
        <v>143837739</v>
      </c>
      <c r="AR98" s="252">
        <f t="shared" si="38"/>
        <v>132992786</v>
      </c>
      <c r="AS98" s="200"/>
    </row>
    <row r="99" spans="1:45" ht="16.5" thickTop="1" thickBot="1" x14ac:dyDescent="0.3">
      <c r="A99" s="246"/>
      <c r="B99" s="246"/>
      <c r="C99" s="246"/>
      <c r="D99" s="246"/>
      <c r="E99" s="246"/>
      <c r="F99" s="246"/>
      <c r="G99" s="246"/>
      <c r="H99" s="250" t="s">
        <v>670</v>
      </c>
      <c r="I99" s="248">
        <f>+I100</f>
        <v>2983169453</v>
      </c>
      <c r="J99" s="248">
        <f t="shared" si="48"/>
        <v>589789139</v>
      </c>
      <c r="K99" s="248">
        <f t="shared" si="48"/>
        <v>143837739</v>
      </c>
      <c r="L99" s="248">
        <f t="shared" si="48"/>
        <v>132992786</v>
      </c>
      <c r="M99" s="248">
        <f t="shared" si="48"/>
        <v>0</v>
      </c>
      <c r="N99" s="248">
        <f t="shared" si="48"/>
        <v>0</v>
      </c>
      <c r="O99" s="248">
        <f t="shared" si="48"/>
        <v>0</v>
      </c>
      <c r="P99" s="248">
        <f t="shared" si="48"/>
        <v>0</v>
      </c>
      <c r="Q99" s="248">
        <f t="shared" si="48"/>
        <v>0</v>
      </c>
      <c r="R99" s="248">
        <f t="shared" si="48"/>
        <v>0</v>
      </c>
      <c r="S99" s="248">
        <f t="shared" si="48"/>
        <v>0</v>
      </c>
      <c r="T99" s="248">
        <f t="shared" si="48"/>
        <v>0</v>
      </c>
      <c r="U99" s="248"/>
      <c r="V99" s="248"/>
      <c r="W99" s="248"/>
      <c r="X99" s="248"/>
      <c r="Y99" s="248"/>
      <c r="Z99" s="248"/>
      <c r="AA99" s="248"/>
      <c r="AB99" s="248"/>
      <c r="AC99" s="249">
        <f t="shared" si="48"/>
        <v>0</v>
      </c>
      <c r="AD99" s="249">
        <f t="shared" si="48"/>
        <v>0</v>
      </c>
      <c r="AE99" s="249">
        <f t="shared" si="48"/>
        <v>0</v>
      </c>
      <c r="AF99" s="249">
        <f t="shared" si="48"/>
        <v>0</v>
      </c>
      <c r="AG99" s="248"/>
      <c r="AH99" s="248"/>
      <c r="AI99" s="248"/>
      <c r="AJ99" s="248"/>
      <c r="AK99" s="248"/>
      <c r="AL99" s="248"/>
      <c r="AM99" s="248"/>
      <c r="AN99" s="248"/>
      <c r="AO99" s="252">
        <f t="shared" si="38"/>
        <v>2983169453</v>
      </c>
      <c r="AP99" s="252">
        <f t="shared" si="38"/>
        <v>589789139</v>
      </c>
      <c r="AQ99" s="252">
        <f t="shared" si="38"/>
        <v>143837739</v>
      </c>
      <c r="AR99" s="252">
        <f t="shared" si="38"/>
        <v>132992786</v>
      </c>
      <c r="AS99" s="200"/>
    </row>
    <row r="100" spans="1:45" ht="16.5" thickTop="1" thickBot="1" x14ac:dyDescent="0.3">
      <c r="A100" s="206"/>
      <c r="B100" s="206"/>
      <c r="C100" s="206"/>
      <c r="D100" s="206"/>
      <c r="E100" s="207"/>
      <c r="F100" s="207"/>
      <c r="G100" s="206"/>
      <c r="H100" s="251" t="s">
        <v>671</v>
      </c>
      <c r="I100" s="210">
        <f>+I101</f>
        <v>2983169453</v>
      </c>
      <c r="J100" s="210">
        <f t="shared" si="48"/>
        <v>589789139</v>
      </c>
      <c r="K100" s="210">
        <f t="shared" si="48"/>
        <v>143837739</v>
      </c>
      <c r="L100" s="210">
        <f t="shared" si="48"/>
        <v>132992786</v>
      </c>
      <c r="M100" s="210">
        <f t="shared" si="48"/>
        <v>0</v>
      </c>
      <c r="N100" s="210">
        <f t="shared" si="48"/>
        <v>0</v>
      </c>
      <c r="O100" s="210">
        <f t="shared" si="48"/>
        <v>0</v>
      </c>
      <c r="P100" s="210">
        <f t="shared" si="48"/>
        <v>0</v>
      </c>
      <c r="Q100" s="210">
        <f t="shared" si="48"/>
        <v>0</v>
      </c>
      <c r="R100" s="210">
        <f t="shared" si="48"/>
        <v>0</v>
      </c>
      <c r="S100" s="210">
        <f t="shared" si="48"/>
        <v>0</v>
      </c>
      <c r="T100" s="210">
        <f t="shared" si="48"/>
        <v>0</v>
      </c>
      <c r="U100" s="210"/>
      <c r="V100" s="210"/>
      <c r="W100" s="210"/>
      <c r="X100" s="210"/>
      <c r="Y100" s="210"/>
      <c r="Z100" s="210"/>
      <c r="AA100" s="210"/>
      <c r="AB100" s="210"/>
      <c r="AC100" s="211">
        <f t="shared" si="48"/>
        <v>0</v>
      </c>
      <c r="AD100" s="211">
        <f t="shared" si="48"/>
        <v>0</v>
      </c>
      <c r="AE100" s="211">
        <f t="shared" si="48"/>
        <v>0</v>
      </c>
      <c r="AF100" s="211">
        <f t="shared" si="48"/>
        <v>0</v>
      </c>
      <c r="AG100" s="210"/>
      <c r="AH100" s="210"/>
      <c r="AI100" s="210"/>
      <c r="AJ100" s="210"/>
      <c r="AK100" s="210"/>
      <c r="AL100" s="210"/>
      <c r="AM100" s="210"/>
      <c r="AN100" s="210"/>
      <c r="AO100" s="235">
        <f t="shared" si="38"/>
        <v>2983169453</v>
      </c>
      <c r="AP100" s="235">
        <f t="shared" si="38"/>
        <v>589789139</v>
      </c>
      <c r="AQ100" s="235">
        <f t="shared" si="38"/>
        <v>143837739</v>
      </c>
      <c r="AR100" s="235">
        <f t="shared" si="38"/>
        <v>132992786</v>
      </c>
      <c r="AS100" s="200"/>
    </row>
    <row r="101" spans="1:45" ht="16.5" thickTop="1" thickBot="1" x14ac:dyDescent="0.3">
      <c r="A101" s="206"/>
      <c r="B101" s="206"/>
      <c r="C101" s="206"/>
      <c r="D101" s="206"/>
      <c r="E101" s="207"/>
      <c r="F101" s="207"/>
      <c r="G101" s="207"/>
      <c r="H101" s="251" t="s">
        <v>672</v>
      </c>
      <c r="I101" s="210">
        <v>2983169453</v>
      </c>
      <c r="J101" s="210">
        <v>589789139</v>
      </c>
      <c r="K101" s="210">
        <v>143837739</v>
      </c>
      <c r="L101" s="210">
        <v>132992786</v>
      </c>
      <c r="M101" s="210"/>
      <c r="N101" s="210"/>
      <c r="O101" s="210"/>
      <c r="P101" s="210"/>
      <c r="Q101" s="210"/>
      <c r="R101" s="210"/>
      <c r="S101" s="210"/>
      <c r="T101" s="210"/>
      <c r="U101" s="210"/>
      <c r="V101" s="210"/>
      <c r="W101" s="210"/>
      <c r="X101" s="210"/>
      <c r="Y101" s="210"/>
      <c r="Z101" s="210"/>
      <c r="AA101" s="210"/>
      <c r="AB101" s="210"/>
      <c r="AC101" s="211"/>
      <c r="AD101" s="211"/>
      <c r="AE101" s="211"/>
      <c r="AF101" s="211"/>
      <c r="AG101" s="210"/>
      <c r="AH101" s="210"/>
      <c r="AI101" s="210"/>
      <c r="AJ101" s="210"/>
      <c r="AK101" s="210"/>
      <c r="AL101" s="210"/>
      <c r="AM101" s="210"/>
      <c r="AN101" s="210"/>
      <c r="AO101" s="235">
        <f t="shared" si="38"/>
        <v>2983169453</v>
      </c>
      <c r="AP101" s="235">
        <f t="shared" si="38"/>
        <v>589789139</v>
      </c>
      <c r="AQ101" s="235">
        <f t="shared" si="38"/>
        <v>143837739</v>
      </c>
      <c r="AR101" s="235">
        <f t="shared" si="38"/>
        <v>132992786</v>
      </c>
      <c r="AS101" s="200"/>
    </row>
    <row r="102" spans="1:45" ht="27" thickTop="1" thickBot="1" x14ac:dyDescent="0.3">
      <c r="A102" s="246"/>
      <c r="B102" s="246"/>
      <c r="C102" s="246"/>
      <c r="D102" s="246"/>
      <c r="E102" s="246"/>
      <c r="F102" s="246"/>
      <c r="G102" s="246"/>
      <c r="H102" s="247" t="s">
        <v>834</v>
      </c>
      <c r="I102" s="248">
        <f>+I103</f>
        <v>2310000000</v>
      </c>
      <c r="J102" s="248">
        <f t="shared" ref="J102:AF118" si="49">+J103</f>
        <v>1987585096</v>
      </c>
      <c r="K102" s="248">
        <f t="shared" si="49"/>
        <v>997097584</v>
      </c>
      <c r="L102" s="248">
        <f t="shared" si="49"/>
        <v>983109376</v>
      </c>
      <c r="M102" s="248">
        <f t="shared" si="49"/>
        <v>0</v>
      </c>
      <c r="N102" s="248">
        <f t="shared" si="49"/>
        <v>0</v>
      </c>
      <c r="O102" s="248">
        <f t="shared" si="49"/>
        <v>0</v>
      </c>
      <c r="P102" s="248">
        <f t="shared" si="49"/>
        <v>0</v>
      </c>
      <c r="Q102" s="248">
        <f t="shared" si="49"/>
        <v>0</v>
      </c>
      <c r="R102" s="248">
        <f t="shared" si="49"/>
        <v>0</v>
      </c>
      <c r="S102" s="248">
        <f t="shared" si="49"/>
        <v>0</v>
      </c>
      <c r="T102" s="248">
        <f t="shared" si="49"/>
        <v>0</v>
      </c>
      <c r="U102" s="248"/>
      <c r="V102" s="248"/>
      <c r="W102" s="248"/>
      <c r="X102" s="248"/>
      <c r="Y102" s="248"/>
      <c r="Z102" s="248"/>
      <c r="AA102" s="248"/>
      <c r="AB102" s="248"/>
      <c r="AC102" s="249">
        <f t="shared" si="49"/>
        <v>0</v>
      </c>
      <c r="AD102" s="249">
        <f t="shared" si="49"/>
        <v>0</v>
      </c>
      <c r="AE102" s="249">
        <f t="shared" si="49"/>
        <v>0</v>
      </c>
      <c r="AF102" s="249">
        <f t="shared" si="49"/>
        <v>0</v>
      </c>
      <c r="AG102" s="248"/>
      <c r="AH102" s="248"/>
      <c r="AI102" s="248"/>
      <c r="AJ102" s="248"/>
      <c r="AK102" s="248"/>
      <c r="AL102" s="248"/>
      <c r="AM102" s="248"/>
      <c r="AN102" s="248"/>
      <c r="AO102" s="252">
        <f t="shared" si="38"/>
        <v>2310000000</v>
      </c>
      <c r="AP102" s="252">
        <f t="shared" si="38"/>
        <v>1987585096</v>
      </c>
      <c r="AQ102" s="252">
        <f t="shared" si="38"/>
        <v>997097584</v>
      </c>
      <c r="AR102" s="252">
        <f t="shared" si="38"/>
        <v>983109376</v>
      </c>
      <c r="AS102" s="200"/>
    </row>
    <row r="103" spans="1:45" ht="16.5" thickTop="1" thickBot="1" x14ac:dyDescent="0.3">
      <c r="A103" s="246"/>
      <c r="B103" s="246"/>
      <c r="C103" s="246"/>
      <c r="D103" s="246"/>
      <c r="E103" s="246"/>
      <c r="F103" s="246"/>
      <c r="G103" s="246"/>
      <c r="H103" s="250" t="s">
        <v>670</v>
      </c>
      <c r="I103" s="248">
        <f>+I104</f>
        <v>2310000000</v>
      </c>
      <c r="J103" s="248">
        <f t="shared" si="49"/>
        <v>1987585096</v>
      </c>
      <c r="K103" s="248">
        <f t="shared" si="49"/>
        <v>997097584</v>
      </c>
      <c r="L103" s="248">
        <f t="shared" si="49"/>
        <v>983109376</v>
      </c>
      <c r="M103" s="248">
        <f t="shared" si="49"/>
        <v>0</v>
      </c>
      <c r="N103" s="248">
        <f t="shared" si="49"/>
        <v>0</v>
      </c>
      <c r="O103" s="248">
        <f t="shared" si="49"/>
        <v>0</v>
      </c>
      <c r="P103" s="248">
        <f t="shared" si="49"/>
        <v>0</v>
      </c>
      <c r="Q103" s="248">
        <f t="shared" si="49"/>
        <v>0</v>
      </c>
      <c r="R103" s="248">
        <f t="shared" si="49"/>
        <v>0</v>
      </c>
      <c r="S103" s="248">
        <f t="shared" si="49"/>
        <v>0</v>
      </c>
      <c r="T103" s="248">
        <f t="shared" si="49"/>
        <v>0</v>
      </c>
      <c r="U103" s="248"/>
      <c r="V103" s="248"/>
      <c r="W103" s="248"/>
      <c r="X103" s="248"/>
      <c r="Y103" s="248"/>
      <c r="Z103" s="248"/>
      <c r="AA103" s="248"/>
      <c r="AB103" s="248"/>
      <c r="AC103" s="249">
        <f t="shared" si="49"/>
        <v>0</v>
      </c>
      <c r="AD103" s="249">
        <f t="shared" si="49"/>
        <v>0</v>
      </c>
      <c r="AE103" s="249">
        <f t="shared" si="49"/>
        <v>0</v>
      </c>
      <c r="AF103" s="249">
        <f t="shared" si="49"/>
        <v>0</v>
      </c>
      <c r="AG103" s="248"/>
      <c r="AH103" s="248"/>
      <c r="AI103" s="248"/>
      <c r="AJ103" s="248"/>
      <c r="AK103" s="248"/>
      <c r="AL103" s="248"/>
      <c r="AM103" s="248"/>
      <c r="AN103" s="248"/>
      <c r="AO103" s="252">
        <f t="shared" si="38"/>
        <v>2310000000</v>
      </c>
      <c r="AP103" s="252">
        <f t="shared" si="38"/>
        <v>1987585096</v>
      </c>
      <c r="AQ103" s="252">
        <f t="shared" si="38"/>
        <v>997097584</v>
      </c>
      <c r="AR103" s="252">
        <f t="shared" si="38"/>
        <v>983109376</v>
      </c>
      <c r="AS103" s="200"/>
    </row>
    <row r="104" spans="1:45" ht="16.5" thickTop="1" thickBot="1" x14ac:dyDescent="0.3">
      <c r="A104" s="206"/>
      <c r="B104" s="206"/>
      <c r="C104" s="206"/>
      <c r="D104" s="206"/>
      <c r="E104" s="207"/>
      <c r="F104" s="207"/>
      <c r="G104" s="206"/>
      <c r="H104" s="251" t="s">
        <v>671</v>
      </c>
      <c r="I104" s="210">
        <f>+I105</f>
        <v>2310000000</v>
      </c>
      <c r="J104" s="210">
        <f t="shared" si="49"/>
        <v>1987585096</v>
      </c>
      <c r="K104" s="210">
        <f t="shared" si="49"/>
        <v>997097584</v>
      </c>
      <c r="L104" s="210">
        <f t="shared" si="49"/>
        <v>983109376</v>
      </c>
      <c r="M104" s="210">
        <f t="shared" si="49"/>
        <v>0</v>
      </c>
      <c r="N104" s="210">
        <f t="shared" si="49"/>
        <v>0</v>
      </c>
      <c r="O104" s="210">
        <f t="shared" si="49"/>
        <v>0</v>
      </c>
      <c r="P104" s="210">
        <f t="shared" si="49"/>
        <v>0</v>
      </c>
      <c r="Q104" s="210">
        <f t="shared" si="49"/>
        <v>0</v>
      </c>
      <c r="R104" s="210">
        <f t="shared" si="49"/>
        <v>0</v>
      </c>
      <c r="S104" s="210">
        <f t="shared" si="49"/>
        <v>0</v>
      </c>
      <c r="T104" s="210">
        <f t="shared" si="49"/>
        <v>0</v>
      </c>
      <c r="U104" s="210"/>
      <c r="V104" s="210"/>
      <c r="W104" s="210"/>
      <c r="X104" s="210"/>
      <c r="Y104" s="210"/>
      <c r="Z104" s="210"/>
      <c r="AA104" s="210"/>
      <c r="AB104" s="210"/>
      <c r="AC104" s="211">
        <f t="shared" si="49"/>
        <v>0</v>
      </c>
      <c r="AD104" s="211">
        <f t="shared" si="49"/>
        <v>0</v>
      </c>
      <c r="AE104" s="211">
        <f t="shared" si="49"/>
        <v>0</v>
      </c>
      <c r="AF104" s="211">
        <f t="shared" si="49"/>
        <v>0</v>
      </c>
      <c r="AG104" s="210"/>
      <c r="AH104" s="210"/>
      <c r="AI104" s="210"/>
      <c r="AJ104" s="210"/>
      <c r="AK104" s="210"/>
      <c r="AL104" s="210"/>
      <c r="AM104" s="210"/>
      <c r="AN104" s="210"/>
      <c r="AO104" s="235">
        <f t="shared" si="38"/>
        <v>2310000000</v>
      </c>
      <c r="AP104" s="235">
        <f t="shared" si="38"/>
        <v>1987585096</v>
      </c>
      <c r="AQ104" s="235">
        <f t="shared" si="38"/>
        <v>997097584</v>
      </c>
      <c r="AR104" s="235">
        <f t="shared" si="38"/>
        <v>983109376</v>
      </c>
      <c r="AS104" s="200"/>
    </row>
    <row r="105" spans="1:45" ht="16.5" thickTop="1" thickBot="1" x14ac:dyDescent="0.3">
      <c r="A105" s="206"/>
      <c r="B105" s="206"/>
      <c r="C105" s="206"/>
      <c r="D105" s="206"/>
      <c r="E105" s="207"/>
      <c r="F105" s="207"/>
      <c r="G105" s="206"/>
      <c r="H105" s="251" t="s">
        <v>672</v>
      </c>
      <c r="I105" s="210">
        <v>2310000000</v>
      </c>
      <c r="J105" s="210">
        <v>1987585096</v>
      </c>
      <c r="K105" s="210">
        <v>997097584</v>
      </c>
      <c r="L105" s="210">
        <v>983109376</v>
      </c>
      <c r="M105" s="210"/>
      <c r="N105" s="210"/>
      <c r="O105" s="210"/>
      <c r="P105" s="210"/>
      <c r="Q105" s="210"/>
      <c r="R105" s="210"/>
      <c r="S105" s="210"/>
      <c r="T105" s="210"/>
      <c r="U105" s="210"/>
      <c r="V105" s="210"/>
      <c r="W105" s="210"/>
      <c r="X105" s="210"/>
      <c r="Y105" s="210"/>
      <c r="Z105" s="210"/>
      <c r="AA105" s="210"/>
      <c r="AB105" s="210"/>
      <c r="AC105" s="211"/>
      <c r="AD105" s="211"/>
      <c r="AE105" s="211"/>
      <c r="AF105" s="211"/>
      <c r="AG105" s="210"/>
      <c r="AH105" s="210"/>
      <c r="AI105" s="210"/>
      <c r="AJ105" s="210"/>
      <c r="AK105" s="210"/>
      <c r="AL105" s="210"/>
      <c r="AM105" s="210"/>
      <c r="AN105" s="210"/>
      <c r="AO105" s="235">
        <f t="shared" si="38"/>
        <v>2310000000</v>
      </c>
      <c r="AP105" s="235">
        <f t="shared" si="38"/>
        <v>1987585096</v>
      </c>
      <c r="AQ105" s="235">
        <f t="shared" si="38"/>
        <v>997097584</v>
      </c>
      <c r="AR105" s="235">
        <f t="shared" si="38"/>
        <v>983109376</v>
      </c>
      <c r="AS105" s="200"/>
    </row>
    <row r="106" spans="1:45" ht="39.75" thickTop="1" thickBot="1" x14ac:dyDescent="0.3">
      <c r="A106" s="246"/>
      <c r="B106" s="246"/>
      <c r="C106" s="246"/>
      <c r="D106" s="246"/>
      <c r="E106" s="246"/>
      <c r="F106" s="246"/>
      <c r="G106" s="246"/>
      <c r="H106" s="247" t="s">
        <v>835</v>
      </c>
      <c r="I106" s="248">
        <f>+I107</f>
        <v>756000000</v>
      </c>
      <c r="J106" s="248">
        <f t="shared" si="49"/>
        <v>370394057</v>
      </c>
      <c r="K106" s="248">
        <f t="shared" si="49"/>
        <v>85262998</v>
      </c>
      <c r="L106" s="248">
        <f t="shared" si="49"/>
        <v>85262998</v>
      </c>
      <c r="M106" s="248">
        <f t="shared" si="49"/>
        <v>0</v>
      </c>
      <c r="N106" s="248">
        <f t="shared" si="49"/>
        <v>0</v>
      </c>
      <c r="O106" s="248">
        <f t="shared" si="49"/>
        <v>0</v>
      </c>
      <c r="P106" s="248">
        <f t="shared" si="49"/>
        <v>0</v>
      </c>
      <c r="Q106" s="248">
        <f t="shared" si="49"/>
        <v>0</v>
      </c>
      <c r="R106" s="248">
        <f t="shared" si="49"/>
        <v>0</v>
      </c>
      <c r="S106" s="248">
        <f t="shared" si="49"/>
        <v>0</v>
      </c>
      <c r="T106" s="248">
        <f t="shared" si="49"/>
        <v>0</v>
      </c>
      <c r="U106" s="248"/>
      <c r="V106" s="248"/>
      <c r="W106" s="248"/>
      <c r="X106" s="248"/>
      <c r="Y106" s="248"/>
      <c r="Z106" s="248"/>
      <c r="AA106" s="248"/>
      <c r="AB106" s="248"/>
      <c r="AC106" s="249">
        <f t="shared" si="49"/>
        <v>0</v>
      </c>
      <c r="AD106" s="249">
        <f t="shared" si="49"/>
        <v>0</v>
      </c>
      <c r="AE106" s="249">
        <f t="shared" si="49"/>
        <v>0</v>
      </c>
      <c r="AF106" s="249">
        <f t="shared" si="49"/>
        <v>0</v>
      </c>
      <c r="AG106" s="248"/>
      <c r="AH106" s="248"/>
      <c r="AI106" s="248"/>
      <c r="AJ106" s="248"/>
      <c r="AK106" s="248"/>
      <c r="AL106" s="248"/>
      <c r="AM106" s="248"/>
      <c r="AN106" s="248"/>
      <c r="AO106" s="252">
        <f t="shared" si="38"/>
        <v>756000000</v>
      </c>
      <c r="AP106" s="252">
        <f t="shared" si="38"/>
        <v>370394057</v>
      </c>
      <c r="AQ106" s="252">
        <f t="shared" si="38"/>
        <v>85262998</v>
      </c>
      <c r="AR106" s="252">
        <f t="shared" si="38"/>
        <v>85262998</v>
      </c>
      <c r="AS106" s="200"/>
    </row>
    <row r="107" spans="1:45" ht="16.5" thickTop="1" thickBot="1" x14ac:dyDescent="0.3">
      <c r="A107" s="246"/>
      <c r="B107" s="246"/>
      <c r="C107" s="246"/>
      <c r="D107" s="246"/>
      <c r="E107" s="246"/>
      <c r="F107" s="246"/>
      <c r="G107" s="246"/>
      <c r="H107" s="250" t="s">
        <v>670</v>
      </c>
      <c r="I107" s="248">
        <f>+I108</f>
        <v>756000000</v>
      </c>
      <c r="J107" s="248">
        <f t="shared" si="49"/>
        <v>370394057</v>
      </c>
      <c r="K107" s="248">
        <f t="shared" si="49"/>
        <v>85262998</v>
      </c>
      <c r="L107" s="248">
        <f t="shared" si="49"/>
        <v>85262998</v>
      </c>
      <c r="M107" s="248">
        <f t="shared" si="49"/>
        <v>0</v>
      </c>
      <c r="N107" s="248">
        <f t="shared" si="49"/>
        <v>0</v>
      </c>
      <c r="O107" s="248">
        <f t="shared" si="49"/>
        <v>0</v>
      </c>
      <c r="P107" s="248">
        <f t="shared" si="49"/>
        <v>0</v>
      </c>
      <c r="Q107" s="248">
        <f t="shared" si="49"/>
        <v>0</v>
      </c>
      <c r="R107" s="248">
        <f t="shared" si="49"/>
        <v>0</v>
      </c>
      <c r="S107" s="248">
        <f t="shared" si="49"/>
        <v>0</v>
      </c>
      <c r="T107" s="248">
        <f t="shared" si="49"/>
        <v>0</v>
      </c>
      <c r="U107" s="248"/>
      <c r="V107" s="248"/>
      <c r="W107" s="248"/>
      <c r="X107" s="248"/>
      <c r="Y107" s="248"/>
      <c r="Z107" s="248"/>
      <c r="AA107" s="248"/>
      <c r="AB107" s="248"/>
      <c r="AC107" s="249">
        <f t="shared" si="49"/>
        <v>0</v>
      </c>
      <c r="AD107" s="249">
        <f t="shared" si="49"/>
        <v>0</v>
      </c>
      <c r="AE107" s="249">
        <f t="shared" si="49"/>
        <v>0</v>
      </c>
      <c r="AF107" s="249">
        <f t="shared" si="49"/>
        <v>0</v>
      </c>
      <c r="AG107" s="248"/>
      <c r="AH107" s="248"/>
      <c r="AI107" s="248"/>
      <c r="AJ107" s="248"/>
      <c r="AK107" s="248"/>
      <c r="AL107" s="248"/>
      <c r="AM107" s="248"/>
      <c r="AN107" s="248"/>
      <c r="AO107" s="252">
        <f t="shared" si="38"/>
        <v>756000000</v>
      </c>
      <c r="AP107" s="252">
        <f t="shared" si="38"/>
        <v>370394057</v>
      </c>
      <c r="AQ107" s="252">
        <f t="shared" si="38"/>
        <v>85262998</v>
      </c>
      <c r="AR107" s="252">
        <f t="shared" si="38"/>
        <v>85262998</v>
      </c>
      <c r="AS107" s="200"/>
    </row>
    <row r="108" spans="1:45" ht="16.5" thickTop="1" thickBot="1" x14ac:dyDescent="0.3">
      <c r="A108" s="206"/>
      <c r="B108" s="206"/>
      <c r="C108" s="206"/>
      <c r="D108" s="206"/>
      <c r="E108" s="207"/>
      <c r="F108" s="207"/>
      <c r="G108" s="206"/>
      <c r="H108" s="251" t="s">
        <v>671</v>
      </c>
      <c r="I108" s="210">
        <f>+I109</f>
        <v>756000000</v>
      </c>
      <c r="J108" s="210">
        <f t="shared" si="49"/>
        <v>370394057</v>
      </c>
      <c r="K108" s="210">
        <f t="shared" si="49"/>
        <v>85262998</v>
      </c>
      <c r="L108" s="210">
        <f t="shared" si="49"/>
        <v>85262998</v>
      </c>
      <c r="M108" s="210">
        <f t="shared" si="49"/>
        <v>0</v>
      </c>
      <c r="N108" s="210">
        <f t="shared" si="49"/>
        <v>0</v>
      </c>
      <c r="O108" s="210">
        <f t="shared" si="49"/>
        <v>0</v>
      </c>
      <c r="P108" s="210">
        <f t="shared" si="49"/>
        <v>0</v>
      </c>
      <c r="Q108" s="210">
        <f t="shared" si="49"/>
        <v>0</v>
      </c>
      <c r="R108" s="210">
        <f t="shared" si="49"/>
        <v>0</v>
      </c>
      <c r="S108" s="210">
        <f t="shared" si="49"/>
        <v>0</v>
      </c>
      <c r="T108" s="210">
        <f t="shared" si="49"/>
        <v>0</v>
      </c>
      <c r="U108" s="210"/>
      <c r="V108" s="210"/>
      <c r="W108" s="210"/>
      <c r="X108" s="210"/>
      <c r="Y108" s="210"/>
      <c r="Z108" s="210"/>
      <c r="AA108" s="210"/>
      <c r="AB108" s="210"/>
      <c r="AC108" s="211">
        <f t="shared" si="49"/>
        <v>0</v>
      </c>
      <c r="AD108" s="211">
        <f t="shared" si="49"/>
        <v>0</v>
      </c>
      <c r="AE108" s="211">
        <f t="shared" si="49"/>
        <v>0</v>
      </c>
      <c r="AF108" s="211">
        <f t="shared" si="49"/>
        <v>0</v>
      </c>
      <c r="AG108" s="210"/>
      <c r="AH108" s="210"/>
      <c r="AI108" s="210"/>
      <c r="AJ108" s="210"/>
      <c r="AK108" s="210"/>
      <c r="AL108" s="210"/>
      <c r="AM108" s="210"/>
      <c r="AN108" s="210"/>
      <c r="AO108" s="235">
        <f t="shared" si="38"/>
        <v>756000000</v>
      </c>
      <c r="AP108" s="235">
        <f t="shared" si="38"/>
        <v>370394057</v>
      </c>
      <c r="AQ108" s="235">
        <f t="shared" si="38"/>
        <v>85262998</v>
      </c>
      <c r="AR108" s="235">
        <f t="shared" si="38"/>
        <v>85262998</v>
      </c>
      <c r="AS108" s="200"/>
    </row>
    <row r="109" spans="1:45" ht="16.5" thickTop="1" thickBot="1" x14ac:dyDescent="0.3">
      <c r="A109" s="206"/>
      <c r="B109" s="206"/>
      <c r="C109" s="206"/>
      <c r="D109" s="206"/>
      <c r="E109" s="207"/>
      <c r="F109" s="207"/>
      <c r="G109" s="206"/>
      <c r="H109" s="251" t="s">
        <v>672</v>
      </c>
      <c r="I109" s="210">
        <v>756000000</v>
      </c>
      <c r="J109" s="210">
        <v>370394057</v>
      </c>
      <c r="K109" s="210">
        <v>85262998</v>
      </c>
      <c r="L109" s="210">
        <v>85262998</v>
      </c>
      <c r="M109" s="210"/>
      <c r="N109" s="210"/>
      <c r="O109" s="210"/>
      <c r="P109" s="210"/>
      <c r="Q109" s="210"/>
      <c r="R109" s="210"/>
      <c r="S109" s="210"/>
      <c r="T109" s="210"/>
      <c r="U109" s="210"/>
      <c r="V109" s="210"/>
      <c r="W109" s="210"/>
      <c r="X109" s="210"/>
      <c r="Y109" s="210"/>
      <c r="Z109" s="210"/>
      <c r="AA109" s="210"/>
      <c r="AB109" s="210"/>
      <c r="AC109" s="211"/>
      <c r="AD109" s="211"/>
      <c r="AE109" s="211"/>
      <c r="AF109" s="211"/>
      <c r="AG109" s="210"/>
      <c r="AH109" s="210"/>
      <c r="AI109" s="210"/>
      <c r="AJ109" s="210"/>
      <c r="AK109" s="210"/>
      <c r="AL109" s="210"/>
      <c r="AM109" s="210"/>
      <c r="AN109" s="210"/>
      <c r="AO109" s="235">
        <f t="shared" si="38"/>
        <v>756000000</v>
      </c>
      <c r="AP109" s="235">
        <f t="shared" si="38"/>
        <v>370394057</v>
      </c>
      <c r="AQ109" s="235">
        <f t="shared" si="38"/>
        <v>85262998</v>
      </c>
      <c r="AR109" s="235">
        <f t="shared" si="38"/>
        <v>85262998</v>
      </c>
      <c r="AS109" s="200"/>
    </row>
    <row r="110" spans="1:45" ht="39.75" thickTop="1" thickBot="1" x14ac:dyDescent="0.3">
      <c r="A110" s="246"/>
      <c r="B110" s="246"/>
      <c r="C110" s="246"/>
      <c r="D110" s="246"/>
      <c r="E110" s="246"/>
      <c r="F110" s="246"/>
      <c r="G110" s="246"/>
      <c r="H110" s="247" t="s">
        <v>836</v>
      </c>
      <c r="I110" s="248">
        <f>+I111</f>
        <v>0</v>
      </c>
      <c r="J110" s="248">
        <f t="shared" si="49"/>
        <v>0</v>
      </c>
      <c r="K110" s="248">
        <f t="shared" si="49"/>
        <v>0</v>
      </c>
      <c r="L110" s="248">
        <f t="shared" si="49"/>
        <v>0</v>
      </c>
      <c r="M110" s="248">
        <f t="shared" si="49"/>
        <v>0</v>
      </c>
      <c r="N110" s="248">
        <f t="shared" si="49"/>
        <v>0</v>
      </c>
      <c r="O110" s="248">
        <f t="shared" si="49"/>
        <v>0</v>
      </c>
      <c r="P110" s="248">
        <f t="shared" si="49"/>
        <v>0</v>
      </c>
      <c r="Q110" s="248">
        <f t="shared" si="49"/>
        <v>0</v>
      </c>
      <c r="R110" s="248">
        <f t="shared" si="49"/>
        <v>0</v>
      </c>
      <c r="S110" s="248">
        <f t="shared" si="49"/>
        <v>0</v>
      </c>
      <c r="T110" s="248">
        <f t="shared" si="49"/>
        <v>0</v>
      </c>
      <c r="U110" s="248"/>
      <c r="V110" s="248"/>
      <c r="W110" s="248"/>
      <c r="X110" s="248"/>
      <c r="Y110" s="248"/>
      <c r="Z110" s="248"/>
      <c r="AA110" s="248"/>
      <c r="AB110" s="248"/>
      <c r="AC110" s="249">
        <f t="shared" si="49"/>
        <v>1018309235</v>
      </c>
      <c r="AD110" s="249">
        <f t="shared" si="49"/>
        <v>1018309235</v>
      </c>
      <c r="AE110" s="249">
        <f t="shared" si="49"/>
        <v>305492771</v>
      </c>
      <c r="AF110" s="249">
        <f t="shared" si="49"/>
        <v>305492771</v>
      </c>
      <c r="AG110" s="248"/>
      <c r="AH110" s="248"/>
      <c r="AI110" s="248"/>
      <c r="AJ110" s="248"/>
      <c r="AK110" s="248"/>
      <c r="AL110" s="248"/>
      <c r="AM110" s="248"/>
      <c r="AN110" s="248"/>
      <c r="AO110" s="252">
        <f t="shared" si="38"/>
        <v>1018309235</v>
      </c>
      <c r="AP110" s="252">
        <f t="shared" si="38"/>
        <v>1018309235</v>
      </c>
      <c r="AQ110" s="252">
        <f t="shared" si="38"/>
        <v>305492771</v>
      </c>
      <c r="AR110" s="252">
        <f t="shared" si="38"/>
        <v>305492771</v>
      </c>
      <c r="AS110" s="200"/>
    </row>
    <row r="111" spans="1:45" ht="16.5" thickTop="1" thickBot="1" x14ac:dyDescent="0.3">
      <c r="A111" s="246"/>
      <c r="B111" s="246"/>
      <c r="C111" s="246"/>
      <c r="D111" s="246"/>
      <c r="E111" s="246"/>
      <c r="F111" s="246"/>
      <c r="G111" s="246"/>
      <c r="H111" s="250" t="s">
        <v>670</v>
      </c>
      <c r="I111" s="248">
        <f>+I112</f>
        <v>0</v>
      </c>
      <c r="J111" s="248">
        <f t="shared" si="49"/>
        <v>0</v>
      </c>
      <c r="K111" s="248">
        <f t="shared" si="49"/>
        <v>0</v>
      </c>
      <c r="L111" s="248">
        <f t="shared" si="49"/>
        <v>0</v>
      </c>
      <c r="M111" s="248">
        <f t="shared" si="49"/>
        <v>0</v>
      </c>
      <c r="N111" s="248">
        <f t="shared" si="49"/>
        <v>0</v>
      </c>
      <c r="O111" s="248">
        <f t="shared" si="49"/>
        <v>0</v>
      </c>
      <c r="P111" s="248">
        <f t="shared" si="49"/>
        <v>0</v>
      </c>
      <c r="Q111" s="248">
        <f t="shared" si="49"/>
        <v>0</v>
      </c>
      <c r="R111" s="248">
        <f t="shared" si="49"/>
        <v>0</v>
      </c>
      <c r="S111" s="248">
        <f t="shared" si="49"/>
        <v>0</v>
      </c>
      <c r="T111" s="248">
        <f t="shared" si="49"/>
        <v>0</v>
      </c>
      <c r="U111" s="248"/>
      <c r="V111" s="248"/>
      <c r="W111" s="248"/>
      <c r="X111" s="248"/>
      <c r="Y111" s="248"/>
      <c r="Z111" s="248"/>
      <c r="AA111" s="248"/>
      <c r="AB111" s="248"/>
      <c r="AC111" s="249">
        <f t="shared" si="49"/>
        <v>1018309235</v>
      </c>
      <c r="AD111" s="249">
        <f t="shared" si="49"/>
        <v>1018309235</v>
      </c>
      <c r="AE111" s="249">
        <f t="shared" si="49"/>
        <v>305492771</v>
      </c>
      <c r="AF111" s="249">
        <f t="shared" si="49"/>
        <v>305492771</v>
      </c>
      <c r="AG111" s="248"/>
      <c r="AH111" s="248"/>
      <c r="AI111" s="248"/>
      <c r="AJ111" s="248"/>
      <c r="AK111" s="248"/>
      <c r="AL111" s="248"/>
      <c r="AM111" s="248"/>
      <c r="AN111" s="248"/>
      <c r="AO111" s="252">
        <f t="shared" si="38"/>
        <v>1018309235</v>
      </c>
      <c r="AP111" s="252">
        <f t="shared" si="38"/>
        <v>1018309235</v>
      </c>
      <c r="AQ111" s="252">
        <f t="shared" si="38"/>
        <v>305492771</v>
      </c>
      <c r="AR111" s="252">
        <f t="shared" si="38"/>
        <v>305492771</v>
      </c>
      <c r="AS111" s="200"/>
    </row>
    <row r="112" spans="1:45" ht="16.5" thickTop="1" thickBot="1" x14ac:dyDescent="0.3">
      <c r="A112" s="206"/>
      <c r="B112" s="206"/>
      <c r="C112" s="206"/>
      <c r="D112" s="206"/>
      <c r="E112" s="207"/>
      <c r="F112" s="207"/>
      <c r="G112" s="206"/>
      <c r="H112" s="251" t="s">
        <v>671</v>
      </c>
      <c r="I112" s="210">
        <f>+I113</f>
        <v>0</v>
      </c>
      <c r="J112" s="210">
        <f t="shared" si="49"/>
        <v>0</v>
      </c>
      <c r="K112" s="210">
        <f t="shared" si="49"/>
        <v>0</v>
      </c>
      <c r="L112" s="210">
        <f t="shared" si="49"/>
        <v>0</v>
      </c>
      <c r="M112" s="210">
        <f t="shared" si="49"/>
        <v>0</v>
      </c>
      <c r="N112" s="210">
        <f t="shared" si="49"/>
        <v>0</v>
      </c>
      <c r="O112" s="210">
        <f t="shared" si="49"/>
        <v>0</v>
      </c>
      <c r="P112" s="210">
        <f t="shared" si="49"/>
        <v>0</v>
      </c>
      <c r="Q112" s="210">
        <f t="shared" si="49"/>
        <v>0</v>
      </c>
      <c r="R112" s="210">
        <f t="shared" si="49"/>
        <v>0</v>
      </c>
      <c r="S112" s="210">
        <f t="shared" si="49"/>
        <v>0</v>
      </c>
      <c r="T112" s="210">
        <f t="shared" si="49"/>
        <v>0</v>
      </c>
      <c r="U112" s="210"/>
      <c r="V112" s="210"/>
      <c r="W112" s="210"/>
      <c r="X112" s="210"/>
      <c r="Y112" s="210"/>
      <c r="Z112" s="210"/>
      <c r="AA112" s="210"/>
      <c r="AB112" s="210"/>
      <c r="AC112" s="211">
        <f t="shared" si="49"/>
        <v>1018309235</v>
      </c>
      <c r="AD112" s="211">
        <f t="shared" si="49"/>
        <v>1018309235</v>
      </c>
      <c r="AE112" s="211">
        <f t="shared" si="49"/>
        <v>305492771</v>
      </c>
      <c r="AF112" s="211">
        <f t="shared" si="49"/>
        <v>305492771</v>
      </c>
      <c r="AG112" s="210"/>
      <c r="AH112" s="210"/>
      <c r="AI112" s="210"/>
      <c r="AJ112" s="210"/>
      <c r="AK112" s="210"/>
      <c r="AL112" s="210"/>
      <c r="AM112" s="210"/>
      <c r="AN112" s="210"/>
      <c r="AO112" s="235">
        <f t="shared" si="38"/>
        <v>1018309235</v>
      </c>
      <c r="AP112" s="235">
        <f t="shared" si="38"/>
        <v>1018309235</v>
      </c>
      <c r="AQ112" s="235">
        <f t="shared" si="38"/>
        <v>305492771</v>
      </c>
      <c r="AR112" s="235">
        <f t="shared" si="38"/>
        <v>305492771</v>
      </c>
      <c r="AS112" s="200"/>
    </row>
    <row r="113" spans="1:45" ht="16.5" thickTop="1" thickBot="1" x14ac:dyDescent="0.3">
      <c r="A113" s="206"/>
      <c r="B113" s="206"/>
      <c r="C113" s="206"/>
      <c r="D113" s="206"/>
      <c r="E113" s="207"/>
      <c r="F113" s="207"/>
      <c r="G113" s="206"/>
      <c r="H113" s="251" t="s">
        <v>672</v>
      </c>
      <c r="I113" s="210">
        <v>0</v>
      </c>
      <c r="J113" s="210">
        <v>0</v>
      </c>
      <c r="K113" s="210">
        <v>0</v>
      </c>
      <c r="L113" s="210">
        <v>0</v>
      </c>
      <c r="M113" s="210"/>
      <c r="N113" s="210"/>
      <c r="O113" s="210"/>
      <c r="P113" s="210"/>
      <c r="Q113" s="210"/>
      <c r="R113" s="210"/>
      <c r="S113" s="210"/>
      <c r="T113" s="210"/>
      <c r="U113" s="210"/>
      <c r="V113" s="210"/>
      <c r="W113" s="210"/>
      <c r="X113" s="210"/>
      <c r="Y113" s="210"/>
      <c r="Z113" s="210"/>
      <c r="AA113" s="210"/>
      <c r="AB113" s="210"/>
      <c r="AC113" s="211">
        <v>1018309235</v>
      </c>
      <c r="AD113" s="211">
        <v>1018309235</v>
      </c>
      <c r="AE113" s="211">
        <v>305492771</v>
      </c>
      <c r="AF113" s="211">
        <v>305492771</v>
      </c>
      <c r="AG113" s="210"/>
      <c r="AH113" s="210"/>
      <c r="AI113" s="210"/>
      <c r="AJ113" s="210"/>
      <c r="AK113" s="210"/>
      <c r="AL113" s="210"/>
      <c r="AM113" s="210"/>
      <c r="AN113" s="210"/>
      <c r="AO113" s="235">
        <f t="shared" si="38"/>
        <v>1018309235</v>
      </c>
      <c r="AP113" s="235">
        <f t="shared" si="38"/>
        <v>1018309235</v>
      </c>
      <c r="AQ113" s="235">
        <f t="shared" si="38"/>
        <v>305492771</v>
      </c>
      <c r="AR113" s="235">
        <f t="shared" si="38"/>
        <v>305492771</v>
      </c>
      <c r="AS113" s="200"/>
    </row>
    <row r="114" spans="1:45" ht="39.75" thickTop="1" thickBot="1" x14ac:dyDescent="0.3">
      <c r="A114" s="246"/>
      <c r="B114" s="246"/>
      <c r="C114" s="246"/>
      <c r="D114" s="246"/>
      <c r="E114" s="246"/>
      <c r="F114" s="246"/>
      <c r="G114" s="246"/>
      <c r="H114" s="247" t="s">
        <v>837</v>
      </c>
      <c r="I114" s="248">
        <f>+I115</f>
        <v>0</v>
      </c>
      <c r="J114" s="248">
        <f t="shared" si="49"/>
        <v>0</v>
      </c>
      <c r="K114" s="248">
        <f t="shared" si="49"/>
        <v>0</v>
      </c>
      <c r="L114" s="248">
        <f t="shared" si="49"/>
        <v>0</v>
      </c>
      <c r="M114" s="248">
        <f t="shared" si="49"/>
        <v>0</v>
      </c>
      <c r="N114" s="248">
        <f t="shared" si="49"/>
        <v>0</v>
      </c>
      <c r="O114" s="248">
        <f t="shared" si="49"/>
        <v>0</v>
      </c>
      <c r="P114" s="248">
        <f t="shared" si="49"/>
        <v>0</v>
      </c>
      <c r="Q114" s="248">
        <f t="shared" si="49"/>
        <v>0</v>
      </c>
      <c r="R114" s="248">
        <f t="shared" si="49"/>
        <v>0</v>
      </c>
      <c r="S114" s="248">
        <f t="shared" si="49"/>
        <v>0</v>
      </c>
      <c r="T114" s="248">
        <f t="shared" si="49"/>
        <v>0</v>
      </c>
      <c r="U114" s="248"/>
      <c r="V114" s="248"/>
      <c r="W114" s="248"/>
      <c r="X114" s="248"/>
      <c r="Y114" s="248"/>
      <c r="Z114" s="248"/>
      <c r="AA114" s="248"/>
      <c r="AB114" s="248"/>
      <c r="AC114" s="249">
        <f t="shared" si="49"/>
        <v>180592509</v>
      </c>
      <c r="AD114" s="249">
        <f t="shared" si="49"/>
        <v>180592509</v>
      </c>
      <c r="AE114" s="249">
        <f t="shared" si="49"/>
        <v>180592509</v>
      </c>
      <c r="AF114" s="249">
        <f t="shared" si="49"/>
        <v>180592509</v>
      </c>
      <c r="AG114" s="248"/>
      <c r="AH114" s="248"/>
      <c r="AI114" s="248"/>
      <c r="AJ114" s="248"/>
      <c r="AK114" s="248"/>
      <c r="AL114" s="248"/>
      <c r="AM114" s="248"/>
      <c r="AN114" s="248"/>
      <c r="AO114" s="252">
        <f t="shared" si="38"/>
        <v>180592509</v>
      </c>
      <c r="AP114" s="252">
        <f t="shared" si="38"/>
        <v>180592509</v>
      </c>
      <c r="AQ114" s="252">
        <f t="shared" si="38"/>
        <v>180592509</v>
      </c>
      <c r="AR114" s="252">
        <f t="shared" si="38"/>
        <v>180592509</v>
      </c>
      <c r="AS114" s="200"/>
    </row>
    <row r="115" spans="1:45" ht="16.5" thickTop="1" thickBot="1" x14ac:dyDescent="0.3">
      <c r="A115" s="246"/>
      <c r="B115" s="246"/>
      <c r="C115" s="246"/>
      <c r="D115" s="246"/>
      <c r="E115" s="246"/>
      <c r="F115" s="246"/>
      <c r="G115" s="246"/>
      <c r="H115" s="250" t="s">
        <v>670</v>
      </c>
      <c r="I115" s="248">
        <f>+I116</f>
        <v>0</v>
      </c>
      <c r="J115" s="248">
        <f t="shared" si="49"/>
        <v>0</v>
      </c>
      <c r="K115" s="248">
        <f t="shared" si="49"/>
        <v>0</v>
      </c>
      <c r="L115" s="248">
        <f t="shared" si="49"/>
        <v>0</v>
      </c>
      <c r="M115" s="248">
        <f t="shared" si="49"/>
        <v>0</v>
      </c>
      <c r="N115" s="248">
        <f t="shared" si="49"/>
        <v>0</v>
      </c>
      <c r="O115" s="248">
        <f t="shared" si="49"/>
        <v>0</v>
      </c>
      <c r="P115" s="248">
        <f t="shared" si="49"/>
        <v>0</v>
      </c>
      <c r="Q115" s="248">
        <f t="shared" si="49"/>
        <v>0</v>
      </c>
      <c r="R115" s="248">
        <f t="shared" si="49"/>
        <v>0</v>
      </c>
      <c r="S115" s="248">
        <f t="shared" si="49"/>
        <v>0</v>
      </c>
      <c r="T115" s="248">
        <f t="shared" si="49"/>
        <v>0</v>
      </c>
      <c r="U115" s="248"/>
      <c r="V115" s="248"/>
      <c r="W115" s="248"/>
      <c r="X115" s="248"/>
      <c r="Y115" s="248"/>
      <c r="Z115" s="248"/>
      <c r="AA115" s="248"/>
      <c r="AB115" s="248"/>
      <c r="AC115" s="249">
        <f t="shared" si="49"/>
        <v>180592509</v>
      </c>
      <c r="AD115" s="249">
        <f t="shared" si="49"/>
        <v>180592509</v>
      </c>
      <c r="AE115" s="249">
        <f t="shared" si="49"/>
        <v>180592509</v>
      </c>
      <c r="AF115" s="249">
        <f t="shared" si="49"/>
        <v>180592509</v>
      </c>
      <c r="AG115" s="248"/>
      <c r="AH115" s="248"/>
      <c r="AI115" s="248"/>
      <c r="AJ115" s="248"/>
      <c r="AK115" s="248"/>
      <c r="AL115" s="248"/>
      <c r="AM115" s="248"/>
      <c r="AN115" s="248"/>
      <c r="AO115" s="252">
        <f t="shared" si="38"/>
        <v>180592509</v>
      </c>
      <c r="AP115" s="252">
        <f t="shared" si="38"/>
        <v>180592509</v>
      </c>
      <c r="AQ115" s="252">
        <f t="shared" si="38"/>
        <v>180592509</v>
      </c>
      <c r="AR115" s="252">
        <f t="shared" si="38"/>
        <v>180592509</v>
      </c>
      <c r="AS115" s="200"/>
    </row>
    <row r="116" spans="1:45" ht="16.5" thickTop="1" thickBot="1" x14ac:dyDescent="0.3">
      <c r="A116" s="206"/>
      <c r="B116" s="206"/>
      <c r="C116" s="206"/>
      <c r="D116" s="206"/>
      <c r="E116" s="207"/>
      <c r="F116" s="207"/>
      <c r="G116" s="206"/>
      <c r="H116" s="251" t="s">
        <v>671</v>
      </c>
      <c r="I116" s="210">
        <f>+I117</f>
        <v>0</v>
      </c>
      <c r="J116" s="210">
        <f t="shared" si="49"/>
        <v>0</v>
      </c>
      <c r="K116" s="210">
        <f t="shared" si="49"/>
        <v>0</v>
      </c>
      <c r="L116" s="210">
        <f t="shared" si="49"/>
        <v>0</v>
      </c>
      <c r="M116" s="210">
        <f t="shared" si="49"/>
        <v>0</v>
      </c>
      <c r="N116" s="210">
        <f t="shared" si="49"/>
        <v>0</v>
      </c>
      <c r="O116" s="210">
        <f t="shared" si="49"/>
        <v>0</v>
      </c>
      <c r="P116" s="210">
        <f t="shared" si="49"/>
        <v>0</v>
      </c>
      <c r="Q116" s="210">
        <f t="shared" si="49"/>
        <v>0</v>
      </c>
      <c r="R116" s="210">
        <f t="shared" si="49"/>
        <v>0</v>
      </c>
      <c r="S116" s="210">
        <f t="shared" si="49"/>
        <v>0</v>
      </c>
      <c r="T116" s="210">
        <f t="shared" si="49"/>
        <v>0</v>
      </c>
      <c r="U116" s="210"/>
      <c r="V116" s="210"/>
      <c r="W116" s="210"/>
      <c r="X116" s="210"/>
      <c r="Y116" s="210"/>
      <c r="Z116" s="210"/>
      <c r="AA116" s="210"/>
      <c r="AB116" s="210"/>
      <c r="AC116" s="211">
        <f t="shared" si="49"/>
        <v>180592509</v>
      </c>
      <c r="AD116" s="211">
        <f t="shared" si="49"/>
        <v>180592509</v>
      </c>
      <c r="AE116" s="211">
        <f t="shared" si="49"/>
        <v>180592509</v>
      </c>
      <c r="AF116" s="211">
        <f t="shared" si="49"/>
        <v>180592509</v>
      </c>
      <c r="AG116" s="210"/>
      <c r="AH116" s="210"/>
      <c r="AI116" s="210"/>
      <c r="AJ116" s="210"/>
      <c r="AK116" s="210"/>
      <c r="AL116" s="210"/>
      <c r="AM116" s="210"/>
      <c r="AN116" s="210"/>
      <c r="AO116" s="235">
        <f t="shared" si="38"/>
        <v>180592509</v>
      </c>
      <c r="AP116" s="235">
        <f t="shared" si="38"/>
        <v>180592509</v>
      </c>
      <c r="AQ116" s="235">
        <f t="shared" si="38"/>
        <v>180592509</v>
      </c>
      <c r="AR116" s="235">
        <f t="shared" si="38"/>
        <v>180592509</v>
      </c>
      <c r="AS116" s="200"/>
    </row>
    <row r="117" spans="1:45" ht="16.5" thickTop="1" thickBot="1" x14ac:dyDescent="0.3">
      <c r="A117" s="206"/>
      <c r="B117" s="206"/>
      <c r="C117" s="206"/>
      <c r="D117" s="206"/>
      <c r="E117" s="207"/>
      <c r="F117" s="207"/>
      <c r="G117" s="206"/>
      <c r="H117" s="251" t="s">
        <v>672</v>
      </c>
      <c r="I117" s="210">
        <v>0</v>
      </c>
      <c r="J117" s="210">
        <v>0</v>
      </c>
      <c r="K117" s="210">
        <v>0</v>
      </c>
      <c r="L117" s="210">
        <v>0</v>
      </c>
      <c r="M117" s="210"/>
      <c r="N117" s="210"/>
      <c r="O117" s="210"/>
      <c r="P117" s="210"/>
      <c r="Q117" s="210"/>
      <c r="R117" s="210"/>
      <c r="S117" s="210"/>
      <c r="T117" s="210"/>
      <c r="U117" s="210"/>
      <c r="V117" s="210"/>
      <c r="W117" s="210"/>
      <c r="X117" s="210"/>
      <c r="Y117" s="210"/>
      <c r="Z117" s="210"/>
      <c r="AA117" s="210"/>
      <c r="AB117" s="210"/>
      <c r="AC117" s="210">
        <v>180592509</v>
      </c>
      <c r="AD117" s="210">
        <v>180592509</v>
      </c>
      <c r="AE117" s="210">
        <v>180592509</v>
      </c>
      <c r="AF117" s="210">
        <v>180592509</v>
      </c>
      <c r="AG117" s="210"/>
      <c r="AH117" s="210"/>
      <c r="AI117" s="210"/>
      <c r="AJ117" s="210"/>
      <c r="AK117" s="210"/>
      <c r="AL117" s="210"/>
      <c r="AM117" s="210"/>
      <c r="AN117" s="210"/>
      <c r="AO117" s="235">
        <f t="shared" si="38"/>
        <v>180592509</v>
      </c>
      <c r="AP117" s="235">
        <f t="shared" si="38"/>
        <v>180592509</v>
      </c>
      <c r="AQ117" s="235">
        <f t="shared" si="38"/>
        <v>180592509</v>
      </c>
      <c r="AR117" s="235">
        <f t="shared" si="38"/>
        <v>180592509</v>
      </c>
      <c r="AS117" s="200"/>
    </row>
    <row r="118" spans="1:45" ht="39.75" thickTop="1" thickBot="1" x14ac:dyDescent="0.3">
      <c r="A118" s="246"/>
      <c r="B118" s="246"/>
      <c r="C118" s="246"/>
      <c r="D118" s="246"/>
      <c r="E118" s="246"/>
      <c r="F118" s="246"/>
      <c r="G118" s="246"/>
      <c r="H118" s="247" t="s">
        <v>838</v>
      </c>
      <c r="I118" s="248">
        <f>+I119</f>
        <v>0</v>
      </c>
      <c r="J118" s="248">
        <f t="shared" si="49"/>
        <v>0</v>
      </c>
      <c r="K118" s="248">
        <f t="shared" si="49"/>
        <v>0</v>
      </c>
      <c r="L118" s="248">
        <f t="shared" si="49"/>
        <v>0</v>
      </c>
      <c r="M118" s="248">
        <f t="shared" si="49"/>
        <v>0</v>
      </c>
      <c r="N118" s="248">
        <f t="shared" si="49"/>
        <v>0</v>
      </c>
      <c r="O118" s="248">
        <f t="shared" si="49"/>
        <v>0</v>
      </c>
      <c r="P118" s="248">
        <f t="shared" si="49"/>
        <v>0</v>
      </c>
      <c r="Q118" s="248">
        <f t="shared" si="49"/>
        <v>0</v>
      </c>
      <c r="R118" s="248">
        <f t="shared" si="49"/>
        <v>0</v>
      </c>
      <c r="S118" s="248">
        <f t="shared" si="49"/>
        <v>0</v>
      </c>
      <c r="T118" s="248">
        <f t="shared" si="49"/>
        <v>0</v>
      </c>
      <c r="U118" s="248"/>
      <c r="V118" s="248"/>
      <c r="W118" s="248"/>
      <c r="X118" s="248"/>
      <c r="Y118" s="248"/>
      <c r="Z118" s="248"/>
      <c r="AA118" s="248"/>
      <c r="AB118" s="248"/>
      <c r="AC118" s="249">
        <f t="shared" si="49"/>
        <v>982742562</v>
      </c>
      <c r="AD118" s="249">
        <f t="shared" si="49"/>
        <v>982742562</v>
      </c>
      <c r="AE118" s="249">
        <f t="shared" si="49"/>
        <v>0</v>
      </c>
      <c r="AF118" s="249">
        <f t="shared" si="49"/>
        <v>0</v>
      </c>
      <c r="AG118" s="248"/>
      <c r="AH118" s="248"/>
      <c r="AI118" s="248"/>
      <c r="AJ118" s="248"/>
      <c r="AK118" s="248"/>
      <c r="AL118" s="248"/>
      <c r="AM118" s="248"/>
      <c r="AN118" s="248"/>
      <c r="AO118" s="252">
        <f t="shared" si="38"/>
        <v>982742562</v>
      </c>
      <c r="AP118" s="252">
        <f t="shared" si="38"/>
        <v>982742562</v>
      </c>
      <c r="AQ118" s="252">
        <f t="shared" si="38"/>
        <v>0</v>
      </c>
      <c r="AR118" s="252">
        <f t="shared" si="38"/>
        <v>0</v>
      </c>
      <c r="AS118" s="200"/>
    </row>
    <row r="119" spans="1:45" ht="16.5" thickTop="1" thickBot="1" x14ac:dyDescent="0.3">
      <c r="A119" s="246"/>
      <c r="B119" s="246"/>
      <c r="C119" s="246"/>
      <c r="D119" s="246"/>
      <c r="E119" s="246"/>
      <c r="F119" s="246"/>
      <c r="G119" s="246"/>
      <c r="H119" s="250" t="s">
        <v>670</v>
      </c>
      <c r="I119" s="248">
        <f>+I120</f>
        <v>0</v>
      </c>
      <c r="J119" s="248">
        <f t="shared" ref="J119:T120" si="50">+J120</f>
        <v>0</v>
      </c>
      <c r="K119" s="248">
        <f t="shared" si="50"/>
        <v>0</v>
      </c>
      <c r="L119" s="248">
        <f t="shared" si="50"/>
        <v>0</v>
      </c>
      <c r="M119" s="248">
        <f t="shared" si="50"/>
        <v>0</v>
      </c>
      <c r="N119" s="248">
        <f t="shared" si="50"/>
        <v>0</v>
      </c>
      <c r="O119" s="248">
        <f t="shared" si="50"/>
        <v>0</v>
      </c>
      <c r="P119" s="248">
        <f t="shared" si="50"/>
        <v>0</v>
      </c>
      <c r="Q119" s="248">
        <f t="shared" si="50"/>
        <v>0</v>
      </c>
      <c r="R119" s="248">
        <f t="shared" si="50"/>
        <v>0</v>
      </c>
      <c r="S119" s="248">
        <f t="shared" si="50"/>
        <v>0</v>
      </c>
      <c r="T119" s="248">
        <f t="shared" si="50"/>
        <v>0</v>
      </c>
      <c r="U119" s="248"/>
      <c r="V119" s="248"/>
      <c r="W119" s="248"/>
      <c r="X119" s="248"/>
      <c r="Y119" s="248"/>
      <c r="Z119" s="248"/>
      <c r="AA119" s="248"/>
      <c r="AB119" s="248"/>
      <c r="AC119" s="249">
        <f t="shared" ref="AC119:AF120" si="51">+AC120</f>
        <v>982742562</v>
      </c>
      <c r="AD119" s="249">
        <f t="shared" si="51"/>
        <v>982742562</v>
      </c>
      <c r="AE119" s="249">
        <f t="shared" si="51"/>
        <v>0</v>
      </c>
      <c r="AF119" s="249">
        <f t="shared" si="51"/>
        <v>0</v>
      </c>
      <c r="AG119" s="248"/>
      <c r="AH119" s="248"/>
      <c r="AI119" s="248"/>
      <c r="AJ119" s="248"/>
      <c r="AK119" s="248"/>
      <c r="AL119" s="248"/>
      <c r="AM119" s="248"/>
      <c r="AN119" s="248"/>
      <c r="AO119" s="252">
        <f t="shared" si="38"/>
        <v>982742562</v>
      </c>
      <c r="AP119" s="252">
        <f t="shared" si="38"/>
        <v>982742562</v>
      </c>
      <c r="AQ119" s="252">
        <f t="shared" si="38"/>
        <v>0</v>
      </c>
      <c r="AR119" s="252">
        <f t="shared" si="38"/>
        <v>0</v>
      </c>
      <c r="AS119" s="200"/>
    </row>
    <row r="120" spans="1:45" ht="16.5" thickTop="1" thickBot="1" x14ac:dyDescent="0.3">
      <c r="A120" s="206"/>
      <c r="B120" s="206"/>
      <c r="C120" s="206"/>
      <c r="D120" s="206"/>
      <c r="E120" s="207"/>
      <c r="F120" s="207"/>
      <c r="G120" s="206"/>
      <c r="H120" s="251" t="s">
        <v>671</v>
      </c>
      <c r="I120" s="210">
        <f>+I121</f>
        <v>0</v>
      </c>
      <c r="J120" s="210">
        <f t="shared" si="50"/>
        <v>0</v>
      </c>
      <c r="K120" s="210">
        <f t="shared" si="50"/>
        <v>0</v>
      </c>
      <c r="L120" s="210">
        <f t="shared" si="50"/>
        <v>0</v>
      </c>
      <c r="M120" s="210">
        <f t="shared" si="50"/>
        <v>0</v>
      </c>
      <c r="N120" s="210">
        <f t="shared" si="50"/>
        <v>0</v>
      </c>
      <c r="O120" s="210">
        <f t="shared" si="50"/>
        <v>0</v>
      </c>
      <c r="P120" s="210">
        <f t="shared" si="50"/>
        <v>0</v>
      </c>
      <c r="Q120" s="210">
        <f t="shared" si="50"/>
        <v>0</v>
      </c>
      <c r="R120" s="210">
        <f t="shared" si="50"/>
        <v>0</v>
      </c>
      <c r="S120" s="210">
        <f t="shared" si="50"/>
        <v>0</v>
      </c>
      <c r="T120" s="210">
        <f t="shared" si="50"/>
        <v>0</v>
      </c>
      <c r="U120" s="210"/>
      <c r="V120" s="210"/>
      <c r="W120" s="210"/>
      <c r="X120" s="210"/>
      <c r="Y120" s="210"/>
      <c r="Z120" s="210"/>
      <c r="AA120" s="210"/>
      <c r="AB120" s="210"/>
      <c r="AC120" s="211">
        <f t="shared" si="51"/>
        <v>982742562</v>
      </c>
      <c r="AD120" s="211">
        <f t="shared" si="51"/>
        <v>982742562</v>
      </c>
      <c r="AE120" s="211">
        <f t="shared" si="51"/>
        <v>0</v>
      </c>
      <c r="AF120" s="211">
        <f t="shared" si="51"/>
        <v>0</v>
      </c>
      <c r="AG120" s="210"/>
      <c r="AH120" s="210"/>
      <c r="AI120" s="210"/>
      <c r="AJ120" s="210"/>
      <c r="AK120" s="210"/>
      <c r="AL120" s="210"/>
      <c r="AM120" s="210"/>
      <c r="AN120" s="210"/>
      <c r="AO120" s="235">
        <f t="shared" si="38"/>
        <v>982742562</v>
      </c>
      <c r="AP120" s="235">
        <f t="shared" si="38"/>
        <v>982742562</v>
      </c>
      <c r="AQ120" s="235">
        <f t="shared" si="38"/>
        <v>0</v>
      </c>
      <c r="AR120" s="235">
        <f t="shared" si="38"/>
        <v>0</v>
      </c>
      <c r="AS120" s="200"/>
    </row>
    <row r="121" spans="1:45" ht="16.5" thickTop="1" thickBot="1" x14ac:dyDescent="0.3">
      <c r="A121" s="206"/>
      <c r="B121" s="206"/>
      <c r="C121" s="206"/>
      <c r="D121" s="206"/>
      <c r="E121" s="207"/>
      <c r="F121" s="207"/>
      <c r="G121" s="206"/>
      <c r="H121" s="251" t="s">
        <v>672</v>
      </c>
      <c r="I121" s="210">
        <v>0</v>
      </c>
      <c r="J121" s="210">
        <v>0</v>
      </c>
      <c r="K121" s="210">
        <v>0</v>
      </c>
      <c r="L121" s="210">
        <v>0</v>
      </c>
      <c r="M121" s="210"/>
      <c r="N121" s="210"/>
      <c r="O121" s="210"/>
      <c r="P121" s="210"/>
      <c r="Q121" s="210"/>
      <c r="R121" s="210"/>
      <c r="S121" s="210"/>
      <c r="T121" s="210"/>
      <c r="U121" s="210"/>
      <c r="V121" s="210"/>
      <c r="W121" s="210"/>
      <c r="X121" s="210"/>
      <c r="Y121" s="210"/>
      <c r="Z121" s="210"/>
      <c r="AA121" s="210"/>
      <c r="AB121" s="210"/>
      <c r="AC121" s="211">
        <v>982742562</v>
      </c>
      <c r="AD121" s="211">
        <v>982742562</v>
      </c>
      <c r="AE121" s="211">
        <v>0</v>
      </c>
      <c r="AF121" s="211">
        <v>0</v>
      </c>
      <c r="AG121" s="210"/>
      <c r="AH121" s="210"/>
      <c r="AI121" s="210"/>
      <c r="AJ121" s="210"/>
      <c r="AK121" s="210"/>
      <c r="AL121" s="210"/>
      <c r="AM121" s="210"/>
      <c r="AN121" s="210"/>
      <c r="AO121" s="235">
        <f t="shared" si="38"/>
        <v>982742562</v>
      </c>
      <c r="AP121" s="235">
        <f t="shared" si="38"/>
        <v>982742562</v>
      </c>
      <c r="AQ121" s="235">
        <f t="shared" si="38"/>
        <v>0</v>
      </c>
      <c r="AR121" s="235">
        <f t="shared" si="38"/>
        <v>0</v>
      </c>
      <c r="AS121" s="200"/>
    </row>
    <row r="122" spans="1:45" ht="39.75" thickTop="1" thickBot="1" x14ac:dyDescent="0.3">
      <c r="A122" s="246"/>
      <c r="B122" s="246"/>
      <c r="C122" s="246"/>
      <c r="D122" s="246"/>
      <c r="E122" s="246"/>
      <c r="F122" s="246"/>
      <c r="G122" s="246"/>
      <c r="H122" s="247" t="s">
        <v>839</v>
      </c>
      <c r="I122" s="210"/>
      <c r="J122" s="210"/>
      <c r="K122" s="210"/>
      <c r="L122" s="210"/>
      <c r="M122" s="210"/>
      <c r="N122" s="210"/>
      <c r="O122" s="210"/>
      <c r="P122" s="210"/>
      <c r="Q122" s="210"/>
      <c r="R122" s="210"/>
      <c r="S122" s="210"/>
      <c r="T122" s="210"/>
      <c r="U122" s="210"/>
      <c r="V122" s="210"/>
      <c r="W122" s="210"/>
      <c r="X122" s="210"/>
      <c r="Y122" s="210"/>
      <c r="Z122" s="210"/>
      <c r="AA122" s="210"/>
      <c r="AB122" s="210"/>
      <c r="AC122" s="211">
        <f>+AC123</f>
        <v>5076980330</v>
      </c>
      <c r="AD122" s="211">
        <f t="shared" ref="AD122:AF122" si="52">+AD123</f>
        <v>5076980330</v>
      </c>
      <c r="AE122" s="211">
        <f t="shared" si="52"/>
        <v>1523094099</v>
      </c>
      <c r="AF122" s="211">
        <f t="shared" si="52"/>
        <v>1523094099</v>
      </c>
      <c r="AG122" s="210"/>
      <c r="AH122" s="210"/>
      <c r="AI122" s="210"/>
      <c r="AJ122" s="210"/>
      <c r="AK122" s="210"/>
      <c r="AL122" s="210"/>
      <c r="AM122" s="210"/>
      <c r="AN122" s="210"/>
      <c r="AO122" s="235"/>
      <c r="AP122" s="235"/>
      <c r="AQ122" s="235"/>
      <c r="AR122" s="235"/>
      <c r="AS122" s="200"/>
    </row>
    <row r="123" spans="1:45" ht="16.5" thickTop="1" thickBot="1" x14ac:dyDescent="0.3">
      <c r="A123" s="246"/>
      <c r="B123" s="246"/>
      <c r="C123" s="246"/>
      <c r="D123" s="246"/>
      <c r="E123" s="246"/>
      <c r="F123" s="246"/>
      <c r="G123" s="246"/>
      <c r="H123" s="250" t="s">
        <v>670</v>
      </c>
      <c r="I123" s="248">
        <f t="shared" ref="I123:T124" si="53">+I124</f>
        <v>0</v>
      </c>
      <c r="J123" s="248">
        <f t="shared" si="53"/>
        <v>0</v>
      </c>
      <c r="K123" s="248">
        <f t="shared" si="53"/>
        <v>0</v>
      </c>
      <c r="L123" s="248">
        <f t="shared" si="53"/>
        <v>0</v>
      </c>
      <c r="M123" s="248">
        <f t="shared" si="53"/>
        <v>0</v>
      </c>
      <c r="N123" s="248">
        <f t="shared" si="53"/>
        <v>0</v>
      </c>
      <c r="O123" s="248">
        <f t="shared" si="53"/>
        <v>0</v>
      </c>
      <c r="P123" s="248">
        <f t="shared" si="53"/>
        <v>0</v>
      </c>
      <c r="Q123" s="248">
        <f t="shared" si="53"/>
        <v>0</v>
      </c>
      <c r="R123" s="248">
        <f t="shared" si="53"/>
        <v>0</v>
      </c>
      <c r="S123" s="248">
        <f t="shared" si="53"/>
        <v>0</v>
      </c>
      <c r="T123" s="248">
        <f t="shared" si="53"/>
        <v>0</v>
      </c>
      <c r="U123" s="248"/>
      <c r="V123" s="248"/>
      <c r="W123" s="248"/>
      <c r="X123" s="248"/>
      <c r="Y123" s="248"/>
      <c r="Z123" s="248"/>
      <c r="AA123" s="248"/>
      <c r="AB123" s="248"/>
      <c r="AC123" s="249">
        <f t="shared" ref="AC123:AF124" si="54">+AC124</f>
        <v>5076980330</v>
      </c>
      <c r="AD123" s="249">
        <f t="shared" si="54"/>
        <v>5076980330</v>
      </c>
      <c r="AE123" s="249">
        <f t="shared" si="54"/>
        <v>1523094099</v>
      </c>
      <c r="AF123" s="249">
        <f t="shared" si="54"/>
        <v>1523094099</v>
      </c>
      <c r="AG123" s="248"/>
      <c r="AH123" s="248"/>
      <c r="AI123" s="248"/>
      <c r="AJ123" s="248"/>
      <c r="AK123" s="248"/>
      <c r="AL123" s="248"/>
      <c r="AM123" s="248"/>
      <c r="AN123" s="248"/>
      <c r="AO123" s="252">
        <f t="shared" ref="AO123:AR125" si="55">+I123+M123+Q123+U123+Y123+AC123+AG123+AK123</f>
        <v>5076980330</v>
      </c>
      <c r="AP123" s="252">
        <f t="shared" si="55"/>
        <v>5076980330</v>
      </c>
      <c r="AQ123" s="252">
        <f t="shared" si="55"/>
        <v>1523094099</v>
      </c>
      <c r="AR123" s="252">
        <f t="shared" si="55"/>
        <v>1523094099</v>
      </c>
      <c r="AS123" s="200"/>
    </row>
    <row r="124" spans="1:45" ht="16.5" thickTop="1" thickBot="1" x14ac:dyDescent="0.3">
      <c r="A124" s="206"/>
      <c r="B124" s="206"/>
      <c r="C124" s="206"/>
      <c r="D124" s="206"/>
      <c r="E124" s="207"/>
      <c r="F124" s="207"/>
      <c r="G124" s="206"/>
      <c r="H124" s="251" t="s">
        <v>671</v>
      </c>
      <c r="I124" s="210">
        <f t="shared" si="53"/>
        <v>0</v>
      </c>
      <c r="J124" s="210">
        <f t="shared" si="53"/>
        <v>0</v>
      </c>
      <c r="K124" s="210">
        <f t="shared" si="53"/>
        <v>0</v>
      </c>
      <c r="L124" s="210">
        <f t="shared" si="53"/>
        <v>0</v>
      </c>
      <c r="M124" s="210">
        <f t="shared" si="53"/>
        <v>0</v>
      </c>
      <c r="N124" s="210">
        <f t="shared" si="53"/>
        <v>0</v>
      </c>
      <c r="O124" s="210">
        <f t="shared" si="53"/>
        <v>0</v>
      </c>
      <c r="P124" s="210">
        <f t="shared" si="53"/>
        <v>0</v>
      </c>
      <c r="Q124" s="210">
        <f t="shared" si="53"/>
        <v>0</v>
      </c>
      <c r="R124" s="210">
        <f t="shared" si="53"/>
        <v>0</v>
      </c>
      <c r="S124" s="210">
        <f t="shared" si="53"/>
        <v>0</v>
      </c>
      <c r="T124" s="210">
        <f t="shared" si="53"/>
        <v>0</v>
      </c>
      <c r="U124" s="210"/>
      <c r="V124" s="210"/>
      <c r="W124" s="210"/>
      <c r="X124" s="210"/>
      <c r="Y124" s="210"/>
      <c r="Z124" s="210"/>
      <c r="AA124" s="210"/>
      <c r="AB124" s="210"/>
      <c r="AC124" s="211">
        <f t="shared" si="54"/>
        <v>5076980330</v>
      </c>
      <c r="AD124" s="211">
        <f t="shared" si="54"/>
        <v>5076980330</v>
      </c>
      <c r="AE124" s="211">
        <f t="shared" si="54"/>
        <v>1523094099</v>
      </c>
      <c r="AF124" s="211">
        <f t="shared" si="54"/>
        <v>1523094099</v>
      </c>
      <c r="AG124" s="210"/>
      <c r="AH124" s="210"/>
      <c r="AI124" s="210"/>
      <c r="AJ124" s="210"/>
      <c r="AK124" s="210"/>
      <c r="AL124" s="210"/>
      <c r="AM124" s="210"/>
      <c r="AN124" s="210"/>
      <c r="AO124" s="235">
        <f t="shared" si="55"/>
        <v>5076980330</v>
      </c>
      <c r="AP124" s="235">
        <f t="shared" si="55"/>
        <v>5076980330</v>
      </c>
      <c r="AQ124" s="235">
        <f t="shared" si="55"/>
        <v>1523094099</v>
      </c>
      <c r="AR124" s="235">
        <f t="shared" si="55"/>
        <v>1523094099</v>
      </c>
      <c r="AS124" s="200"/>
    </row>
    <row r="125" spans="1:45" ht="16.5" thickTop="1" thickBot="1" x14ac:dyDescent="0.3">
      <c r="A125" s="206"/>
      <c r="B125" s="206"/>
      <c r="C125" s="206"/>
      <c r="D125" s="206"/>
      <c r="E125" s="207"/>
      <c r="F125" s="207"/>
      <c r="G125" s="206"/>
      <c r="H125" s="251" t="s">
        <v>672</v>
      </c>
      <c r="I125" s="210">
        <v>0</v>
      </c>
      <c r="J125" s="210">
        <v>0</v>
      </c>
      <c r="K125" s="210">
        <v>0</v>
      </c>
      <c r="L125" s="210">
        <v>0</v>
      </c>
      <c r="M125" s="210"/>
      <c r="N125" s="210"/>
      <c r="O125" s="210"/>
      <c r="P125" s="210"/>
      <c r="Q125" s="210"/>
      <c r="R125" s="210"/>
      <c r="S125" s="210"/>
      <c r="T125" s="210"/>
      <c r="U125" s="210"/>
      <c r="V125" s="210"/>
      <c r="W125" s="210"/>
      <c r="X125" s="210"/>
      <c r="Y125" s="210"/>
      <c r="Z125" s="210"/>
      <c r="AA125" s="210"/>
      <c r="AB125" s="210"/>
      <c r="AC125" s="211">
        <v>5076980330</v>
      </c>
      <c r="AD125" s="211">
        <v>5076980330</v>
      </c>
      <c r="AE125" s="211">
        <v>1523094099</v>
      </c>
      <c r="AF125" s="211">
        <v>1523094099</v>
      </c>
      <c r="AG125" s="210"/>
      <c r="AH125" s="210"/>
      <c r="AI125" s="210"/>
      <c r="AJ125" s="210"/>
      <c r="AK125" s="210"/>
      <c r="AL125" s="210"/>
      <c r="AM125" s="210"/>
      <c r="AN125" s="210"/>
      <c r="AO125" s="235">
        <f t="shared" si="55"/>
        <v>5076980330</v>
      </c>
      <c r="AP125" s="235">
        <f t="shared" si="55"/>
        <v>5076980330</v>
      </c>
      <c r="AQ125" s="235">
        <f t="shared" si="55"/>
        <v>1523094099</v>
      </c>
      <c r="AR125" s="235">
        <f t="shared" si="55"/>
        <v>1523094099</v>
      </c>
      <c r="AS125" s="200"/>
    </row>
    <row r="126" spans="1:45" ht="39.75" thickTop="1" thickBot="1" x14ac:dyDescent="0.3">
      <c r="A126" s="246"/>
      <c r="B126" s="246"/>
      <c r="C126" s="246"/>
      <c r="D126" s="246"/>
      <c r="E126" s="246"/>
      <c r="F126" s="246"/>
      <c r="G126" s="246"/>
      <c r="H126" s="247" t="s">
        <v>840</v>
      </c>
      <c r="I126" s="210"/>
      <c r="J126" s="210"/>
      <c r="K126" s="210"/>
      <c r="L126" s="210"/>
      <c r="M126" s="210"/>
      <c r="N126" s="210"/>
      <c r="O126" s="210"/>
      <c r="P126" s="210"/>
      <c r="Q126" s="210"/>
      <c r="R126" s="210"/>
      <c r="S126" s="210"/>
      <c r="T126" s="210"/>
      <c r="U126" s="210"/>
      <c r="V126" s="210"/>
      <c r="W126" s="210"/>
      <c r="X126" s="210"/>
      <c r="Y126" s="210"/>
      <c r="Z126" s="210"/>
      <c r="AA126" s="210"/>
      <c r="AB126" s="210"/>
      <c r="AC126" s="211">
        <f>+AC127</f>
        <v>1795103089</v>
      </c>
      <c r="AD126" s="211">
        <f t="shared" ref="AD126:AF126" si="56">+AD127</f>
        <v>1780725192</v>
      </c>
      <c r="AE126" s="211">
        <f t="shared" si="56"/>
        <v>0</v>
      </c>
      <c r="AF126" s="211">
        <f t="shared" si="56"/>
        <v>0</v>
      </c>
      <c r="AG126" s="210"/>
      <c r="AH126" s="210"/>
      <c r="AI126" s="210"/>
      <c r="AJ126" s="210"/>
      <c r="AK126" s="210"/>
      <c r="AL126" s="210"/>
      <c r="AM126" s="210"/>
      <c r="AN126" s="210"/>
      <c r="AO126" s="235"/>
      <c r="AP126" s="235"/>
      <c r="AQ126" s="235"/>
      <c r="AR126" s="235"/>
      <c r="AS126" s="200"/>
    </row>
    <row r="127" spans="1:45" ht="16.5" thickTop="1" thickBot="1" x14ac:dyDescent="0.3">
      <c r="A127" s="246"/>
      <c r="B127" s="246"/>
      <c r="C127" s="246"/>
      <c r="D127" s="246"/>
      <c r="E127" s="246"/>
      <c r="F127" s="246"/>
      <c r="G127" s="246"/>
      <c r="H127" s="250" t="s">
        <v>670</v>
      </c>
      <c r="I127" s="248">
        <f t="shared" ref="I127:T128" si="57">+I128</f>
        <v>0</v>
      </c>
      <c r="J127" s="248">
        <f t="shared" si="57"/>
        <v>0</v>
      </c>
      <c r="K127" s="248">
        <f t="shared" si="57"/>
        <v>0</v>
      </c>
      <c r="L127" s="248">
        <f t="shared" si="57"/>
        <v>0</v>
      </c>
      <c r="M127" s="248">
        <f t="shared" si="57"/>
        <v>0</v>
      </c>
      <c r="N127" s="248">
        <f t="shared" si="57"/>
        <v>0</v>
      </c>
      <c r="O127" s="248">
        <f t="shared" si="57"/>
        <v>0</v>
      </c>
      <c r="P127" s="248">
        <f t="shared" si="57"/>
        <v>0</v>
      </c>
      <c r="Q127" s="248">
        <f t="shared" si="57"/>
        <v>0</v>
      </c>
      <c r="R127" s="248">
        <f t="shared" si="57"/>
        <v>0</v>
      </c>
      <c r="S127" s="248">
        <f t="shared" si="57"/>
        <v>0</v>
      </c>
      <c r="T127" s="248">
        <f t="shared" si="57"/>
        <v>0</v>
      </c>
      <c r="U127" s="248"/>
      <c r="V127" s="248"/>
      <c r="W127" s="248"/>
      <c r="X127" s="248"/>
      <c r="Y127" s="248"/>
      <c r="Z127" s="248"/>
      <c r="AA127" s="248"/>
      <c r="AB127" s="248"/>
      <c r="AC127" s="249">
        <f t="shared" ref="AC127:AF128" si="58">+AC128</f>
        <v>1795103089</v>
      </c>
      <c r="AD127" s="249">
        <f t="shared" si="58"/>
        <v>1780725192</v>
      </c>
      <c r="AE127" s="249">
        <f t="shared" si="58"/>
        <v>0</v>
      </c>
      <c r="AF127" s="249">
        <f t="shared" si="58"/>
        <v>0</v>
      </c>
      <c r="AG127" s="248"/>
      <c r="AH127" s="248"/>
      <c r="AI127" s="248"/>
      <c r="AJ127" s="248"/>
      <c r="AK127" s="248"/>
      <c r="AL127" s="248"/>
      <c r="AM127" s="248"/>
      <c r="AN127" s="248"/>
      <c r="AO127" s="252">
        <f t="shared" ref="AO127:AR129" si="59">+I127+M127+Q127+U127+Y127+AC127+AG127+AK127</f>
        <v>1795103089</v>
      </c>
      <c r="AP127" s="252">
        <f t="shared" si="59"/>
        <v>1780725192</v>
      </c>
      <c r="AQ127" s="252">
        <f t="shared" si="59"/>
        <v>0</v>
      </c>
      <c r="AR127" s="252">
        <f t="shared" si="59"/>
        <v>0</v>
      </c>
      <c r="AS127" s="200"/>
    </row>
    <row r="128" spans="1:45" ht="16.5" thickTop="1" thickBot="1" x14ac:dyDescent="0.3">
      <c r="A128" s="206"/>
      <c r="B128" s="206"/>
      <c r="C128" s="206"/>
      <c r="D128" s="206"/>
      <c r="E128" s="207"/>
      <c r="F128" s="207"/>
      <c r="G128" s="206"/>
      <c r="H128" s="251" t="s">
        <v>671</v>
      </c>
      <c r="I128" s="210">
        <f t="shared" si="57"/>
        <v>0</v>
      </c>
      <c r="J128" s="210">
        <f t="shared" si="57"/>
        <v>0</v>
      </c>
      <c r="K128" s="210">
        <f t="shared" si="57"/>
        <v>0</v>
      </c>
      <c r="L128" s="210">
        <f t="shared" si="57"/>
        <v>0</v>
      </c>
      <c r="M128" s="210">
        <f t="shared" si="57"/>
        <v>0</v>
      </c>
      <c r="N128" s="210">
        <f t="shared" si="57"/>
        <v>0</v>
      </c>
      <c r="O128" s="210">
        <f t="shared" si="57"/>
        <v>0</v>
      </c>
      <c r="P128" s="210">
        <f t="shared" si="57"/>
        <v>0</v>
      </c>
      <c r="Q128" s="210">
        <f t="shared" si="57"/>
        <v>0</v>
      </c>
      <c r="R128" s="210">
        <f t="shared" si="57"/>
        <v>0</v>
      </c>
      <c r="S128" s="210">
        <f t="shared" si="57"/>
        <v>0</v>
      </c>
      <c r="T128" s="210">
        <f t="shared" si="57"/>
        <v>0</v>
      </c>
      <c r="U128" s="210"/>
      <c r="V128" s="210"/>
      <c r="W128" s="210"/>
      <c r="X128" s="210"/>
      <c r="Y128" s="210"/>
      <c r="Z128" s="210"/>
      <c r="AA128" s="210"/>
      <c r="AB128" s="210"/>
      <c r="AC128" s="211">
        <f t="shared" si="58"/>
        <v>1795103089</v>
      </c>
      <c r="AD128" s="211">
        <f t="shared" si="58"/>
        <v>1780725192</v>
      </c>
      <c r="AE128" s="211">
        <f t="shared" si="58"/>
        <v>0</v>
      </c>
      <c r="AF128" s="211">
        <f t="shared" si="58"/>
        <v>0</v>
      </c>
      <c r="AG128" s="210"/>
      <c r="AH128" s="210"/>
      <c r="AI128" s="210"/>
      <c r="AJ128" s="210"/>
      <c r="AK128" s="210"/>
      <c r="AL128" s="210"/>
      <c r="AM128" s="210"/>
      <c r="AN128" s="210"/>
      <c r="AO128" s="235">
        <f t="shared" si="59"/>
        <v>1795103089</v>
      </c>
      <c r="AP128" s="235">
        <f t="shared" si="59"/>
        <v>1780725192</v>
      </c>
      <c r="AQ128" s="235">
        <f t="shared" si="59"/>
        <v>0</v>
      </c>
      <c r="AR128" s="235">
        <f t="shared" si="59"/>
        <v>0</v>
      </c>
      <c r="AS128" s="200"/>
    </row>
    <row r="129" spans="1:45" ht="16.5" thickTop="1" thickBot="1" x14ac:dyDescent="0.3">
      <c r="A129" s="206"/>
      <c r="B129" s="206"/>
      <c r="C129" s="206"/>
      <c r="D129" s="206"/>
      <c r="E129" s="207"/>
      <c r="F129" s="207"/>
      <c r="G129" s="206"/>
      <c r="H129" s="251" t="s">
        <v>672</v>
      </c>
      <c r="I129" s="210">
        <v>0</v>
      </c>
      <c r="J129" s="210">
        <v>0</v>
      </c>
      <c r="K129" s="210">
        <v>0</v>
      </c>
      <c r="L129" s="210">
        <v>0</v>
      </c>
      <c r="M129" s="210"/>
      <c r="N129" s="210"/>
      <c r="O129" s="210"/>
      <c r="P129" s="210"/>
      <c r="Q129" s="210"/>
      <c r="R129" s="210"/>
      <c r="S129" s="210"/>
      <c r="T129" s="210"/>
      <c r="U129" s="210"/>
      <c r="V129" s="210"/>
      <c r="W129" s="210"/>
      <c r="X129" s="210"/>
      <c r="Y129" s="210"/>
      <c r="Z129" s="210"/>
      <c r="AA129" s="210"/>
      <c r="AB129" s="210"/>
      <c r="AC129" s="211">
        <v>1795103089</v>
      </c>
      <c r="AD129" s="211">
        <v>1780725192</v>
      </c>
      <c r="AE129" s="211">
        <v>0</v>
      </c>
      <c r="AF129" s="211">
        <v>0</v>
      </c>
      <c r="AG129" s="210"/>
      <c r="AH129" s="210"/>
      <c r="AI129" s="210"/>
      <c r="AJ129" s="210"/>
      <c r="AK129" s="210"/>
      <c r="AL129" s="210"/>
      <c r="AM129" s="210"/>
      <c r="AN129" s="210"/>
      <c r="AO129" s="235">
        <f t="shared" si="59"/>
        <v>1795103089</v>
      </c>
      <c r="AP129" s="235">
        <f t="shared" si="59"/>
        <v>1780725192</v>
      </c>
      <c r="AQ129" s="235">
        <f t="shared" si="59"/>
        <v>0</v>
      </c>
      <c r="AR129" s="235">
        <f t="shared" si="59"/>
        <v>0</v>
      </c>
      <c r="AS129" s="200"/>
    </row>
    <row r="130" spans="1:45" ht="39.75" thickTop="1" thickBot="1" x14ac:dyDescent="0.3">
      <c r="A130" s="246"/>
      <c r="B130" s="246"/>
      <c r="C130" s="246"/>
      <c r="D130" s="246"/>
      <c r="E130" s="246"/>
      <c r="F130" s="246"/>
      <c r="G130" s="246"/>
      <c r="H130" s="247" t="s">
        <v>841</v>
      </c>
      <c r="I130" s="210"/>
      <c r="J130" s="210"/>
      <c r="K130" s="210"/>
      <c r="L130" s="210"/>
      <c r="M130" s="210"/>
      <c r="N130" s="210"/>
      <c r="O130" s="210"/>
      <c r="P130" s="210"/>
      <c r="Q130" s="210"/>
      <c r="R130" s="210"/>
      <c r="S130" s="210"/>
      <c r="T130" s="210"/>
      <c r="U130" s="210"/>
      <c r="V130" s="210"/>
      <c r="W130" s="210"/>
      <c r="X130" s="210"/>
      <c r="Y130" s="210"/>
      <c r="Z130" s="210"/>
      <c r="AA130" s="210"/>
      <c r="AB130" s="210"/>
      <c r="AC130" s="211">
        <f>+AC131</f>
        <v>930183376</v>
      </c>
      <c r="AD130" s="211">
        <f t="shared" ref="AD130:AF130" si="60">+AD131</f>
        <v>930183376</v>
      </c>
      <c r="AE130" s="211">
        <f t="shared" si="60"/>
        <v>902889776</v>
      </c>
      <c r="AF130" s="211">
        <f t="shared" si="60"/>
        <v>533588903</v>
      </c>
      <c r="AG130" s="210"/>
      <c r="AH130" s="210"/>
      <c r="AI130" s="210"/>
      <c r="AJ130" s="210"/>
      <c r="AK130" s="210"/>
      <c r="AL130" s="210"/>
      <c r="AM130" s="210"/>
      <c r="AN130" s="210"/>
      <c r="AO130" s="235"/>
      <c r="AP130" s="235"/>
      <c r="AQ130" s="235"/>
      <c r="AR130" s="235"/>
      <c r="AS130" s="200"/>
    </row>
    <row r="131" spans="1:45" ht="16.5" thickTop="1" thickBot="1" x14ac:dyDescent="0.3">
      <c r="A131" s="246"/>
      <c r="B131" s="246"/>
      <c r="C131" s="246"/>
      <c r="D131" s="246"/>
      <c r="E131" s="246"/>
      <c r="F131" s="246"/>
      <c r="G131" s="246"/>
      <c r="H131" s="250" t="s">
        <v>670</v>
      </c>
      <c r="I131" s="248">
        <f t="shared" ref="I131:T132" si="61">+I132</f>
        <v>0</v>
      </c>
      <c r="J131" s="248">
        <f t="shared" si="61"/>
        <v>0</v>
      </c>
      <c r="K131" s="248">
        <f t="shared" si="61"/>
        <v>0</v>
      </c>
      <c r="L131" s="248">
        <f t="shared" si="61"/>
        <v>0</v>
      </c>
      <c r="M131" s="248">
        <f t="shared" si="61"/>
        <v>0</v>
      </c>
      <c r="N131" s="248">
        <f t="shared" si="61"/>
        <v>0</v>
      </c>
      <c r="O131" s="248">
        <f t="shared" si="61"/>
        <v>0</v>
      </c>
      <c r="P131" s="248">
        <f t="shared" si="61"/>
        <v>0</v>
      </c>
      <c r="Q131" s="248">
        <f t="shared" si="61"/>
        <v>0</v>
      </c>
      <c r="R131" s="248">
        <f t="shared" si="61"/>
        <v>0</v>
      </c>
      <c r="S131" s="248">
        <f t="shared" si="61"/>
        <v>0</v>
      </c>
      <c r="T131" s="248">
        <f t="shared" si="61"/>
        <v>0</v>
      </c>
      <c r="U131" s="248"/>
      <c r="V131" s="248"/>
      <c r="W131" s="248"/>
      <c r="X131" s="248"/>
      <c r="Y131" s="248"/>
      <c r="Z131" s="248"/>
      <c r="AA131" s="248"/>
      <c r="AB131" s="248"/>
      <c r="AC131" s="249">
        <f t="shared" ref="AC131:AF132" si="62">+AC132</f>
        <v>930183376</v>
      </c>
      <c r="AD131" s="249">
        <f t="shared" si="62"/>
        <v>930183376</v>
      </c>
      <c r="AE131" s="249">
        <f t="shared" si="62"/>
        <v>902889776</v>
      </c>
      <c r="AF131" s="249">
        <f t="shared" si="62"/>
        <v>533588903</v>
      </c>
      <c r="AG131" s="248"/>
      <c r="AH131" s="248"/>
      <c r="AI131" s="248"/>
      <c r="AJ131" s="248"/>
      <c r="AK131" s="248"/>
      <c r="AL131" s="248"/>
      <c r="AM131" s="248"/>
      <c r="AN131" s="248"/>
      <c r="AO131" s="252">
        <f t="shared" ref="AO131:AR133" si="63">+I131+M131+Q131+U131+Y131+AC131+AG131+AK131</f>
        <v>930183376</v>
      </c>
      <c r="AP131" s="252">
        <f t="shared" si="63"/>
        <v>930183376</v>
      </c>
      <c r="AQ131" s="252">
        <f t="shared" si="63"/>
        <v>902889776</v>
      </c>
      <c r="AR131" s="252">
        <f t="shared" si="63"/>
        <v>533588903</v>
      </c>
      <c r="AS131" s="200"/>
    </row>
    <row r="132" spans="1:45" ht="16.5" thickTop="1" thickBot="1" x14ac:dyDescent="0.3">
      <c r="A132" s="206"/>
      <c r="B132" s="206"/>
      <c r="C132" s="206"/>
      <c r="D132" s="206"/>
      <c r="E132" s="207"/>
      <c r="F132" s="207"/>
      <c r="G132" s="206"/>
      <c r="H132" s="251" t="s">
        <v>671</v>
      </c>
      <c r="I132" s="210">
        <f t="shared" si="61"/>
        <v>0</v>
      </c>
      <c r="J132" s="210">
        <f t="shared" si="61"/>
        <v>0</v>
      </c>
      <c r="K132" s="210">
        <f t="shared" si="61"/>
        <v>0</v>
      </c>
      <c r="L132" s="210">
        <f t="shared" si="61"/>
        <v>0</v>
      </c>
      <c r="M132" s="210">
        <f t="shared" si="61"/>
        <v>0</v>
      </c>
      <c r="N132" s="210">
        <f t="shared" si="61"/>
        <v>0</v>
      </c>
      <c r="O132" s="210">
        <f t="shared" si="61"/>
        <v>0</v>
      </c>
      <c r="P132" s="210">
        <f t="shared" si="61"/>
        <v>0</v>
      </c>
      <c r="Q132" s="210">
        <f t="shared" si="61"/>
        <v>0</v>
      </c>
      <c r="R132" s="210">
        <f t="shared" si="61"/>
        <v>0</v>
      </c>
      <c r="S132" s="210">
        <f t="shared" si="61"/>
        <v>0</v>
      </c>
      <c r="T132" s="210">
        <f t="shared" si="61"/>
        <v>0</v>
      </c>
      <c r="U132" s="210"/>
      <c r="V132" s="210"/>
      <c r="W132" s="210"/>
      <c r="X132" s="210"/>
      <c r="Y132" s="210"/>
      <c r="Z132" s="210"/>
      <c r="AA132" s="210"/>
      <c r="AB132" s="210"/>
      <c r="AC132" s="211">
        <f t="shared" si="62"/>
        <v>930183376</v>
      </c>
      <c r="AD132" s="211">
        <f t="shared" si="62"/>
        <v>930183376</v>
      </c>
      <c r="AE132" s="211">
        <f t="shared" si="62"/>
        <v>902889776</v>
      </c>
      <c r="AF132" s="211">
        <f t="shared" si="62"/>
        <v>533588903</v>
      </c>
      <c r="AG132" s="210"/>
      <c r="AH132" s="210"/>
      <c r="AI132" s="210"/>
      <c r="AJ132" s="210"/>
      <c r="AK132" s="210"/>
      <c r="AL132" s="210"/>
      <c r="AM132" s="210"/>
      <c r="AN132" s="210"/>
      <c r="AO132" s="235">
        <f t="shared" si="63"/>
        <v>930183376</v>
      </c>
      <c r="AP132" s="235">
        <f t="shared" si="63"/>
        <v>930183376</v>
      </c>
      <c r="AQ132" s="235">
        <f t="shared" si="63"/>
        <v>902889776</v>
      </c>
      <c r="AR132" s="235">
        <f t="shared" si="63"/>
        <v>533588903</v>
      </c>
      <c r="AS132" s="200"/>
    </row>
    <row r="133" spans="1:45" ht="16.5" thickTop="1" thickBot="1" x14ac:dyDescent="0.3">
      <c r="A133" s="206"/>
      <c r="B133" s="206"/>
      <c r="C133" s="206"/>
      <c r="D133" s="206"/>
      <c r="E133" s="207"/>
      <c r="F133" s="207"/>
      <c r="G133" s="206"/>
      <c r="H133" s="251" t="s">
        <v>672</v>
      </c>
      <c r="I133" s="210">
        <v>0</v>
      </c>
      <c r="J133" s="210">
        <v>0</v>
      </c>
      <c r="K133" s="210">
        <v>0</v>
      </c>
      <c r="L133" s="210">
        <v>0</v>
      </c>
      <c r="M133" s="210"/>
      <c r="N133" s="210"/>
      <c r="O133" s="210"/>
      <c r="P133" s="210"/>
      <c r="Q133" s="210"/>
      <c r="R133" s="210"/>
      <c r="S133" s="210"/>
      <c r="T133" s="210"/>
      <c r="U133" s="210"/>
      <c r="V133" s="210"/>
      <c r="W133" s="210"/>
      <c r="X133" s="210"/>
      <c r="Y133" s="210"/>
      <c r="Z133" s="210"/>
      <c r="AA133" s="210"/>
      <c r="AB133" s="210"/>
      <c r="AC133" s="211">
        <v>930183376</v>
      </c>
      <c r="AD133" s="211">
        <v>930183376</v>
      </c>
      <c r="AE133" s="211">
        <v>902889776</v>
      </c>
      <c r="AF133" s="211">
        <v>533588903</v>
      </c>
      <c r="AG133" s="210"/>
      <c r="AH133" s="210"/>
      <c r="AI133" s="210"/>
      <c r="AJ133" s="210"/>
      <c r="AK133" s="210"/>
      <c r="AL133" s="210"/>
      <c r="AM133" s="210"/>
      <c r="AN133" s="210"/>
      <c r="AO133" s="235">
        <f t="shared" si="63"/>
        <v>930183376</v>
      </c>
      <c r="AP133" s="235">
        <f t="shared" si="63"/>
        <v>930183376</v>
      </c>
      <c r="AQ133" s="235">
        <f t="shared" si="63"/>
        <v>902889776</v>
      </c>
      <c r="AR133" s="235">
        <f t="shared" si="63"/>
        <v>533588903</v>
      </c>
      <c r="AS133" s="200"/>
    </row>
    <row r="134" spans="1:45" ht="39.75" thickTop="1" thickBot="1" x14ac:dyDescent="0.3">
      <c r="A134" s="246"/>
      <c r="B134" s="246"/>
      <c r="C134" s="246"/>
      <c r="D134" s="246"/>
      <c r="E134" s="246"/>
      <c r="F134" s="246"/>
      <c r="G134" s="246"/>
      <c r="H134" s="247" t="s">
        <v>842</v>
      </c>
      <c r="I134" s="210"/>
      <c r="J134" s="210"/>
      <c r="K134" s="210"/>
      <c r="L134" s="210"/>
      <c r="M134" s="210"/>
      <c r="N134" s="210"/>
      <c r="O134" s="210"/>
      <c r="P134" s="210"/>
      <c r="Q134" s="210"/>
      <c r="R134" s="210"/>
      <c r="S134" s="210"/>
      <c r="T134" s="210"/>
      <c r="U134" s="210"/>
      <c r="V134" s="210"/>
      <c r="W134" s="210"/>
      <c r="X134" s="210"/>
      <c r="Y134" s="210"/>
      <c r="Z134" s="210"/>
      <c r="AA134" s="210"/>
      <c r="AB134" s="210"/>
      <c r="AC134" s="211">
        <f>+AC135</f>
        <v>256695132</v>
      </c>
      <c r="AD134" s="211">
        <f t="shared" ref="AD134:AF134" si="64">+AD135</f>
        <v>256695132</v>
      </c>
      <c r="AE134" s="211">
        <f t="shared" si="64"/>
        <v>256695132</v>
      </c>
      <c r="AF134" s="211">
        <f t="shared" si="64"/>
        <v>256695132</v>
      </c>
      <c r="AG134" s="210"/>
      <c r="AH134" s="210"/>
      <c r="AI134" s="210"/>
      <c r="AJ134" s="210"/>
      <c r="AK134" s="210"/>
      <c r="AL134" s="210"/>
      <c r="AM134" s="210"/>
      <c r="AN134" s="210"/>
      <c r="AO134" s="235"/>
      <c r="AP134" s="235"/>
      <c r="AQ134" s="235"/>
      <c r="AR134" s="235"/>
      <c r="AS134" s="200"/>
    </row>
    <row r="135" spans="1:45" ht="16.5" thickTop="1" thickBot="1" x14ac:dyDescent="0.3">
      <c r="A135" s="246"/>
      <c r="B135" s="246"/>
      <c r="C135" s="246"/>
      <c r="D135" s="246"/>
      <c r="E135" s="246"/>
      <c r="F135" s="246"/>
      <c r="G135" s="246"/>
      <c r="H135" s="250" t="s">
        <v>670</v>
      </c>
      <c r="I135" s="248">
        <f t="shared" ref="I135:T136" si="65">+I136</f>
        <v>0</v>
      </c>
      <c r="J135" s="248">
        <f t="shared" si="65"/>
        <v>0</v>
      </c>
      <c r="K135" s="248">
        <f t="shared" si="65"/>
        <v>0</v>
      </c>
      <c r="L135" s="248">
        <f t="shared" si="65"/>
        <v>0</v>
      </c>
      <c r="M135" s="248">
        <f t="shared" si="65"/>
        <v>0</v>
      </c>
      <c r="N135" s="248">
        <f t="shared" si="65"/>
        <v>0</v>
      </c>
      <c r="O135" s="248">
        <f t="shared" si="65"/>
        <v>0</v>
      </c>
      <c r="P135" s="248">
        <f t="shared" si="65"/>
        <v>0</v>
      </c>
      <c r="Q135" s="248">
        <f t="shared" si="65"/>
        <v>0</v>
      </c>
      <c r="R135" s="248">
        <f t="shared" si="65"/>
        <v>0</v>
      </c>
      <c r="S135" s="248">
        <f t="shared" si="65"/>
        <v>0</v>
      </c>
      <c r="T135" s="248">
        <f t="shared" si="65"/>
        <v>0</v>
      </c>
      <c r="U135" s="248"/>
      <c r="V135" s="248"/>
      <c r="W135" s="248"/>
      <c r="X135" s="248"/>
      <c r="Y135" s="248"/>
      <c r="Z135" s="248"/>
      <c r="AA135" s="248"/>
      <c r="AB135" s="248"/>
      <c r="AC135" s="249">
        <f t="shared" ref="AC135:AF136" si="66">+AC136</f>
        <v>256695132</v>
      </c>
      <c r="AD135" s="249">
        <f t="shared" si="66"/>
        <v>256695132</v>
      </c>
      <c r="AE135" s="249">
        <f t="shared" si="66"/>
        <v>256695132</v>
      </c>
      <c r="AF135" s="249">
        <f t="shared" si="66"/>
        <v>256695132</v>
      </c>
      <c r="AG135" s="248"/>
      <c r="AH135" s="248"/>
      <c r="AI135" s="248"/>
      <c r="AJ135" s="248"/>
      <c r="AK135" s="248"/>
      <c r="AL135" s="248"/>
      <c r="AM135" s="248"/>
      <c r="AN135" s="248"/>
      <c r="AO135" s="252">
        <f t="shared" ref="AO135:AR137" si="67">+I135+M135+Q135+U135+Y135+AC135+AG135+AK135</f>
        <v>256695132</v>
      </c>
      <c r="AP135" s="252">
        <f t="shared" si="67"/>
        <v>256695132</v>
      </c>
      <c r="AQ135" s="252">
        <f t="shared" si="67"/>
        <v>256695132</v>
      </c>
      <c r="AR135" s="252">
        <f t="shared" si="67"/>
        <v>256695132</v>
      </c>
      <c r="AS135" s="200"/>
    </row>
    <row r="136" spans="1:45" ht="16.5" thickTop="1" thickBot="1" x14ac:dyDescent="0.3">
      <c r="A136" s="206"/>
      <c r="B136" s="206"/>
      <c r="C136" s="206"/>
      <c r="D136" s="206"/>
      <c r="E136" s="207"/>
      <c r="F136" s="207"/>
      <c r="G136" s="206"/>
      <c r="H136" s="251" t="s">
        <v>671</v>
      </c>
      <c r="I136" s="210">
        <f t="shared" si="65"/>
        <v>0</v>
      </c>
      <c r="J136" s="210">
        <f t="shared" si="65"/>
        <v>0</v>
      </c>
      <c r="K136" s="210">
        <f t="shared" si="65"/>
        <v>0</v>
      </c>
      <c r="L136" s="210">
        <f t="shared" si="65"/>
        <v>0</v>
      </c>
      <c r="M136" s="210">
        <f t="shared" si="65"/>
        <v>0</v>
      </c>
      <c r="N136" s="210">
        <f t="shared" si="65"/>
        <v>0</v>
      </c>
      <c r="O136" s="210">
        <f t="shared" si="65"/>
        <v>0</v>
      </c>
      <c r="P136" s="210">
        <f t="shared" si="65"/>
        <v>0</v>
      </c>
      <c r="Q136" s="210">
        <f t="shared" si="65"/>
        <v>0</v>
      </c>
      <c r="R136" s="210">
        <f t="shared" si="65"/>
        <v>0</v>
      </c>
      <c r="S136" s="210">
        <f t="shared" si="65"/>
        <v>0</v>
      </c>
      <c r="T136" s="210">
        <f t="shared" si="65"/>
        <v>0</v>
      </c>
      <c r="U136" s="210"/>
      <c r="V136" s="210"/>
      <c r="W136" s="210"/>
      <c r="X136" s="210"/>
      <c r="Y136" s="210"/>
      <c r="Z136" s="210"/>
      <c r="AA136" s="210"/>
      <c r="AB136" s="210"/>
      <c r="AC136" s="211">
        <f t="shared" si="66"/>
        <v>256695132</v>
      </c>
      <c r="AD136" s="211">
        <f t="shared" si="66"/>
        <v>256695132</v>
      </c>
      <c r="AE136" s="211">
        <f t="shared" si="66"/>
        <v>256695132</v>
      </c>
      <c r="AF136" s="211">
        <f t="shared" si="66"/>
        <v>256695132</v>
      </c>
      <c r="AG136" s="210"/>
      <c r="AH136" s="210"/>
      <c r="AI136" s="210"/>
      <c r="AJ136" s="210"/>
      <c r="AK136" s="210"/>
      <c r="AL136" s="210"/>
      <c r="AM136" s="210"/>
      <c r="AN136" s="210"/>
      <c r="AO136" s="235">
        <f t="shared" si="67"/>
        <v>256695132</v>
      </c>
      <c r="AP136" s="235">
        <f t="shared" si="67"/>
        <v>256695132</v>
      </c>
      <c r="AQ136" s="235">
        <f t="shared" si="67"/>
        <v>256695132</v>
      </c>
      <c r="AR136" s="235">
        <f t="shared" si="67"/>
        <v>256695132</v>
      </c>
      <c r="AS136" s="200"/>
    </row>
    <row r="137" spans="1:45" ht="16.5" thickTop="1" thickBot="1" x14ac:dyDescent="0.3">
      <c r="A137" s="206"/>
      <c r="B137" s="206"/>
      <c r="C137" s="206"/>
      <c r="D137" s="206"/>
      <c r="E137" s="207"/>
      <c r="F137" s="207"/>
      <c r="G137" s="206"/>
      <c r="H137" s="251" t="s">
        <v>672</v>
      </c>
      <c r="I137" s="210">
        <v>0</v>
      </c>
      <c r="J137" s="210">
        <v>0</v>
      </c>
      <c r="K137" s="210">
        <v>0</v>
      </c>
      <c r="L137" s="210">
        <v>0</v>
      </c>
      <c r="M137" s="210"/>
      <c r="N137" s="210"/>
      <c r="O137" s="210"/>
      <c r="P137" s="210"/>
      <c r="Q137" s="210"/>
      <c r="R137" s="210"/>
      <c r="S137" s="210"/>
      <c r="T137" s="210"/>
      <c r="U137" s="210"/>
      <c r="V137" s="210"/>
      <c r="W137" s="210"/>
      <c r="X137" s="210"/>
      <c r="Y137" s="210"/>
      <c r="Z137" s="210"/>
      <c r="AA137" s="210"/>
      <c r="AB137" s="210"/>
      <c r="AC137" s="211">
        <v>256695132</v>
      </c>
      <c r="AD137" s="211">
        <v>256695132</v>
      </c>
      <c r="AE137" s="211">
        <v>256695132</v>
      </c>
      <c r="AF137" s="211">
        <v>256695132</v>
      </c>
      <c r="AG137" s="210"/>
      <c r="AH137" s="210"/>
      <c r="AI137" s="210"/>
      <c r="AJ137" s="210"/>
      <c r="AK137" s="210"/>
      <c r="AL137" s="210"/>
      <c r="AM137" s="210"/>
      <c r="AN137" s="210"/>
      <c r="AO137" s="235">
        <f t="shared" si="67"/>
        <v>256695132</v>
      </c>
      <c r="AP137" s="235">
        <f t="shared" si="67"/>
        <v>256695132</v>
      </c>
      <c r="AQ137" s="235">
        <f t="shared" si="67"/>
        <v>256695132</v>
      </c>
      <c r="AR137" s="235">
        <f t="shared" si="67"/>
        <v>256695132</v>
      </c>
      <c r="AS137" s="200"/>
    </row>
    <row r="138" spans="1:45" ht="39.75" thickTop="1" thickBot="1" x14ac:dyDescent="0.3">
      <c r="A138" s="246"/>
      <c r="B138" s="246"/>
      <c r="C138" s="246"/>
      <c r="D138" s="246"/>
      <c r="E138" s="246"/>
      <c r="F138" s="246"/>
      <c r="G138" s="246"/>
      <c r="H138" s="247" t="s">
        <v>843</v>
      </c>
      <c r="I138" s="210"/>
      <c r="J138" s="210"/>
      <c r="K138" s="210"/>
      <c r="L138" s="210"/>
      <c r="M138" s="210"/>
      <c r="N138" s="210"/>
      <c r="O138" s="210"/>
      <c r="P138" s="210"/>
      <c r="Q138" s="210"/>
      <c r="R138" s="210"/>
      <c r="S138" s="210"/>
      <c r="T138" s="210"/>
      <c r="U138" s="210"/>
      <c r="V138" s="210"/>
      <c r="W138" s="210"/>
      <c r="X138" s="210"/>
      <c r="Y138" s="210"/>
      <c r="Z138" s="210"/>
      <c r="AA138" s="210"/>
      <c r="AB138" s="210"/>
      <c r="AC138" s="211">
        <f>+AC139</f>
        <v>1500000000</v>
      </c>
      <c r="AD138" s="211">
        <f t="shared" ref="AD138:AF138" si="68">+AD139</f>
        <v>1500000000</v>
      </c>
      <c r="AE138" s="211">
        <f t="shared" si="68"/>
        <v>0</v>
      </c>
      <c r="AF138" s="211">
        <f t="shared" si="68"/>
        <v>0</v>
      </c>
      <c r="AG138" s="210"/>
      <c r="AH138" s="210"/>
      <c r="AI138" s="210"/>
      <c r="AJ138" s="210"/>
      <c r="AK138" s="210"/>
      <c r="AL138" s="210"/>
      <c r="AM138" s="210"/>
      <c r="AN138" s="210"/>
      <c r="AO138" s="235"/>
      <c r="AP138" s="235"/>
      <c r="AQ138" s="235"/>
      <c r="AR138" s="235"/>
      <c r="AS138" s="200"/>
    </row>
    <row r="139" spans="1:45" ht="16.5" thickTop="1" thickBot="1" x14ac:dyDescent="0.3">
      <c r="A139" s="246"/>
      <c r="B139" s="246"/>
      <c r="C139" s="246"/>
      <c r="D139" s="246"/>
      <c r="E139" s="246"/>
      <c r="F139" s="246"/>
      <c r="G139" s="246"/>
      <c r="H139" s="250" t="s">
        <v>670</v>
      </c>
      <c r="I139" s="248">
        <f t="shared" ref="I139:T140" si="69">+I140</f>
        <v>0</v>
      </c>
      <c r="J139" s="248">
        <f t="shared" si="69"/>
        <v>0</v>
      </c>
      <c r="K139" s="248">
        <f t="shared" si="69"/>
        <v>0</v>
      </c>
      <c r="L139" s="248">
        <f t="shared" si="69"/>
        <v>0</v>
      </c>
      <c r="M139" s="248">
        <f t="shared" si="69"/>
        <v>0</v>
      </c>
      <c r="N139" s="248">
        <f t="shared" si="69"/>
        <v>0</v>
      </c>
      <c r="O139" s="248">
        <f t="shared" si="69"/>
        <v>0</v>
      </c>
      <c r="P139" s="248">
        <f t="shared" si="69"/>
        <v>0</v>
      </c>
      <c r="Q139" s="248">
        <f t="shared" si="69"/>
        <v>0</v>
      </c>
      <c r="R139" s="248">
        <f t="shared" si="69"/>
        <v>0</v>
      </c>
      <c r="S139" s="248">
        <f t="shared" si="69"/>
        <v>0</v>
      </c>
      <c r="T139" s="248">
        <f t="shared" si="69"/>
        <v>0</v>
      </c>
      <c r="U139" s="248"/>
      <c r="V139" s="248"/>
      <c r="W139" s="248"/>
      <c r="X139" s="248"/>
      <c r="Y139" s="248"/>
      <c r="Z139" s="248"/>
      <c r="AA139" s="248"/>
      <c r="AB139" s="248"/>
      <c r="AC139" s="249">
        <f t="shared" ref="AC139:AF140" si="70">+AC140</f>
        <v>1500000000</v>
      </c>
      <c r="AD139" s="249">
        <f t="shared" si="70"/>
        <v>1500000000</v>
      </c>
      <c r="AE139" s="249">
        <f t="shared" si="70"/>
        <v>0</v>
      </c>
      <c r="AF139" s="249">
        <f t="shared" si="70"/>
        <v>0</v>
      </c>
      <c r="AG139" s="248"/>
      <c r="AH139" s="248"/>
      <c r="AI139" s="248"/>
      <c r="AJ139" s="248"/>
      <c r="AK139" s="248"/>
      <c r="AL139" s="248"/>
      <c r="AM139" s="248"/>
      <c r="AN139" s="248"/>
      <c r="AO139" s="252">
        <f t="shared" ref="AO139:AR141" si="71">+I139+M139+Q139+U139+Y139+AC139+AG139+AK139</f>
        <v>1500000000</v>
      </c>
      <c r="AP139" s="252">
        <f t="shared" si="71"/>
        <v>1500000000</v>
      </c>
      <c r="AQ139" s="252">
        <f t="shared" si="71"/>
        <v>0</v>
      </c>
      <c r="AR139" s="252">
        <f t="shared" si="71"/>
        <v>0</v>
      </c>
      <c r="AS139" s="200"/>
    </row>
    <row r="140" spans="1:45" ht="16.5" thickTop="1" thickBot="1" x14ac:dyDescent="0.3">
      <c r="A140" s="206"/>
      <c r="B140" s="206"/>
      <c r="C140" s="206"/>
      <c r="D140" s="206"/>
      <c r="E140" s="207"/>
      <c r="F140" s="207"/>
      <c r="G140" s="206"/>
      <c r="H140" s="251" t="s">
        <v>671</v>
      </c>
      <c r="I140" s="210">
        <f t="shared" si="69"/>
        <v>0</v>
      </c>
      <c r="J140" s="210">
        <f t="shared" si="69"/>
        <v>0</v>
      </c>
      <c r="K140" s="210">
        <f t="shared" si="69"/>
        <v>0</v>
      </c>
      <c r="L140" s="210">
        <f t="shared" si="69"/>
        <v>0</v>
      </c>
      <c r="M140" s="210">
        <f t="shared" si="69"/>
        <v>0</v>
      </c>
      <c r="N140" s="210">
        <f t="shared" si="69"/>
        <v>0</v>
      </c>
      <c r="O140" s="210">
        <f t="shared" si="69"/>
        <v>0</v>
      </c>
      <c r="P140" s="210">
        <f t="shared" si="69"/>
        <v>0</v>
      </c>
      <c r="Q140" s="210">
        <f t="shared" si="69"/>
        <v>0</v>
      </c>
      <c r="R140" s="210">
        <f t="shared" si="69"/>
        <v>0</v>
      </c>
      <c r="S140" s="210">
        <f t="shared" si="69"/>
        <v>0</v>
      </c>
      <c r="T140" s="210">
        <f t="shared" si="69"/>
        <v>0</v>
      </c>
      <c r="U140" s="210"/>
      <c r="V140" s="210"/>
      <c r="W140" s="210"/>
      <c r="X140" s="210"/>
      <c r="Y140" s="210"/>
      <c r="Z140" s="210"/>
      <c r="AA140" s="210"/>
      <c r="AB140" s="210"/>
      <c r="AC140" s="211">
        <f t="shared" si="70"/>
        <v>1500000000</v>
      </c>
      <c r="AD140" s="211">
        <f t="shared" si="70"/>
        <v>1500000000</v>
      </c>
      <c r="AE140" s="211">
        <f t="shared" si="70"/>
        <v>0</v>
      </c>
      <c r="AF140" s="211">
        <f t="shared" si="70"/>
        <v>0</v>
      </c>
      <c r="AG140" s="210"/>
      <c r="AH140" s="210"/>
      <c r="AI140" s="210"/>
      <c r="AJ140" s="210"/>
      <c r="AK140" s="210"/>
      <c r="AL140" s="210"/>
      <c r="AM140" s="210"/>
      <c r="AN140" s="210"/>
      <c r="AO140" s="235">
        <f t="shared" si="71"/>
        <v>1500000000</v>
      </c>
      <c r="AP140" s="235">
        <f t="shared" si="71"/>
        <v>1500000000</v>
      </c>
      <c r="AQ140" s="235">
        <f t="shared" si="71"/>
        <v>0</v>
      </c>
      <c r="AR140" s="235">
        <f t="shared" si="71"/>
        <v>0</v>
      </c>
      <c r="AS140" s="200"/>
    </row>
    <row r="141" spans="1:45" ht="16.5" thickTop="1" thickBot="1" x14ac:dyDescent="0.3">
      <c r="A141" s="206"/>
      <c r="B141" s="206"/>
      <c r="C141" s="206"/>
      <c r="D141" s="206"/>
      <c r="E141" s="207"/>
      <c r="F141" s="207"/>
      <c r="G141" s="206"/>
      <c r="H141" s="251" t="s">
        <v>672</v>
      </c>
      <c r="I141" s="210">
        <v>0</v>
      </c>
      <c r="J141" s="210">
        <v>0</v>
      </c>
      <c r="K141" s="210">
        <v>0</v>
      </c>
      <c r="L141" s="210">
        <v>0</v>
      </c>
      <c r="M141" s="210"/>
      <c r="N141" s="210"/>
      <c r="O141" s="210"/>
      <c r="P141" s="210"/>
      <c r="Q141" s="210"/>
      <c r="R141" s="210"/>
      <c r="S141" s="210"/>
      <c r="T141" s="210"/>
      <c r="U141" s="210"/>
      <c r="V141" s="210"/>
      <c r="W141" s="210"/>
      <c r="X141" s="210"/>
      <c r="Y141" s="210"/>
      <c r="Z141" s="210"/>
      <c r="AA141" s="210"/>
      <c r="AB141" s="210"/>
      <c r="AC141" s="211">
        <v>1500000000</v>
      </c>
      <c r="AD141" s="211">
        <v>1500000000</v>
      </c>
      <c r="AE141" s="211">
        <v>0</v>
      </c>
      <c r="AF141" s="211">
        <v>0</v>
      </c>
      <c r="AG141" s="210"/>
      <c r="AH141" s="210"/>
      <c r="AI141" s="210"/>
      <c r="AJ141" s="210"/>
      <c r="AK141" s="210"/>
      <c r="AL141" s="210"/>
      <c r="AM141" s="210"/>
      <c r="AN141" s="210"/>
      <c r="AO141" s="235">
        <f t="shared" si="71"/>
        <v>1500000000</v>
      </c>
      <c r="AP141" s="235">
        <f t="shared" si="71"/>
        <v>1500000000</v>
      </c>
      <c r="AQ141" s="235">
        <f t="shared" si="71"/>
        <v>0</v>
      </c>
      <c r="AR141" s="235">
        <f t="shared" si="71"/>
        <v>0</v>
      </c>
      <c r="AS141" s="200"/>
    </row>
    <row r="142" spans="1:45" ht="39.75" thickTop="1" thickBot="1" x14ac:dyDescent="0.3">
      <c r="A142" s="246"/>
      <c r="B142" s="246"/>
      <c r="C142" s="246"/>
      <c r="D142" s="246"/>
      <c r="E142" s="246"/>
      <c r="F142" s="246"/>
      <c r="G142" s="246"/>
      <c r="H142" s="247" t="s">
        <v>844</v>
      </c>
      <c r="I142" s="210"/>
      <c r="J142" s="210"/>
      <c r="K142" s="210"/>
      <c r="L142" s="210"/>
      <c r="M142" s="210"/>
      <c r="N142" s="210"/>
      <c r="O142" s="210"/>
      <c r="P142" s="210"/>
      <c r="Q142" s="210"/>
      <c r="R142" s="210"/>
      <c r="S142" s="210"/>
      <c r="T142" s="210"/>
      <c r="U142" s="210"/>
      <c r="V142" s="210"/>
      <c r="W142" s="210"/>
      <c r="X142" s="210"/>
      <c r="Y142" s="210"/>
      <c r="Z142" s="210"/>
      <c r="AA142" s="210"/>
      <c r="AB142" s="210"/>
      <c r="AC142" s="211">
        <f>+AC143</f>
        <v>50000000</v>
      </c>
      <c r="AD142" s="211">
        <f t="shared" ref="AD142:AF142" si="72">+AD143</f>
        <v>50000000</v>
      </c>
      <c r="AE142" s="211">
        <f t="shared" si="72"/>
        <v>0</v>
      </c>
      <c r="AF142" s="211">
        <f t="shared" si="72"/>
        <v>0</v>
      </c>
      <c r="AG142" s="210"/>
      <c r="AH142" s="210"/>
      <c r="AI142" s="210"/>
      <c r="AJ142" s="210"/>
      <c r="AK142" s="210"/>
      <c r="AL142" s="210"/>
      <c r="AM142" s="210"/>
      <c r="AN142" s="210"/>
      <c r="AO142" s="235"/>
      <c r="AP142" s="235"/>
      <c r="AQ142" s="235"/>
      <c r="AR142" s="235"/>
      <c r="AS142" s="200"/>
    </row>
    <row r="143" spans="1:45" ht="16.5" thickTop="1" thickBot="1" x14ac:dyDescent="0.3">
      <c r="A143" s="246"/>
      <c r="B143" s="246"/>
      <c r="C143" s="246"/>
      <c r="D143" s="246"/>
      <c r="E143" s="246"/>
      <c r="F143" s="246"/>
      <c r="G143" s="246"/>
      <c r="H143" s="250" t="s">
        <v>670</v>
      </c>
      <c r="I143" s="248">
        <f t="shared" ref="I143:T144" si="73">+I144</f>
        <v>0</v>
      </c>
      <c r="J143" s="248">
        <f t="shared" si="73"/>
        <v>0</v>
      </c>
      <c r="K143" s="248">
        <f t="shared" si="73"/>
        <v>0</v>
      </c>
      <c r="L143" s="248">
        <f t="shared" si="73"/>
        <v>0</v>
      </c>
      <c r="M143" s="248">
        <f t="shared" si="73"/>
        <v>0</v>
      </c>
      <c r="N143" s="248">
        <f t="shared" si="73"/>
        <v>0</v>
      </c>
      <c r="O143" s="248">
        <f t="shared" si="73"/>
        <v>0</v>
      </c>
      <c r="P143" s="248">
        <f t="shared" si="73"/>
        <v>0</v>
      </c>
      <c r="Q143" s="248">
        <f t="shared" si="73"/>
        <v>0</v>
      </c>
      <c r="R143" s="248">
        <f t="shared" si="73"/>
        <v>0</v>
      </c>
      <c r="S143" s="248">
        <f t="shared" si="73"/>
        <v>0</v>
      </c>
      <c r="T143" s="248">
        <f t="shared" si="73"/>
        <v>0</v>
      </c>
      <c r="U143" s="248"/>
      <c r="V143" s="248"/>
      <c r="W143" s="248"/>
      <c r="X143" s="248"/>
      <c r="Y143" s="248"/>
      <c r="Z143" s="248"/>
      <c r="AA143" s="248"/>
      <c r="AB143" s="248"/>
      <c r="AC143" s="249">
        <f t="shared" ref="AC143:AF144" si="74">+AC144</f>
        <v>50000000</v>
      </c>
      <c r="AD143" s="249">
        <f t="shared" si="74"/>
        <v>50000000</v>
      </c>
      <c r="AE143" s="249">
        <f t="shared" si="74"/>
        <v>0</v>
      </c>
      <c r="AF143" s="249">
        <f t="shared" si="74"/>
        <v>0</v>
      </c>
      <c r="AG143" s="248"/>
      <c r="AH143" s="248"/>
      <c r="AI143" s="248"/>
      <c r="AJ143" s="248"/>
      <c r="AK143" s="248"/>
      <c r="AL143" s="248"/>
      <c r="AM143" s="248"/>
      <c r="AN143" s="248"/>
      <c r="AO143" s="252">
        <f t="shared" ref="AO143:AR145" si="75">+I143+M143+Q143+U143+Y143+AC143+AG143+AK143</f>
        <v>50000000</v>
      </c>
      <c r="AP143" s="252">
        <f t="shared" si="75"/>
        <v>50000000</v>
      </c>
      <c r="AQ143" s="252">
        <f t="shared" si="75"/>
        <v>0</v>
      </c>
      <c r="AR143" s="252">
        <f t="shared" si="75"/>
        <v>0</v>
      </c>
      <c r="AS143" s="200"/>
    </row>
    <row r="144" spans="1:45" ht="16.5" thickTop="1" thickBot="1" x14ac:dyDescent="0.3">
      <c r="A144" s="206"/>
      <c r="B144" s="206"/>
      <c r="C144" s="206"/>
      <c r="D144" s="206"/>
      <c r="E144" s="207"/>
      <c r="F144" s="207"/>
      <c r="G144" s="206"/>
      <c r="H144" s="251" t="s">
        <v>671</v>
      </c>
      <c r="I144" s="210">
        <f t="shared" si="73"/>
        <v>0</v>
      </c>
      <c r="J144" s="210">
        <f t="shared" si="73"/>
        <v>0</v>
      </c>
      <c r="K144" s="210">
        <f t="shared" si="73"/>
        <v>0</v>
      </c>
      <c r="L144" s="210">
        <f t="shared" si="73"/>
        <v>0</v>
      </c>
      <c r="M144" s="210">
        <f t="shared" si="73"/>
        <v>0</v>
      </c>
      <c r="N144" s="210">
        <f t="shared" si="73"/>
        <v>0</v>
      </c>
      <c r="O144" s="210">
        <f t="shared" si="73"/>
        <v>0</v>
      </c>
      <c r="P144" s="210">
        <f t="shared" si="73"/>
        <v>0</v>
      </c>
      <c r="Q144" s="210">
        <f t="shared" si="73"/>
        <v>0</v>
      </c>
      <c r="R144" s="210">
        <f t="shared" si="73"/>
        <v>0</v>
      </c>
      <c r="S144" s="210">
        <f t="shared" si="73"/>
        <v>0</v>
      </c>
      <c r="T144" s="210">
        <f t="shared" si="73"/>
        <v>0</v>
      </c>
      <c r="U144" s="210"/>
      <c r="V144" s="210"/>
      <c r="W144" s="210"/>
      <c r="X144" s="210"/>
      <c r="Y144" s="210"/>
      <c r="Z144" s="210"/>
      <c r="AA144" s="210"/>
      <c r="AB144" s="210"/>
      <c r="AC144" s="211">
        <f t="shared" si="74"/>
        <v>50000000</v>
      </c>
      <c r="AD144" s="211">
        <f t="shared" si="74"/>
        <v>50000000</v>
      </c>
      <c r="AE144" s="211">
        <f t="shared" si="74"/>
        <v>0</v>
      </c>
      <c r="AF144" s="211">
        <f t="shared" si="74"/>
        <v>0</v>
      </c>
      <c r="AG144" s="210"/>
      <c r="AH144" s="210"/>
      <c r="AI144" s="210"/>
      <c r="AJ144" s="210"/>
      <c r="AK144" s="210"/>
      <c r="AL144" s="210"/>
      <c r="AM144" s="210"/>
      <c r="AN144" s="210"/>
      <c r="AO144" s="235">
        <f t="shared" si="75"/>
        <v>50000000</v>
      </c>
      <c r="AP144" s="235">
        <f t="shared" si="75"/>
        <v>50000000</v>
      </c>
      <c r="AQ144" s="235">
        <f t="shared" si="75"/>
        <v>0</v>
      </c>
      <c r="AR144" s="235">
        <f t="shared" si="75"/>
        <v>0</v>
      </c>
      <c r="AS144" s="200"/>
    </row>
    <row r="145" spans="1:45" ht="16.5" thickTop="1" thickBot="1" x14ac:dyDescent="0.3">
      <c r="A145" s="206"/>
      <c r="B145" s="206"/>
      <c r="C145" s="206"/>
      <c r="D145" s="206"/>
      <c r="E145" s="207"/>
      <c r="F145" s="207"/>
      <c r="G145" s="206"/>
      <c r="H145" s="251" t="s">
        <v>672</v>
      </c>
      <c r="I145" s="210">
        <v>0</v>
      </c>
      <c r="J145" s="210">
        <v>0</v>
      </c>
      <c r="K145" s="210">
        <v>0</v>
      </c>
      <c r="L145" s="210">
        <v>0</v>
      </c>
      <c r="M145" s="210"/>
      <c r="N145" s="210"/>
      <c r="O145" s="210"/>
      <c r="P145" s="210"/>
      <c r="Q145" s="210"/>
      <c r="R145" s="210"/>
      <c r="S145" s="210"/>
      <c r="T145" s="210"/>
      <c r="U145" s="210"/>
      <c r="V145" s="210"/>
      <c r="W145" s="210"/>
      <c r="X145" s="210"/>
      <c r="Y145" s="210"/>
      <c r="Z145" s="210"/>
      <c r="AA145" s="210"/>
      <c r="AB145" s="210"/>
      <c r="AC145" s="211">
        <v>50000000</v>
      </c>
      <c r="AD145" s="211">
        <v>50000000</v>
      </c>
      <c r="AE145" s="211">
        <v>0</v>
      </c>
      <c r="AF145" s="211">
        <v>0</v>
      </c>
      <c r="AG145" s="210"/>
      <c r="AH145" s="210"/>
      <c r="AI145" s="210"/>
      <c r="AJ145" s="210"/>
      <c r="AK145" s="210"/>
      <c r="AL145" s="210"/>
      <c r="AM145" s="210"/>
      <c r="AN145" s="210"/>
      <c r="AO145" s="235">
        <f t="shared" si="75"/>
        <v>50000000</v>
      </c>
      <c r="AP145" s="235">
        <f t="shared" si="75"/>
        <v>50000000</v>
      </c>
      <c r="AQ145" s="235">
        <f t="shared" si="75"/>
        <v>0</v>
      </c>
      <c r="AR145" s="235">
        <f t="shared" si="75"/>
        <v>0</v>
      </c>
      <c r="AS145" s="200"/>
    </row>
    <row r="146" spans="1:45" ht="39.75" thickTop="1" thickBot="1" x14ac:dyDescent="0.3">
      <c r="A146" s="246"/>
      <c r="B146" s="246"/>
      <c r="C146" s="246"/>
      <c r="D146" s="246"/>
      <c r="E146" s="246"/>
      <c r="F146" s="246"/>
      <c r="G146" s="246"/>
      <c r="H146" s="247" t="s">
        <v>845</v>
      </c>
      <c r="I146" s="210"/>
      <c r="J146" s="210"/>
      <c r="K146" s="210"/>
      <c r="L146" s="210"/>
      <c r="M146" s="210"/>
      <c r="N146" s="210"/>
      <c r="O146" s="210"/>
      <c r="P146" s="210"/>
      <c r="Q146" s="210"/>
      <c r="R146" s="210"/>
      <c r="S146" s="210"/>
      <c r="T146" s="210"/>
      <c r="U146" s="210"/>
      <c r="V146" s="210"/>
      <c r="W146" s="210"/>
      <c r="X146" s="210"/>
      <c r="Y146" s="210"/>
      <c r="Z146" s="210"/>
      <c r="AA146" s="210"/>
      <c r="AB146" s="210"/>
      <c r="AC146" s="211">
        <f>+AC147</f>
        <v>150000000</v>
      </c>
      <c r="AD146" s="211">
        <f t="shared" ref="AD146:AF146" si="76">+AD147</f>
        <v>150000000</v>
      </c>
      <c r="AE146" s="211">
        <f t="shared" si="76"/>
        <v>0</v>
      </c>
      <c r="AF146" s="211">
        <f t="shared" si="76"/>
        <v>0</v>
      </c>
      <c r="AG146" s="210"/>
      <c r="AH146" s="210"/>
      <c r="AI146" s="210"/>
      <c r="AJ146" s="210"/>
      <c r="AK146" s="210"/>
      <c r="AL146" s="210"/>
      <c r="AM146" s="210"/>
      <c r="AN146" s="210"/>
      <c r="AO146" s="235"/>
      <c r="AP146" s="235"/>
      <c r="AQ146" s="235"/>
      <c r="AR146" s="235"/>
      <c r="AS146" s="200"/>
    </row>
    <row r="147" spans="1:45" ht="16.5" thickTop="1" thickBot="1" x14ac:dyDescent="0.3">
      <c r="A147" s="246"/>
      <c r="B147" s="246"/>
      <c r="C147" s="246"/>
      <c r="D147" s="246"/>
      <c r="E147" s="246"/>
      <c r="F147" s="246"/>
      <c r="G147" s="246"/>
      <c r="H147" s="250" t="s">
        <v>670</v>
      </c>
      <c r="I147" s="248">
        <f t="shared" ref="I147:T148" si="77">+I148</f>
        <v>0</v>
      </c>
      <c r="J147" s="248">
        <f t="shared" si="77"/>
        <v>0</v>
      </c>
      <c r="K147" s="248">
        <f t="shared" si="77"/>
        <v>0</v>
      </c>
      <c r="L147" s="248">
        <f t="shared" si="77"/>
        <v>0</v>
      </c>
      <c r="M147" s="248">
        <f t="shared" si="77"/>
        <v>0</v>
      </c>
      <c r="N147" s="248">
        <f t="shared" si="77"/>
        <v>0</v>
      </c>
      <c r="O147" s="248">
        <f t="shared" si="77"/>
        <v>0</v>
      </c>
      <c r="P147" s="248">
        <f t="shared" si="77"/>
        <v>0</v>
      </c>
      <c r="Q147" s="248">
        <f t="shared" si="77"/>
        <v>0</v>
      </c>
      <c r="R147" s="248">
        <f t="shared" si="77"/>
        <v>0</v>
      </c>
      <c r="S147" s="248">
        <f t="shared" si="77"/>
        <v>0</v>
      </c>
      <c r="T147" s="248">
        <f t="shared" si="77"/>
        <v>0</v>
      </c>
      <c r="U147" s="248"/>
      <c r="V147" s="248"/>
      <c r="W147" s="248"/>
      <c r="X147" s="248"/>
      <c r="Y147" s="248"/>
      <c r="Z147" s="248"/>
      <c r="AA147" s="248"/>
      <c r="AB147" s="248"/>
      <c r="AC147" s="249">
        <f t="shared" ref="AC147:AF148" si="78">+AC148</f>
        <v>150000000</v>
      </c>
      <c r="AD147" s="249">
        <f t="shared" si="78"/>
        <v>150000000</v>
      </c>
      <c r="AE147" s="249">
        <f t="shared" si="78"/>
        <v>0</v>
      </c>
      <c r="AF147" s="249">
        <f t="shared" si="78"/>
        <v>0</v>
      </c>
      <c r="AG147" s="248"/>
      <c r="AH147" s="248"/>
      <c r="AI147" s="248"/>
      <c r="AJ147" s="248"/>
      <c r="AK147" s="248"/>
      <c r="AL147" s="248"/>
      <c r="AM147" s="248"/>
      <c r="AN147" s="248"/>
      <c r="AO147" s="252">
        <f t="shared" ref="AO147:AR149" si="79">+I147+M147+Q147+U147+Y147+AC147+AG147+AK147</f>
        <v>150000000</v>
      </c>
      <c r="AP147" s="252">
        <f t="shared" si="79"/>
        <v>150000000</v>
      </c>
      <c r="AQ147" s="252">
        <f t="shared" si="79"/>
        <v>0</v>
      </c>
      <c r="AR147" s="252">
        <f t="shared" si="79"/>
        <v>0</v>
      </c>
      <c r="AS147" s="200"/>
    </row>
    <row r="148" spans="1:45" ht="16.5" thickTop="1" thickBot="1" x14ac:dyDescent="0.3">
      <c r="A148" s="206"/>
      <c r="B148" s="206"/>
      <c r="C148" s="206"/>
      <c r="D148" s="206"/>
      <c r="E148" s="207"/>
      <c r="F148" s="207"/>
      <c r="G148" s="206"/>
      <c r="H148" s="251" t="s">
        <v>671</v>
      </c>
      <c r="I148" s="210">
        <f t="shared" si="77"/>
        <v>0</v>
      </c>
      <c r="J148" s="210">
        <f t="shared" si="77"/>
        <v>0</v>
      </c>
      <c r="K148" s="210">
        <f t="shared" si="77"/>
        <v>0</v>
      </c>
      <c r="L148" s="210">
        <f t="shared" si="77"/>
        <v>0</v>
      </c>
      <c r="M148" s="210">
        <f t="shared" si="77"/>
        <v>0</v>
      </c>
      <c r="N148" s="210">
        <f t="shared" si="77"/>
        <v>0</v>
      </c>
      <c r="O148" s="210">
        <f t="shared" si="77"/>
        <v>0</v>
      </c>
      <c r="P148" s="210">
        <f t="shared" si="77"/>
        <v>0</v>
      </c>
      <c r="Q148" s="210">
        <f t="shared" si="77"/>
        <v>0</v>
      </c>
      <c r="R148" s="210">
        <f t="shared" si="77"/>
        <v>0</v>
      </c>
      <c r="S148" s="210">
        <f t="shared" si="77"/>
        <v>0</v>
      </c>
      <c r="T148" s="210">
        <f t="shared" si="77"/>
        <v>0</v>
      </c>
      <c r="U148" s="210"/>
      <c r="V148" s="210"/>
      <c r="W148" s="210"/>
      <c r="X148" s="210"/>
      <c r="Y148" s="210"/>
      <c r="Z148" s="210"/>
      <c r="AA148" s="210"/>
      <c r="AB148" s="210"/>
      <c r="AC148" s="211">
        <f t="shared" si="78"/>
        <v>150000000</v>
      </c>
      <c r="AD148" s="211">
        <f t="shared" si="78"/>
        <v>150000000</v>
      </c>
      <c r="AE148" s="211">
        <f t="shared" si="78"/>
        <v>0</v>
      </c>
      <c r="AF148" s="211">
        <f t="shared" si="78"/>
        <v>0</v>
      </c>
      <c r="AG148" s="210"/>
      <c r="AH148" s="210"/>
      <c r="AI148" s="210"/>
      <c r="AJ148" s="210"/>
      <c r="AK148" s="210"/>
      <c r="AL148" s="210"/>
      <c r="AM148" s="210"/>
      <c r="AN148" s="210"/>
      <c r="AO148" s="235">
        <f t="shared" si="79"/>
        <v>150000000</v>
      </c>
      <c r="AP148" s="235">
        <f t="shared" si="79"/>
        <v>150000000</v>
      </c>
      <c r="AQ148" s="235">
        <f t="shared" si="79"/>
        <v>0</v>
      </c>
      <c r="AR148" s="235">
        <f t="shared" si="79"/>
        <v>0</v>
      </c>
      <c r="AS148" s="200"/>
    </row>
    <row r="149" spans="1:45" ht="16.5" thickTop="1" thickBot="1" x14ac:dyDescent="0.3">
      <c r="A149" s="206"/>
      <c r="B149" s="206"/>
      <c r="C149" s="206"/>
      <c r="D149" s="206"/>
      <c r="E149" s="207"/>
      <c r="F149" s="207"/>
      <c r="G149" s="206"/>
      <c r="H149" s="251" t="s">
        <v>672</v>
      </c>
      <c r="I149" s="210">
        <v>0</v>
      </c>
      <c r="J149" s="210">
        <v>0</v>
      </c>
      <c r="K149" s="210">
        <v>0</v>
      </c>
      <c r="L149" s="210">
        <v>0</v>
      </c>
      <c r="M149" s="210"/>
      <c r="N149" s="210"/>
      <c r="O149" s="210"/>
      <c r="P149" s="210"/>
      <c r="Q149" s="210"/>
      <c r="R149" s="210"/>
      <c r="S149" s="210"/>
      <c r="T149" s="210"/>
      <c r="U149" s="210"/>
      <c r="V149" s="210"/>
      <c r="W149" s="210"/>
      <c r="X149" s="210"/>
      <c r="Y149" s="210"/>
      <c r="Z149" s="210"/>
      <c r="AA149" s="210"/>
      <c r="AB149" s="210"/>
      <c r="AC149" s="211">
        <v>150000000</v>
      </c>
      <c r="AD149" s="211">
        <v>150000000</v>
      </c>
      <c r="AE149" s="211">
        <v>0</v>
      </c>
      <c r="AF149" s="211">
        <v>0</v>
      </c>
      <c r="AG149" s="210"/>
      <c r="AH149" s="210"/>
      <c r="AI149" s="210"/>
      <c r="AJ149" s="210"/>
      <c r="AK149" s="210"/>
      <c r="AL149" s="210"/>
      <c r="AM149" s="210"/>
      <c r="AN149" s="210"/>
      <c r="AO149" s="235">
        <f t="shared" si="79"/>
        <v>150000000</v>
      </c>
      <c r="AP149" s="235">
        <f t="shared" si="79"/>
        <v>150000000</v>
      </c>
      <c r="AQ149" s="235">
        <f t="shared" si="79"/>
        <v>0</v>
      </c>
      <c r="AR149" s="235">
        <f t="shared" si="79"/>
        <v>0</v>
      </c>
      <c r="AS149" s="200"/>
    </row>
    <row r="150" spans="1:45" ht="52.5" thickTop="1" thickBot="1" x14ac:dyDescent="0.3">
      <c r="A150" s="246"/>
      <c r="B150" s="246"/>
      <c r="C150" s="246"/>
      <c r="D150" s="246"/>
      <c r="E150" s="246"/>
      <c r="F150" s="246"/>
      <c r="G150" s="246"/>
      <c r="H150" s="247" t="s">
        <v>846</v>
      </c>
      <c r="I150" s="210"/>
      <c r="J150" s="210"/>
      <c r="K150" s="210"/>
      <c r="L150" s="210"/>
      <c r="M150" s="210"/>
      <c r="N150" s="210"/>
      <c r="O150" s="210"/>
      <c r="P150" s="210"/>
      <c r="Q150" s="210"/>
      <c r="R150" s="210"/>
      <c r="S150" s="210"/>
      <c r="T150" s="210"/>
      <c r="U150" s="210"/>
      <c r="V150" s="210"/>
      <c r="W150" s="210"/>
      <c r="X150" s="210"/>
      <c r="Y150" s="210"/>
      <c r="Z150" s="210"/>
      <c r="AA150" s="210"/>
      <c r="AB150" s="210"/>
      <c r="AC150" s="211">
        <f>+AC151</f>
        <v>1517303503</v>
      </c>
      <c r="AD150" s="211">
        <f t="shared" ref="AD150:AF150" si="80">+AD151</f>
        <v>0</v>
      </c>
      <c r="AE150" s="211">
        <f t="shared" si="80"/>
        <v>0</v>
      </c>
      <c r="AF150" s="211">
        <f t="shared" si="80"/>
        <v>0</v>
      </c>
      <c r="AG150" s="210"/>
      <c r="AH150" s="210"/>
      <c r="AI150" s="210"/>
      <c r="AJ150" s="210"/>
      <c r="AK150" s="210"/>
      <c r="AL150" s="210"/>
      <c r="AM150" s="210"/>
      <c r="AN150" s="210"/>
      <c r="AO150" s="235"/>
      <c r="AP150" s="235"/>
      <c r="AQ150" s="235"/>
      <c r="AR150" s="235"/>
      <c r="AS150" s="200"/>
    </row>
    <row r="151" spans="1:45" ht="16.5" thickTop="1" thickBot="1" x14ac:dyDescent="0.3">
      <c r="A151" s="246"/>
      <c r="B151" s="246"/>
      <c r="C151" s="246"/>
      <c r="D151" s="246"/>
      <c r="E151" s="246"/>
      <c r="F151" s="246"/>
      <c r="G151" s="246"/>
      <c r="H151" s="250" t="s">
        <v>670</v>
      </c>
      <c r="I151" s="248">
        <f t="shared" ref="I151:T152" si="81">+I152</f>
        <v>0</v>
      </c>
      <c r="J151" s="248">
        <f t="shared" si="81"/>
        <v>0</v>
      </c>
      <c r="K151" s="248">
        <f t="shared" si="81"/>
        <v>0</v>
      </c>
      <c r="L151" s="248">
        <f t="shared" si="81"/>
        <v>0</v>
      </c>
      <c r="M151" s="248">
        <f t="shared" si="81"/>
        <v>0</v>
      </c>
      <c r="N151" s="248">
        <f t="shared" si="81"/>
        <v>0</v>
      </c>
      <c r="O151" s="248">
        <f t="shared" si="81"/>
        <v>0</v>
      </c>
      <c r="P151" s="248">
        <f t="shared" si="81"/>
        <v>0</v>
      </c>
      <c r="Q151" s="248">
        <f t="shared" si="81"/>
        <v>0</v>
      </c>
      <c r="R151" s="248">
        <f t="shared" si="81"/>
        <v>0</v>
      </c>
      <c r="S151" s="248">
        <f t="shared" si="81"/>
        <v>0</v>
      </c>
      <c r="T151" s="248">
        <f t="shared" si="81"/>
        <v>0</v>
      </c>
      <c r="U151" s="248"/>
      <c r="V151" s="248"/>
      <c r="W151" s="248"/>
      <c r="X151" s="248"/>
      <c r="Y151" s="248"/>
      <c r="Z151" s="248"/>
      <c r="AA151" s="248"/>
      <c r="AB151" s="248"/>
      <c r="AC151" s="249">
        <f t="shared" ref="AC151:AF152" si="82">+AC152</f>
        <v>1517303503</v>
      </c>
      <c r="AD151" s="249">
        <f t="shared" si="82"/>
        <v>0</v>
      </c>
      <c r="AE151" s="249">
        <f t="shared" si="82"/>
        <v>0</v>
      </c>
      <c r="AF151" s="249">
        <f t="shared" si="82"/>
        <v>0</v>
      </c>
      <c r="AG151" s="248"/>
      <c r="AH151" s="248"/>
      <c r="AI151" s="248"/>
      <c r="AJ151" s="248"/>
      <c r="AK151" s="248"/>
      <c r="AL151" s="248"/>
      <c r="AM151" s="248"/>
      <c r="AN151" s="248"/>
      <c r="AO151" s="252">
        <f t="shared" ref="AO151:AR153" si="83">+I151+M151+Q151+U151+Y151+AC151+AG151+AK151</f>
        <v>1517303503</v>
      </c>
      <c r="AP151" s="252">
        <f t="shared" si="83"/>
        <v>0</v>
      </c>
      <c r="AQ151" s="252">
        <f t="shared" si="83"/>
        <v>0</v>
      </c>
      <c r="AR151" s="252">
        <f t="shared" si="83"/>
        <v>0</v>
      </c>
      <c r="AS151" s="200"/>
    </row>
    <row r="152" spans="1:45" ht="16.5" thickTop="1" thickBot="1" x14ac:dyDescent="0.3">
      <c r="A152" s="206"/>
      <c r="B152" s="206"/>
      <c r="C152" s="206"/>
      <c r="D152" s="206"/>
      <c r="E152" s="207"/>
      <c r="F152" s="207"/>
      <c r="G152" s="206"/>
      <c r="H152" s="251" t="s">
        <v>671</v>
      </c>
      <c r="I152" s="210">
        <f t="shared" si="81"/>
        <v>0</v>
      </c>
      <c r="J152" s="210">
        <f t="shared" si="81"/>
        <v>0</v>
      </c>
      <c r="K152" s="210">
        <f t="shared" si="81"/>
        <v>0</v>
      </c>
      <c r="L152" s="210">
        <f t="shared" si="81"/>
        <v>0</v>
      </c>
      <c r="M152" s="210">
        <f t="shared" si="81"/>
        <v>0</v>
      </c>
      <c r="N152" s="210">
        <f t="shared" si="81"/>
        <v>0</v>
      </c>
      <c r="O152" s="210">
        <f t="shared" si="81"/>
        <v>0</v>
      </c>
      <c r="P152" s="210">
        <f t="shared" si="81"/>
        <v>0</v>
      </c>
      <c r="Q152" s="210">
        <f t="shared" si="81"/>
        <v>0</v>
      </c>
      <c r="R152" s="210">
        <f t="shared" si="81"/>
        <v>0</v>
      </c>
      <c r="S152" s="210">
        <f t="shared" si="81"/>
        <v>0</v>
      </c>
      <c r="T152" s="210">
        <f t="shared" si="81"/>
        <v>0</v>
      </c>
      <c r="U152" s="210"/>
      <c r="V152" s="210"/>
      <c r="W152" s="210"/>
      <c r="X152" s="210"/>
      <c r="Y152" s="210"/>
      <c r="Z152" s="210"/>
      <c r="AA152" s="210"/>
      <c r="AB152" s="210"/>
      <c r="AC152" s="211">
        <f t="shared" si="82"/>
        <v>1517303503</v>
      </c>
      <c r="AD152" s="211">
        <f t="shared" si="82"/>
        <v>0</v>
      </c>
      <c r="AE152" s="211">
        <f t="shared" si="82"/>
        <v>0</v>
      </c>
      <c r="AF152" s="211">
        <f t="shared" si="82"/>
        <v>0</v>
      </c>
      <c r="AG152" s="210"/>
      <c r="AH152" s="210"/>
      <c r="AI152" s="210"/>
      <c r="AJ152" s="210"/>
      <c r="AK152" s="210"/>
      <c r="AL152" s="210"/>
      <c r="AM152" s="210"/>
      <c r="AN152" s="210"/>
      <c r="AO152" s="235">
        <f t="shared" si="83"/>
        <v>1517303503</v>
      </c>
      <c r="AP152" s="235">
        <f t="shared" si="83"/>
        <v>0</v>
      </c>
      <c r="AQ152" s="235">
        <f t="shared" si="83"/>
        <v>0</v>
      </c>
      <c r="AR152" s="235">
        <f t="shared" si="83"/>
        <v>0</v>
      </c>
      <c r="AS152" s="200"/>
    </row>
    <row r="153" spans="1:45" ht="16.5" thickTop="1" thickBot="1" x14ac:dyDescent="0.3">
      <c r="A153" s="206"/>
      <c r="B153" s="206"/>
      <c r="C153" s="206"/>
      <c r="D153" s="206"/>
      <c r="E153" s="207"/>
      <c r="F153" s="207"/>
      <c r="G153" s="206"/>
      <c r="H153" s="251" t="s">
        <v>672</v>
      </c>
      <c r="I153" s="210">
        <v>0</v>
      </c>
      <c r="J153" s="210">
        <v>0</v>
      </c>
      <c r="K153" s="210">
        <v>0</v>
      </c>
      <c r="L153" s="210">
        <v>0</v>
      </c>
      <c r="M153" s="210"/>
      <c r="N153" s="210"/>
      <c r="O153" s="210"/>
      <c r="P153" s="210"/>
      <c r="Q153" s="210"/>
      <c r="R153" s="210"/>
      <c r="S153" s="210"/>
      <c r="T153" s="210"/>
      <c r="U153" s="210"/>
      <c r="V153" s="210"/>
      <c r="W153" s="210"/>
      <c r="X153" s="210"/>
      <c r="Y153" s="210"/>
      <c r="Z153" s="210"/>
      <c r="AA153" s="210"/>
      <c r="AB153" s="210"/>
      <c r="AC153" s="211">
        <v>1517303503</v>
      </c>
      <c r="AD153" s="211">
        <v>0</v>
      </c>
      <c r="AE153" s="211">
        <v>0</v>
      </c>
      <c r="AF153" s="211">
        <v>0</v>
      </c>
      <c r="AG153" s="210"/>
      <c r="AH153" s="210"/>
      <c r="AI153" s="210"/>
      <c r="AJ153" s="210"/>
      <c r="AK153" s="210"/>
      <c r="AL153" s="210"/>
      <c r="AM153" s="210"/>
      <c r="AN153" s="210"/>
      <c r="AO153" s="235">
        <f t="shared" si="83"/>
        <v>1517303503</v>
      </c>
      <c r="AP153" s="235">
        <f t="shared" si="83"/>
        <v>0</v>
      </c>
      <c r="AQ153" s="235">
        <f t="shared" si="83"/>
        <v>0</v>
      </c>
      <c r="AR153" s="235">
        <f t="shared" si="83"/>
        <v>0</v>
      </c>
      <c r="AS153" s="200"/>
    </row>
    <row r="154" spans="1:45" ht="39.75" thickTop="1" thickBot="1" x14ac:dyDescent="0.3">
      <c r="A154" s="246"/>
      <c r="B154" s="246"/>
      <c r="C154" s="246"/>
      <c r="D154" s="246"/>
      <c r="E154" s="246"/>
      <c r="F154" s="246"/>
      <c r="G154" s="246"/>
      <c r="H154" s="247" t="s">
        <v>847</v>
      </c>
      <c r="I154" s="210"/>
      <c r="J154" s="210"/>
      <c r="K154" s="210"/>
      <c r="L154" s="210"/>
      <c r="M154" s="210"/>
      <c r="N154" s="210"/>
      <c r="O154" s="210"/>
      <c r="P154" s="210"/>
      <c r="Q154" s="210"/>
      <c r="R154" s="210"/>
      <c r="S154" s="210"/>
      <c r="T154" s="210"/>
      <c r="U154" s="210"/>
      <c r="V154" s="210"/>
      <c r="W154" s="210"/>
      <c r="X154" s="210"/>
      <c r="Y154" s="210"/>
      <c r="Z154" s="210"/>
      <c r="AA154" s="210"/>
      <c r="AB154" s="210"/>
      <c r="AC154" s="211">
        <f>+AC155</f>
        <v>7853445900</v>
      </c>
      <c r="AD154" s="211">
        <f t="shared" ref="AD154:AF154" si="84">+AD155</f>
        <v>7853445900</v>
      </c>
      <c r="AE154" s="211">
        <f t="shared" si="84"/>
        <v>1507314183</v>
      </c>
      <c r="AF154" s="211">
        <f t="shared" si="84"/>
        <v>1507314183</v>
      </c>
      <c r="AG154" s="210"/>
      <c r="AH154" s="210"/>
      <c r="AI154" s="210"/>
      <c r="AJ154" s="210"/>
      <c r="AK154" s="210"/>
      <c r="AL154" s="210"/>
      <c r="AM154" s="210"/>
      <c r="AN154" s="210"/>
      <c r="AO154" s="235"/>
      <c r="AP154" s="235"/>
      <c r="AQ154" s="235"/>
      <c r="AR154" s="235"/>
      <c r="AS154" s="200"/>
    </row>
    <row r="155" spans="1:45" ht="16.5" thickTop="1" thickBot="1" x14ac:dyDescent="0.3">
      <c r="A155" s="246"/>
      <c r="B155" s="246"/>
      <c r="C155" s="246"/>
      <c r="D155" s="246"/>
      <c r="E155" s="246"/>
      <c r="F155" s="246"/>
      <c r="G155" s="246"/>
      <c r="H155" s="250" t="s">
        <v>670</v>
      </c>
      <c r="I155" s="248">
        <f>+I156</f>
        <v>0</v>
      </c>
      <c r="J155" s="248">
        <f t="shared" ref="J155:AF156" si="85">+J156</f>
        <v>0</v>
      </c>
      <c r="K155" s="248">
        <f t="shared" si="85"/>
        <v>0</v>
      </c>
      <c r="L155" s="248">
        <f t="shared" si="85"/>
        <v>0</v>
      </c>
      <c r="M155" s="248">
        <f t="shared" si="85"/>
        <v>0</v>
      </c>
      <c r="N155" s="248">
        <f t="shared" si="85"/>
        <v>0</v>
      </c>
      <c r="O155" s="248">
        <f t="shared" si="85"/>
        <v>0</v>
      </c>
      <c r="P155" s="248">
        <f t="shared" si="85"/>
        <v>0</v>
      </c>
      <c r="Q155" s="248">
        <f t="shared" si="85"/>
        <v>0</v>
      </c>
      <c r="R155" s="248">
        <f t="shared" si="85"/>
        <v>0</v>
      </c>
      <c r="S155" s="248">
        <f t="shared" si="85"/>
        <v>0</v>
      </c>
      <c r="T155" s="248">
        <f t="shared" si="85"/>
        <v>0</v>
      </c>
      <c r="U155" s="248"/>
      <c r="V155" s="248"/>
      <c r="W155" s="248"/>
      <c r="X155" s="248"/>
      <c r="Y155" s="248"/>
      <c r="Z155" s="248"/>
      <c r="AA155" s="248"/>
      <c r="AB155" s="248"/>
      <c r="AC155" s="249">
        <f t="shared" si="85"/>
        <v>7853445900</v>
      </c>
      <c r="AD155" s="249">
        <f t="shared" si="85"/>
        <v>7853445900</v>
      </c>
      <c r="AE155" s="249">
        <f t="shared" si="85"/>
        <v>1507314183</v>
      </c>
      <c r="AF155" s="249">
        <f t="shared" si="85"/>
        <v>1507314183</v>
      </c>
      <c r="AG155" s="248"/>
      <c r="AH155" s="248"/>
      <c r="AI155" s="248"/>
      <c r="AJ155" s="248"/>
      <c r="AK155" s="248"/>
      <c r="AL155" s="248"/>
      <c r="AM155" s="248"/>
      <c r="AN155" s="248"/>
      <c r="AO155" s="252">
        <f t="shared" ref="AO155:AR166" si="86">+I155+M155+Q155+U155+Y155+AC155+AG155+AK155</f>
        <v>7853445900</v>
      </c>
      <c r="AP155" s="252">
        <f t="shared" si="86"/>
        <v>7853445900</v>
      </c>
      <c r="AQ155" s="252">
        <f t="shared" si="86"/>
        <v>1507314183</v>
      </c>
      <c r="AR155" s="252">
        <f t="shared" si="86"/>
        <v>1507314183</v>
      </c>
      <c r="AS155" s="200"/>
    </row>
    <row r="156" spans="1:45" ht="16.5" thickTop="1" thickBot="1" x14ac:dyDescent="0.3">
      <c r="A156" s="206"/>
      <c r="B156" s="206"/>
      <c r="C156" s="206"/>
      <c r="D156" s="206"/>
      <c r="E156" s="207"/>
      <c r="F156" s="207"/>
      <c r="G156" s="206"/>
      <c r="H156" s="251" t="s">
        <v>671</v>
      </c>
      <c r="I156" s="210">
        <f>+I157</f>
        <v>0</v>
      </c>
      <c r="J156" s="210">
        <f t="shared" si="85"/>
        <v>0</v>
      </c>
      <c r="K156" s="210">
        <f t="shared" si="85"/>
        <v>0</v>
      </c>
      <c r="L156" s="210">
        <f t="shared" si="85"/>
        <v>0</v>
      </c>
      <c r="M156" s="210">
        <f t="shared" si="85"/>
        <v>0</v>
      </c>
      <c r="N156" s="210">
        <f t="shared" si="85"/>
        <v>0</v>
      </c>
      <c r="O156" s="210">
        <f t="shared" si="85"/>
        <v>0</v>
      </c>
      <c r="P156" s="210">
        <f t="shared" si="85"/>
        <v>0</v>
      </c>
      <c r="Q156" s="210">
        <f t="shared" si="85"/>
        <v>0</v>
      </c>
      <c r="R156" s="210">
        <f t="shared" si="85"/>
        <v>0</v>
      </c>
      <c r="S156" s="210">
        <f t="shared" si="85"/>
        <v>0</v>
      </c>
      <c r="T156" s="210">
        <f t="shared" si="85"/>
        <v>0</v>
      </c>
      <c r="U156" s="210"/>
      <c r="V156" s="210"/>
      <c r="W156" s="210"/>
      <c r="X156" s="210"/>
      <c r="Y156" s="210"/>
      <c r="Z156" s="210"/>
      <c r="AA156" s="210"/>
      <c r="AB156" s="210"/>
      <c r="AC156" s="211">
        <f t="shared" si="85"/>
        <v>7853445900</v>
      </c>
      <c r="AD156" s="211">
        <f t="shared" si="85"/>
        <v>7853445900</v>
      </c>
      <c r="AE156" s="211">
        <f t="shared" si="85"/>
        <v>1507314183</v>
      </c>
      <c r="AF156" s="211">
        <f t="shared" si="85"/>
        <v>1507314183</v>
      </c>
      <c r="AG156" s="210"/>
      <c r="AH156" s="210"/>
      <c r="AI156" s="210"/>
      <c r="AJ156" s="210"/>
      <c r="AK156" s="210"/>
      <c r="AL156" s="210"/>
      <c r="AM156" s="210"/>
      <c r="AN156" s="210"/>
      <c r="AO156" s="235">
        <f t="shared" si="86"/>
        <v>7853445900</v>
      </c>
      <c r="AP156" s="235">
        <f t="shared" si="86"/>
        <v>7853445900</v>
      </c>
      <c r="AQ156" s="235">
        <f t="shared" si="86"/>
        <v>1507314183</v>
      </c>
      <c r="AR156" s="235">
        <f t="shared" si="86"/>
        <v>1507314183</v>
      </c>
      <c r="AS156" s="200"/>
    </row>
    <row r="157" spans="1:45" ht="16.5" thickTop="1" thickBot="1" x14ac:dyDescent="0.3">
      <c r="A157" s="206"/>
      <c r="B157" s="206"/>
      <c r="C157" s="206"/>
      <c r="D157" s="206"/>
      <c r="E157" s="207"/>
      <c r="F157" s="207"/>
      <c r="G157" s="206"/>
      <c r="H157" s="251" t="s">
        <v>672</v>
      </c>
      <c r="I157" s="210">
        <v>0</v>
      </c>
      <c r="J157" s="210">
        <v>0</v>
      </c>
      <c r="K157" s="210">
        <v>0</v>
      </c>
      <c r="L157" s="210">
        <v>0</v>
      </c>
      <c r="M157" s="210"/>
      <c r="N157" s="210"/>
      <c r="O157" s="210"/>
      <c r="P157" s="210"/>
      <c r="Q157" s="210"/>
      <c r="R157" s="210"/>
      <c r="S157" s="210"/>
      <c r="T157" s="210"/>
      <c r="U157" s="210"/>
      <c r="V157" s="210"/>
      <c r="W157" s="210"/>
      <c r="X157" s="210"/>
      <c r="Y157" s="210"/>
      <c r="Z157" s="210"/>
      <c r="AA157" s="210"/>
      <c r="AB157" s="210"/>
      <c r="AC157" s="211">
        <v>7853445900</v>
      </c>
      <c r="AD157" s="211">
        <v>7853445900</v>
      </c>
      <c r="AE157" s="211">
        <v>1507314183</v>
      </c>
      <c r="AF157" s="211">
        <v>1507314183</v>
      </c>
      <c r="AG157" s="210"/>
      <c r="AH157" s="210"/>
      <c r="AI157" s="210"/>
      <c r="AJ157" s="210"/>
      <c r="AK157" s="210"/>
      <c r="AL157" s="210"/>
      <c r="AM157" s="210"/>
      <c r="AN157" s="210"/>
      <c r="AO157" s="235">
        <f t="shared" si="86"/>
        <v>7853445900</v>
      </c>
      <c r="AP157" s="235">
        <f t="shared" si="86"/>
        <v>7853445900</v>
      </c>
      <c r="AQ157" s="235">
        <f t="shared" si="86"/>
        <v>1507314183</v>
      </c>
      <c r="AR157" s="235">
        <f t="shared" si="86"/>
        <v>1507314183</v>
      </c>
      <c r="AS157" s="200"/>
    </row>
    <row r="158" spans="1:45" ht="16.5" thickTop="1" thickBot="1" x14ac:dyDescent="0.3">
      <c r="A158" s="240"/>
      <c r="B158" s="240"/>
      <c r="C158" s="240"/>
      <c r="D158" s="240"/>
      <c r="E158" s="240"/>
      <c r="F158" s="240"/>
      <c r="G158" s="240"/>
      <c r="H158" s="245" t="s">
        <v>848</v>
      </c>
      <c r="I158" s="253">
        <f>+I159+I163+I167+I171+I175+I179</f>
        <v>2609878234</v>
      </c>
      <c r="J158" s="253">
        <f t="shared" ref="J158:L158" si="87">+J159+J163+J167+J171+J175+J179</f>
        <v>1377351123</v>
      </c>
      <c r="K158" s="253">
        <f t="shared" si="87"/>
        <v>515162948</v>
      </c>
      <c r="L158" s="253">
        <f t="shared" si="87"/>
        <v>464195114</v>
      </c>
      <c r="M158" s="253">
        <f t="shared" ref="M158:T158" si="88">+M159+M238</f>
        <v>0</v>
      </c>
      <c r="N158" s="253">
        <f t="shared" si="88"/>
        <v>0</v>
      </c>
      <c r="O158" s="253">
        <f t="shared" si="88"/>
        <v>0</v>
      </c>
      <c r="P158" s="253">
        <f t="shared" si="88"/>
        <v>0</v>
      </c>
      <c r="Q158" s="253">
        <f t="shared" si="88"/>
        <v>0</v>
      </c>
      <c r="R158" s="253">
        <f t="shared" si="88"/>
        <v>0</v>
      </c>
      <c r="S158" s="253">
        <f t="shared" si="88"/>
        <v>0</v>
      </c>
      <c r="T158" s="253">
        <f t="shared" si="88"/>
        <v>0</v>
      </c>
      <c r="U158" s="253"/>
      <c r="V158" s="253"/>
      <c r="W158" s="253"/>
      <c r="X158" s="253"/>
      <c r="Y158" s="253"/>
      <c r="Z158" s="253"/>
      <c r="AA158" s="253"/>
      <c r="AB158" s="253"/>
      <c r="AC158" s="253">
        <f>+AC159+AC163+AC167+AC171+AC175+AC179</f>
        <v>5762154267</v>
      </c>
      <c r="AD158" s="253">
        <f t="shared" ref="AD158:AF158" si="89">+AD159+AD163+AD167+AD171+AD175+AD179</f>
        <v>2228241465</v>
      </c>
      <c r="AE158" s="253">
        <f t="shared" si="89"/>
        <v>927550979</v>
      </c>
      <c r="AF158" s="253">
        <f t="shared" si="89"/>
        <v>927550979</v>
      </c>
      <c r="AG158" s="253"/>
      <c r="AH158" s="253"/>
      <c r="AI158" s="253"/>
      <c r="AJ158" s="253"/>
      <c r="AK158" s="253"/>
      <c r="AL158" s="253"/>
      <c r="AM158" s="253"/>
      <c r="AN158" s="253"/>
      <c r="AO158" s="261">
        <f t="shared" si="86"/>
        <v>8372032501</v>
      </c>
      <c r="AP158" s="261">
        <f t="shared" si="86"/>
        <v>3605592588</v>
      </c>
      <c r="AQ158" s="261">
        <f t="shared" si="86"/>
        <v>1442713927</v>
      </c>
      <c r="AR158" s="261">
        <f t="shared" si="86"/>
        <v>1391746093</v>
      </c>
      <c r="AS158" s="200"/>
    </row>
    <row r="159" spans="1:45" ht="52.5" thickTop="1" thickBot="1" x14ac:dyDescent="0.3">
      <c r="A159" s="246"/>
      <c r="B159" s="246"/>
      <c r="C159" s="246"/>
      <c r="D159" s="246"/>
      <c r="E159" s="246"/>
      <c r="F159" s="246"/>
      <c r="G159" s="246"/>
      <c r="H159" s="247" t="s">
        <v>849</v>
      </c>
      <c r="I159" s="248">
        <f>+I160</f>
        <v>2129878234</v>
      </c>
      <c r="J159" s="248">
        <f t="shared" ref="J159:AF165" si="90">+J160</f>
        <v>1304516573</v>
      </c>
      <c r="K159" s="248">
        <f t="shared" si="90"/>
        <v>442466958</v>
      </c>
      <c r="L159" s="248">
        <f t="shared" si="90"/>
        <v>391499124</v>
      </c>
      <c r="M159" s="248">
        <f t="shared" si="90"/>
        <v>0</v>
      </c>
      <c r="N159" s="248">
        <f t="shared" si="90"/>
        <v>0</v>
      </c>
      <c r="O159" s="248">
        <f t="shared" si="90"/>
        <v>0</v>
      </c>
      <c r="P159" s="248">
        <f t="shared" si="90"/>
        <v>0</v>
      </c>
      <c r="Q159" s="248">
        <f t="shared" si="90"/>
        <v>0</v>
      </c>
      <c r="R159" s="248">
        <f t="shared" si="90"/>
        <v>0</v>
      </c>
      <c r="S159" s="248">
        <f t="shared" si="90"/>
        <v>0</v>
      </c>
      <c r="T159" s="248">
        <f t="shared" si="90"/>
        <v>0</v>
      </c>
      <c r="U159" s="248"/>
      <c r="V159" s="248"/>
      <c r="W159" s="248"/>
      <c r="X159" s="248"/>
      <c r="Y159" s="248"/>
      <c r="Z159" s="248"/>
      <c r="AA159" s="248"/>
      <c r="AB159" s="248"/>
      <c r="AC159" s="249">
        <f>+AC160</f>
        <v>0</v>
      </c>
      <c r="AD159" s="249">
        <f t="shared" ref="AD159:AF159" si="91">+AD160</f>
        <v>0</v>
      </c>
      <c r="AE159" s="249">
        <f t="shared" si="91"/>
        <v>0</v>
      </c>
      <c r="AF159" s="249">
        <f t="shared" si="91"/>
        <v>0</v>
      </c>
      <c r="AG159" s="248"/>
      <c r="AH159" s="248"/>
      <c r="AI159" s="248"/>
      <c r="AJ159" s="248"/>
      <c r="AK159" s="248"/>
      <c r="AL159" s="248"/>
      <c r="AM159" s="248"/>
      <c r="AN159" s="248"/>
      <c r="AO159" s="252">
        <f t="shared" si="86"/>
        <v>2129878234</v>
      </c>
      <c r="AP159" s="252">
        <f t="shared" si="86"/>
        <v>1304516573</v>
      </c>
      <c r="AQ159" s="252">
        <f t="shared" si="86"/>
        <v>442466958</v>
      </c>
      <c r="AR159" s="252">
        <f t="shared" si="86"/>
        <v>391499124</v>
      </c>
      <c r="AS159" s="200"/>
    </row>
    <row r="160" spans="1:45" ht="16.5" thickTop="1" thickBot="1" x14ac:dyDescent="0.3">
      <c r="A160" s="246"/>
      <c r="B160" s="246"/>
      <c r="C160" s="246"/>
      <c r="D160" s="246"/>
      <c r="E160" s="246"/>
      <c r="F160" s="246"/>
      <c r="G160" s="246"/>
      <c r="H160" s="250" t="s">
        <v>670</v>
      </c>
      <c r="I160" s="248">
        <f>+I161</f>
        <v>2129878234</v>
      </c>
      <c r="J160" s="248">
        <f t="shared" si="90"/>
        <v>1304516573</v>
      </c>
      <c r="K160" s="248">
        <f t="shared" si="90"/>
        <v>442466958</v>
      </c>
      <c r="L160" s="248">
        <f t="shared" si="90"/>
        <v>391499124</v>
      </c>
      <c r="M160" s="248">
        <f t="shared" si="90"/>
        <v>0</v>
      </c>
      <c r="N160" s="248">
        <f t="shared" si="90"/>
        <v>0</v>
      </c>
      <c r="O160" s="248">
        <f t="shared" si="90"/>
        <v>0</v>
      </c>
      <c r="P160" s="248">
        <f t="shared" si="90"/>
        <v>0</v>
      </c>
      <c r="Q160" s="248">
        <f t="shared" si="90"/>
        <v>0</v>
      </c>
      <c r="R160" s="248">
        <f t="shared" si="90"/>
        <v>0</v>
      </c>
      <c r="S160" s="248">
        <f t="shared" si="90"/>
        <v>0</v>
      </c>
      <c r="T160" s="248">
        <f t="shared" si="90"/>
        <v>0</v>
      </c>
      <c r="U160" s="248"/>
      <c r="V160" s="248"/>
      <c r="W160" s="248"/>
      <c r="X160" s="248"/>
      <c r="Y160" s="248"/>
      <c r="Z160" s="248"/>
      <c r="AA160" s="248"/>
      <c r="AB160" s="248"/>
      <c r="AC160" s="249">
        <f t="shared" si="90"/>
        <v>0</v>
      </c>
      <c r="AD160" s="249">
        <f t="shared" si="90"/>
        <v>0</v>
      </c>
      <c r="AE160" s="249">
        <f t="shared" si="90"/>
        <v>0</v>
      </c>
      <c r="AF160" s="249">
        <f t="shared" si="90"/>
        <v>0</v>
      </c>
      <c r="AG160" s="248"/>
      <c r="AH160" s="248"/>
      <c r="AI160" s="248"/>
      <c r="AJ160" s="248"/>
      <c r="AK160" s="248"/>
      <c r="AL160" s="248"/>
      <c r="AM160" s="248"/>
      <c r="AN160" s="248"/>
      <c r="AO160" s="252">
        <f t="shared" si="86"/>
        <v>2129878234</v>
      </c>
      <c r="AP160" s="252">
        <f t="shared" si="86"/>
        <v>1304516573</v>
      </c>
      <c r="AQ160" s="252">
        <f t="shared" si="86"/>
        <v>442466958</v>
      </c>
      <c r="AR160" s="252">
        <f t="shared" si="86"/>
        <v>391499124</v>
      </c>
      <c r="AS160" s="200"/>
    </row>
    <row r="161" spans="1:45" ht="16.5" thickTop="1" thickBot="1" x14ac:dyDescent="0.3">
      <c r="A161" s="206"/>
      <c r="B161" s="206"/>
      <c r="C161" s="208"/>
      <c r="D161" s="206"/>
      <c r="E161" s="207"/>
      <c r="F161" s="206"/>
      <c r="G161" s="206"/>
      <c r="H161" s="251" t="s">
        <v>671</v>
      </c>
      <c r="I161" s="210">
        <f>+I162</f>
        <v>2129878234</v>
      </c>
      <c r="J161" s="210">
        <f t="shared" si="90"/>
        <v>1304516573</v>
      </c>
      <c r="K161" s="210">
        <f t="shared" si="90"/>
        <v>442466958</v>
      </c>
      <c r="L161" s="210">
        <f t="shared" si="90"/>
        <v>391499124</v>
      </c>
      <c r="M161" s="210">
        <f t="shared" si="90"/>
        <v>0</v>
      </c>
      <c r="N161" s="210">
        <f t="shared" si="90"/>
        <v>0</v>
      </c>
      <c r="O161" s="210">
        <f t="shared" si="90"/>
        <v>0</v>
      </c>
      <c r="P161" s="210">
        <f t="shared" si="90"/>
        <v>0</v>
      </c>
      <c r="Q161" s="210">
        <f t="shared" si="90"/>
        <v>0</v>
      </c>
      <c r="R161" s="210">
        <f t="shared" si="90"/>
        <v>0</v>
      </c>
      <c r="S161" s="210">
        <f t="shared" si="90"/>
        <v>0</v>
      </c>
      <c r="T161" s="210">
        <f t="shared" si="90"/>
        <v>0</v>
      </c>
      <c r="U161" s="210"/>
      <c r="V161" s="210"/>
      <c r="W161" s="210"/>
      <c r="X161" s="210"/>
      <c r="Y161" s="210"/>
      <c r="Z161" s="210"/>
      <c r="AA161" s="210"/>
      <c r="AB161" s="210"/>
      <c r="AC161" s="211">
        <f t="shared" si="90"/>
        <v>0</v>
      </c>
      <c r="AD161" s="211">
        <f t="shared" si="90"/>
        <v>0</v>
      </c>
      <c r="AE161" s="211">
        <f t="shared" si="90"/>
        <v>0</v>
      </c>
      <c r="AF161" s="211">
        <f t="shared" si="90"/>
        <v>0</v>
      </c>
      <c r="AG161" s="210"/>
      <c r="AH161" s="210"/>
      <c r="AI161" s="210"/>
      <c r="AJ161" s="210"/>
      <c r="AK161" s="210"/>
      <c r="AL161" s="210"/>
      <c r="AM161" s="210"/>
      <c r="AN161" s="210"/>
      <c r="AO161" s="235">
        <f t="shared" si="86"/>
        <v>2129878234</v>
      </c>
      <c r="AP161" s="235">
        <f t="shared" si="86"/>
        <v>1304516573</v>
      </c>
      <c r="AQ161" s="235">
        <f t="shared" si="86"/>
        <v>442466958</v>
      </c>
      <c r="AR161" s="235">
        <f t="shared" si="86"/>
        <v>391499124</v>
      </c>
      <c r="AS161" s="200"/>
    </row>
    <row r="162" spans="1:45" ht="16.5" thickTop="1" thickBot="1" x14ac:dyDescent="0.3">
      <c r="A162" s="206"/>
      <c r="B162" s="206"/>
      <c r="C162" s="208"/>
      <c r="D162" s="206"/>
      <c r="E162" s="207"/>
      <c r="F162" s="207"/>
      <c r="G162" s="206"/>
      <c r="H162" s="251" t="s">
        <v>672</v>
      </c>
      <c r="I162" s="210">
        <v>2129878234</v>
      </c>
      <c r="J162" s="210">
        <v>1304516573</v>
      </c>
      <c r="K162" s="210">
        <v>442466958</v>
      </c>
      <c r="L162" s="210">
        <v>391499124</v>
      </c>
      <c r="M162" s="210"/>
      <c r="N162" s="210"/>
      <c r="O162" s="210"/>
      <c r="P162" s="210"/>
      <c r="Q162" s="210"/>
      <c r="R162" s="210"/>
      <c r="S162" s="210"/>
      <c r="T162" s="210"/>
      <c r="U162" s="210"/>
      <c r="V162" s="210"/>
      <c r="W162" s="210"/>
      <c r="X162" s="210"/>
      <c r="Y162" s="210"/>
      <c r="Z162" s="210"/>
      <c r="AA162" s="210"/>
      <c r="AB162" s="210"/>
      <c r="AC162" s="211"/>
      <c r="AD162" s="211"/>
      <c r="AE162" s="211"/>
      <c r="AF162" s="211"/>
      <c r="AG162" s="210"/>
      <c r="AH162" s="210"/>
      <c r="AI162" s="210"/>
      <c r="AJ162" s="210"/>
      <c r="AK162" s="210"/>
      <c r="AL162" s="210"/>
      <c r="AM162" s="210"/>
      <c r="AN162" s="210"/>
      <c r="AO162" s="235">
        <f t="shared" si="86"/>
        <v>2129878234</v>
      </c>
      <c r="AP162" s="235">
        <f t="shared" si="86"/>
        <v>1304516573</v>
      </c>
      <c r="AQ162" s="235">
        <f t="shared" si="86"/>
        <v>442466958</v>
      </c>
      <c r="AR162" s="235">
        <f t="shared" si="86"/>
        <v>391499124</v>
      </c>
      <c r="AS162" s="200"/>
    </row>
    <row r="163" spans="1:45" ht="39.75" thickTop="1" thickBot="1" x14ac:dyDescent="0.3">
      <c r="A163" s="246"/>
      <c r="B163" s="246"/>
      <c r="C163" s="246"/>
      <c r="D163" s="246"/>
      <c r="E163" s="246"/>
      <c r="F163" s="246"/>
      <c r="G163" s="246"/>
      <c r="H163" s="247" t="s">
        <v>850</v>
      </c>
      <c r="I163" s="248">
        <f>+I164</f>
        <v>480000000</v>
      </c>
      <c r="J163" s="248">
        <f t="shared" si="90"/>
        <v>72834550</v>
      </c>
      <c r="K163" s="248">
        <f t="shared" si="90"/>
        <v>72695990</v>
      </c>
      <c r="L163" s="248">
        <f t="shared" si="90"/>
        <v>72695990</v>
      </c>
      <c r="M163" s="248">
        <f t="shared" si="90"/>
        <v>0</v>
      </c>
      <c r="N163" s="248">
        <f t="shared" si="90"/>
        <v>0</v>
      </c>
      <c r="O163" s="248">
        <f t="shared" si="90"/>
        <v>0</v>
      </c>
      <c r="P163" s="248">
        <f t="shared" si="90"/>
        <v>0</v>
      </c>
      <c r="Q163" s="248">
        <f t="shared" si="90"/>
        <v>0</v>
      </c>
      <c r="R163" s="248">
        <f t="shared" si="90"/>
        <v>0</v>
      </c>
      <c r="S163" s="248">
        <f t="shared" si="90"/>
        <v>0</v>
      </c>
      <c r="T163" s="248">
        <f t="shared" si="90"/>
        <v>0</v>
      </c>
      <c r="U163" s="248"/>
      <c r="V163" s="248"/>
      <c r="W163" s="248"/>
      <c r="X163" s="248"/>
      <c r="Y163" s="248"/>
      <c r="Z163" s="248"/>
      <c r="AA163" s="248"/>
      <c r="AB163" s="248"/>
      <c r="AC163" s="249">
        <f t="shared" si="90"/>
        <v>0</v>
      </c>
      <c r="AD163" s="249">
        <f t="shared" si="90"/>
        <v>0</v>
      </c>
      <c r="AE163" s="249">
        <f t="shared" si="90"/>
        <v>0</v>
      </c>
      <c r="AF163" s="249">
        <f t="shared" si="90"/>
        <v>0</v>
      </c>
      <c r="AG163" s="248"/>
      <c r="AH163" s="248"/>
      <c r="AI163" s="248"/>
      <c r="AJ163" s="248"/>
      <c r="AK163" s="248"/>
      <c r="AL163" s="248"/>
      <c r="AM163" s="248"/>
      <c r="AN163" s="248"/>
      <c r="AO163" s="252">
        <f t="shared" si="86"/>
        <v>480000000</v>
      </c>
      <c r="AP163" s="252">
        <f t="shared" si="86"/>
        <v>72834550</v>
      </c>
      <c r="AQ163" s="252">
        <f t="shared" si="86"/>
        <v>72695990</v>
      </c>
      <c r="AR163" s="252">
        <f t="shared" si="86"/>
        <v>72695990</v>
      </c>
      <c r="AS163" s="200"/>
    </row>
    <row r="164" spans="1:45" ht="16.5" thickTop="1" thickBot="1" x14ac:dyDescent="0.3">
      <c r="A164" s="246"/>
      <c r="B164" s="246"/>
      <c r="C164" s="246"/>
      <c r="D164" s="246"/>
      <c r="E164" s="246"/>
      <c r="F164" s="246"/>
      <c r="G164" s="246"/>
      <c r="H164" s="250" t="s">
        <v>670</v>
      </c>
      <c r="I164" s="248">
        <f>+I165</f>
        <v>480000000</v>
      </c>
      <c r="J164" s="248">
        <f t="shared" si="90"/>
        <v>72834550</v>
      </c>
      <c r="K164" s="248">
        <f t="shared" si="90"/>
        <v>72695990</v>
      </c>
      <c r="L164" s="248">
        <f t="shared" si="90"/>
        <v>72695990</v>
      </c>
      <c r="M164" s="248">
        <f t="shared" si="90"/>
        <v>0</v>
      </c>
      <c r="N164" s="248">
        <f t="shared" si="90"/>
        <v>0</v>
      </c>
      <c r="O164" s="248">
        <f t="shared" si="90"/>
        <v>0</v>
      </c>
      <c r="P164" s="248">
        <f t="shared" si="90"/>
        <v>0</v>
      </c>
      <c r="Q164" s="248">
        <f t="shared" si="90"/>
        <v>0</v>
      </c>
      <c r="R164" s="248">
        <f t="shared" si="90"/>
        <v>0</v>
      </c>
      <c r="S164" s="248">
        <f t="shared" si="90"/>
        <v>0</v>
      </c>
      <c r="T164" s="248">
        <f t="shared" si="90"/>
        <v>0</v>
      </c>
      <c r="U164" s="248"/>
      <c r="V164" s="248"/>
      <c r="W164" s="248"/>
      <c r="X164" s="248"/>
      <c r="Y164" s="248"/>
      <c r="Z164" s="248"/>
      <c r="AA164" s="248"/>
      <c r="AB164" s="248"/>
      <c r="AC164" s="249">
        <f t="shared" si="90"/>
        <v>0</v>
      </c>
      <c r="AD164" s="249">
        <f t="shared" si="90"/>
        <v>0</v>
      </c>
      <c r="AE164" s="249">
        <f t="shared" si="90"/>
        <v>0</v>
      </c>
      <c r="AF164" s="249">
        <f t="shared" si="90"/>
        <v>0</v>
      </c>
      <c r="AG164" s="248"/>
      <c r="AH164" s="248"/>
      <c r="AI164" s="248"/>
      <c r="AJ164" s="248"/>
      <c r="AK164" s="248"/>
      <c r="AL164" s="248"/>
      <c r="AM164" s="248"/>
      <c r="AN164" s="248"/>
      <c r="AO164" s="252">
        <f t="shared" si="86"/>
        <v>480000000</v>
      </c>
      <c r="AP164" s="252">
        <f t="shared" si="86"/>
        <v>72834550</v>
      </c>
      <c r="AQ164" s="252">
        <f t="shared" si="86"/>
        <v>72695990</v>
      </c>
      <c r="AR164" s="252">
        <f t="shared" si="86"/>
        <v>72695990</v>
      </c>
      <c r="AS164" s="200"/>
    </row>
    <row r="165" spans="1:45" ht="16.5" thickTop="1" thickBot="1" x14ac:dyDescent="0.3">
      <c r="A165" s="206"/>
      <c r="B165" s="206"/>
      <c r="C165" s="208"/>
      <c r="D165" s="206"/>
      <c r="E165" s="207"/>
      <c r="F165" s="206"/>
      <c r="G165" s="206"/>
      <c r="H165" s="251" t="s">
        <v>671</v>
      </c>
      <c r="I165" s="210">
        <f>+I166</f>
        <v>480000000</v>
      </c>
      <c r="J165" s="210">
        <f t="shared" si="90"/>
        <v>72834550</v>
      </c>
      <c r="K165" s="210">
        <f t="shared" si="90"/>
        <v>72695990</v>
      </c>
      <c r="L165" s="210">
        <f t="shared" si="90"/>
        <v>72695990</v>
      </c>
      <c r="M165" s="210">
        <f t="shared" si="90"/>
        <v>0</v>
      </c>
      <c r="N165" s="210">
        <f t="shared" si="90"/>
        <v>0</v>
      </c>
      <c r="O165" s="210">
        <f t="shared" si="90"/>
        <v>0</v>
      </c>
      <c r="P165" s="210">
        <f t="shared" si="90"/>
        <v>0</v>
      </c>
      <c r="Q165" s="210">
        <f t="shared" si="90"/>
        <v>0</v>
      </c>
      <c r="R165" s="210">
        <f t="shared" si="90"/>
        <v>0</v>
      </c>
      <c r="S165" s="210">
        <f t="shared" si="90"/>
        <v>0</v>
      </c>
      <c r="T165" s="210">
        <f t="shared" si="90"/>
        <v>0</v>
      </c>
      <c r="U165" s="210"/>
      <c r="V165" s="210"/>
      <c r="W165" s="210"/>
      <c r="X165" s="210"/>
      <c r="Y165" s="210"/>
      <c r="Z165" s="210"/>
      <c r="AA165" s="210"/>
      <c r="AB165" s="210"/>
      <c r="AC165" s="211">
        <f t="shared" si="90"/>
        <v>0</v>
      </c>
      <c r="AD165" s="211">
        <f t="shared" si="90"/>
        <v>0</v>
      </c>
      <c r="AE165" s="211">
        <f t="shared" si="90"/>
        <v>0</v>
      </c>
      <c r="AF165" s="211">
        <f t="shared" si="90"/>
        <v>0</v>
      </c>
      <c r="AG165" s="210"/>
      <c r="AH165" s="210"/>
      <c r="AI165" s="210"/>
      <c r="AJ165" s="210"/>
      <c r="AK165" s="210"/>
      <c r="AL165" s="210"/>
      <c r="AM165" s="210"/>
      <c r="AN165" s="210"/>
      <c r="AO165" s="235">
        <f t="shared" si="86"/>
        <v>480000000</v>
      </c>
      <c r="AP165" s="235">
        <f t="shared" si="86"/>
        <v>72834550</v>
      </c>
      <c r="AQ165" s="235">
        <f t="shared" si="86"/>
        <v>72695990</v>
      </c>
      <c r="AR165" s="235">
        <f t="shared" si="86"/>
        <v>72695990</v>
      </c>
      <c r="AS165" s="200"/>
    </row>
    <row r="166" spans="1:45" ht="16.5" thickTop="1" thickBot="1" x14ac:dyDescent="0.3">
      <c r="A166" s="206"/>
      <c r="B166" s="206"/>
      <c r="C166" s="208"/>
      <c r="D166" s="206"/>
      <c r="E166" s="207"/>
      <c r="F166" s="207"/>
      <c r="G166" s="206"/>
      <c r="H166" s="251" t="s">
        <v>672</v>
      </c>
      <c r="I166" s="210">
        <v>480000000</v>
      </c>
      <c r="J166" s="210">
        <v>72834550</v>
      </c>
      <c r="K166" s="210">
        <v>72695990</v>
      </c>
      <c r="L166" s="210">
        <v>72695990</v>
      </c>
      <c r="M166" s="210"/>
      <c r="N166" s="210"/>
      <c r="O166" s="210"/>
      <c r="P166" s="210"/>
      <c r="Q166" s="210"/>
      <c r="R166" s="210"/>
      <c r="S166" s="210"/>
      <c r="T166" s="210"/>
      <c r="U166" s="210"/>
      <c r="V166" s="210"/>
      <c r="W166" s="210"/>
      <c r="X166" s="210"/>
      <c r="Y166" s="210"/>
      <c r="Z166" s="210"/>
      <c r="AA166" s="210"/>
      <c r="AB166" s="210"/>
      <c r="AC166" s="211"/>
      <c r="AD166" s="211"/>
      <c r="AE166" s="211"/>
      <c r="AF166" s="211"/>
      <c r="AG166" s="210"/>
      <c r="AH166" s="210"/>
      <c r="AI166" s="210"/>
      <c r="AJ166" s="210"/>
      <c r="AK166" s="210"/>
      <c r="AL166" s="210"/>
      <c r="AM166" s="210"/>
      <c r="AN166" s="210"/>
      <c r="AO166" s="235">
        <f t="shared" si="86"/>
        <v>480000000</v>
      </c>
      <c r="AP166" s="235">
        <f t="shared" si="86"/>
        <v>72834550</v>
      </c>
      <c r="AQ166" s="235">
        <f t="shared" si="86"/>
        <v>72695990</v>
      </c>
      <c r="AR166" s="235">
        <f t="shared" si="86"/>
        <v>72695990</v>
      </c>
      <c r="AS166" s="200"/>
    </row>
    <row r="167" spans="1:45" ht="27" thickTop="1" thickBot="1" x14ac:dyDescent="0.3">
      <c r="A167" s="246"/>
      <c r="B167" s="246"/>
      <c r="C167" s="246"/>
      <c r="D167" s="246"/>
      <c r="E167" s="246"/>
      <c r="F167" s="246"/>
      <c r="G167" s="246"/>
      <c r="H167" s="247" t="s">
        <v>851</v>
      </c>
      <c r="I167" s="210"/>
      <c r="J167" s="210"/>
      <c r="K167" s="210"/>
      <c r="L167" s="210"/>
      <c r="M167" s="210"/>
      <c r="N167" s="210"/>
      <c r="O167" s="210"/>
      <c r="P167" s="210"/>
      <c r="Q167" s="210"/>
      <c r="R167" s="210"/>
      <c r="S167" s="210"/>
      <c r="T167" s="210"/>
      <c r="U167" s="210"/>
      <c r="V167" s="210"/>
      <c r="W167" s="210"/>
      <c r="X167" s="210"/>
      <c r="Y167" s="210"/>
      <c r="Z167" s="210"/>
      <c r="AA167" s="210"/>
      <c r="AB167" s="210"/>
      <c r="AC167" s="211">
        <f>+AC168</f>
        <v>81641765</v>
      </c>
      <c r="AD167" s="211">
        <f t="shared" ref="AD167:AF167" si="92">+AD168</f>
        <v>81641765</v>
      </c>
      <c r="AE167" s="211">
        <f t="shared" si="92"/>
        <v>81641765</v>
      </c>
      <c r="AF167" s="211">
        <f t="shared" si="92"/>
        <v>81641765</v>
      </c>
      <c r="AG167" s="210"/>
      <c r="AH167" s="210"/>
      <c r="AI167" s="210"/>
      <c r="AJ167" s="210"/>
      <c r="AK167" s="210"/>
      <c r="AL167" s="210"/>
      <c r="AM167" s="210"/>
      <c r="AN167" s="210"/>
      <c r="AO167" s="235"/>
      <c r="AP167" s="235"/>
      <c r="AQ167" s="235"/>
      <c r="AR167" s="235"/>
      <c r="AS167" s="200"/>
    </row>
    <row r="168" spans="1:45" ht="16.5" thickTop="1" thickBot="1" x14ac:dyDescent="0.3">
      <c r="A168" s="246"/>
      <c r="B168" s="246"/>
      <c r="C168" s="246"/>
      <c r="D168" s="246"/>
      <c r="E168" s="246"/>
      <c r="F168" s="246"/>
      <c r="G168" s="246"/>
      <c r="H168" s="250" t="s">
        <v>670</v>
      </c>
      <c r="I168" s="248">
        <f t="shared" ref="I168:T169" si="93">+I169</f>
        <v>0</v>
      </c>
      <c r="J168" s="248">
        <f t="shared" si="93"/>
        <v>0</v>
      </c>
      <c r="K168" s="248">
        <f t="shared" si="93"/>
        <v>0</v>
      </c>
      <c r="L168" s="248">
        <f t="shared" si="93"/>
        <v>0</v>
      </c>
      <c r="M168" s="248">
        <f t="shared" si="93"/>
        <v>0</v>
      </c>
      <c r="N168" s="248">
        <f t="shared" si="93"/>
        <v>0</v>
      </c>
      <c r="O168" s="248">
        <f t="shared" si="93"/>
        <v>0</v>
      </c>
      <c r="P168" s="248">
        <f t="shared" si="93"/>
        <v>0</v>
      </c>
      <c r="Q168" s="248">
        <f t="shared" si="93"/>
        <v>0</v>
      </c>
      <c r="R168" s="248">
        <f t="shared" si="93"/>
        <v>0</v>
      </c>
      <c r="S168" s="248">
        <f t="shared" si="93"/>
        <v>0</v>
      </c>
      <c r="T168" s="248">
        <f t="shared" si="93"/>
        <v>0</v>
      </c>
      <c r="U168" s="248"/>
      <c r="V168" s="248"/>
      <c r="W168" s="248"/>
      <c r="X168" s="248"/>
      <c r="Y168" s="248"/>
      <c r="Z168" s="248"/>
      <c r="AA168" s="248"/>
      <c r="AB168" s="248"/>
      <c r="AC168" s="249">
        <f t="shared" ref="AC168:AF169" si="94">+AC169</f>
        <v>81641765</v>
      </c>
      <c r="AD168" s="249">
        <f t="shared" si="94"/>
        <v>81641765</v>
      </c>
      <c r="AE168" s="249">
        <f t="shared" si="94"/>
        <v>81641765</v>
      </c>
      <c r="AF168" s="249">
        <f t="shared" si="94"/>
        <v>81641765</v>
      </c>
      <c r="AG168" s="248"/>
      <c r="AH168" s="248"/>
      <c r="AI168" s="248"/>
      <c r="AJ168" s="248"/>
      <c r="AK168" s="248"/>
      <c r="AL168" s="248"/>
      <c r="AM168" s="248"/>
      <c r="AN168" s="248"/>
      <c r="AO168" s="252">
        <f t="shared" ref="AO168:AR170" si="95">+I168+M168+Q168+U168+Y168+AC168+AG168+AK168</f>
        <v>81641765</v>
      </c>
      <c r="AP168" s="252">
        <f t="shared" si="95"/>
        <v>81641765</v>
      </c>
      <c r="AQ168" s="252">
        <f t="shared" si="95"/>
        <v>81641765</v>
      </c>
      <c r="AR168" s="252">
        <f t="shared" si="95"/>
        <v>81641765</v>
      </c>
      <c r="AS168" s="200"/>
    </row>
    <row r="169" spans="1:45" ht="16.5" thickTop="1" thickBot="1" x14ac:dyDescent="0.3">
      <c r="A169" s="206"/>
      <c r="B169" s="206"/>
      <c r="C169" s="206"/>
      <c r="D169" s="206"/>
      <c r="E169" s="207"/>
      <c r="F169" s="207"/>
      <c r="G169" s="206"/>
      <c r="H169" s="251" t="s">
        <v>671</v>
      </c>
      <c r="I169" s="210">
        <f t="shared" si="93"/>
        <v>0</v>
      </c>
      <c r="J169" s="210">
        <f t="shared" si="93"/>
        <v>0</v>
      </c>
      <c r="K169" s="210">
        <f t="shared" si="93"/>
        <v>0</v>
      </c>
      <c r="L169" s="210">
        <f t="shared" si="93"/>
        <v>0</v>
      </c>
      <c r="M169" s="210">
        <f t="shared" si="93"/>
        <v>0</v>
      </c>
      <c r="N169" s="210">
        <f t="shared" si="93"/>
        <v>0</v>
      </c>
      <c r="O169" s="210">
        <f t="shared" si="93"/>
        <v>0</v>
      </c>
      <c r="P169" s="210">
        <f t="shared" si="93"/>
        <v>0</v>
      </c>
      <c r="Q169" s="210">
        <f t="shared" si="93"/>
        <v>0</v>
      </c>
      <c r="R169" s="210">
        <f t="shared" si="93"/>
        <v>0</v>
      </c>
      <c r="S169" s="210">
        <f t="shared" si="93"/>
        <v>0</v>
      </c>
      <c r="T169" s="210">
        <f t="shared" si="93"/>
        <v>0</v>
      </c>
      <c r="U169" s="210"/>
      <c r="V169" s="210"/>
      <c r="W169" s="210"/>
      <c r="X169" s="210"/>
      <c r="Y169" s="210"/>
      <c r="Z169" s="210"/>
      <c r="AA169" s="210"/>
      <c r="AB169" s="210"/>
      <c r="AC169" s="211">
        <f t="shared" si="94"/>
        <v>81641765</v>
      </c>
      <c r="AD169" s="211">
        <f t="shared" si="94"/>
        <v>81641765</v>
      </c>
      <c r="AE169" s="211">
        <f t="shared" si="94"/>
        <v>81641765</v>
      </c>
      <c r="AF169" s="211">
        <f t="shared" si="94"/>
        <v>81641765</v>
      </c>
      <c r="AG169" s="210"/>
      <c r="AH169" s="210"/>
      <c r="AI169" s="210"/>
      <c r="AJ169" s="210"/>
      <c r="AK169" s="210"/>
      <c r="AL169" s="210"/>
      <c r="AM169" s="210"/>
      <c r="AN169" s="210"/>
      <c r="AO169" s="235">
        <f t="shared" si="95"/>
        <v>81641765</v>
      </c>
      <c r="AP169" s="235">
        <f t="shared" si="95"/>
        <v>81641765</v>
      </c>
      <c r="AQ169" s="235">
        <f t="shared" si="95"/>
        <v>81641765</v>
      </c>
      <c r="AR169" s="235">
        <f t="shared" si="95"/>
        <v>81641765</v>
      </c>
      <c r="AS169" s="200"/>
    </row>
    <row r="170" spans="1:45" ht="16.5" thickTop="1" thickBot="1" x14ac:dyDescent="0.3">
      <c r="A170" s="206"/>
      <c r="B170" s="206"/>
      <c r="C170" s="206"/>
      <c r="D170" s="206"/>
      <c r="E170" s="207"/>
      <c r="F170" s="207"/>
      <c r="G170" s="206"/>
      <c r="H170" s="251" t="s">
        <v>672</v>
      </c>
      <c r="I170" s="210">
        <v>0</v>
      </c>
      <c r="J170" s="210">
        <v>0</v>
      </c>
      <c r="K170" s="210">
        <v>0</v>
      </c>
      <c r="L170" s="210">
        <v>0</v>
      </c>
      <c r="M170" s="210"/>
      <c r="N170" s="210"/>
      <c r="O170" s="210"/>
      <c r="P170" s="210"/>
      <c r="Q170" s="210"/>
      <c r="R170" s="210"/>
      <c r="S170" s="210"/>
      <c r="T170" s="210"/>
      <c r="U170" s="210"/>
      <c r="V170" s="210"/>
      <c r="W170" s="210"/>
      <c r="X170" s="210"/>
      <c r="Y170" s="210"/>
      <c r="Z170" s="210"/>
      <c r="AA170" s="210"/>
      <c r="AB170" s="210"/>
      <c r="AC170" s="211">
        <v>81641765</v>
      </c>
      <c r="AD170" s="211">
        <v>81641765</v>
      </c>
      <c r="AE170" s="211">
        <v>81641765</v>
      </c>
      <c r="AF170" s="211">
        <v>81641765</v>
      </c>
      <c r="AG170" s="210"/>
      <c r="AH170" s="210"/>
      <c r="AI170" s="210"/>
      <c r="AJ170" s="210"/>
      <c r="AK170" s="210"/>
      <c r="AL170" s="210"/>
      <c r="AM170" s="210"/>
      <c r="AN170" s="210"/>
      <c r="AO170" s="235">
        <f t="shared" si="95"/>
        <v>81641765</v>
      </c>
      <c r="AP170" s="235">
        <f t="shared" si="95"/>
        <v>81641765</v>
      </c>
      <c r="AQ170" s="235">
        <f t="shared" si="95"/>
        <v>81641765</v>
      </c>
      <c r="AR170" s="235">
        <f t="shared" si="95"/>
        <v>81641765</v>
      </c>
      <c r="AS170" s="200"/>
    </row>
    <row r="171" spans="1:45" ht="27" thickTop="1" thickBot="1" x14ac:dyDescent="0.3">
      <c r="A171" s="246"/>
      <c r="B171" s="246"/>
      <c r="C171" s="246"/>
      <c r="D171" s="246"/>
      <c r="E171" s="246"/>
      <c r="F171" s="246"/>
      <c r="G171" s="246"/>
      <c r="H171" s="247" t="s">
        <v>852</v>
      </c>
      <c r="I171" s="210"/>
      <c r="J171" s="210"/>
      <c r="K171" s="210"/>
      <c r="L171" s="210"/>
      <c r="M171" s="210"/>
      <c r="N171" s="210"/>
      <c r="O171" s="210"/>
      <c r="P171" s="210"/>
      <c r="Q171" s="210"/>
      <c r="R171" s="210"/>
      <c r="S171" s="210"/>
      <c r="T171" s="210"/>
      <c r="U171" s="210"/>
      <c r="V171" s="210"/>
      <c r="W171" s="210"/>
      <c r="X171" s="210"/>
      <c r="Y171" s="210"/>
      <c r="Z171" s="210"/>
      <c r="AA171" s="210"/>
      <c r="AB171" s="210"/>
      <c r="AC171" s="211">
        <f>+AC172</f>
        <v>2146599700</v>
      </c>
      <c r="AD171" s="211">
        <f t="shared" ref="AD171:AF171" si="96">+AD172</f>
        <v>2146599700</v>
      </c>
      <c r="AE171" s="211">
        <f t="shared" si="96"/>
        <v>845909214</v>
      </c>
      <c r="AF171" s="211">
        <f t="shared" si="96"/>
        <v>845909214</v>
      </c>
      <c r="AG171" s="210"/>
      <c r="AH171" s="210"/>
      <c r="AI171" s="210"/>
      <c r="AJ171" s="210"/>
      <c r="AK171" s="210"/>
      <c r="AL171" s="210"/>
      <c r="AM171" s="210"/>
      <c r="AN171" s="210"/>
      <c r="AO171" s="235"/>
      <c r="AP171" s="235"/>
      <c r="AQ171" s="235"/>
      <c r="AR171" s="235"/>
      <c r="AS171" s="200"/>
    </row>
    <row r="172" spans="1:45" ht="16.5" thickTop="1" thickBot="1" x14ac:dyDescent="0.3">
      <c r="A172" s="246"/>
      <c r="B172" s="246"/>
      <c r="C172" s="246"/>
      <c r="D172" s="246"/>
      <c r="E172" s="246"/>
      <c r="F172" s="246"/>
      <c r="G172" s="246"/>
      <c r="H172" s="250" t="s">
        <v>670</v>
      </c>
      <c r="I172" s="248">
        <f t="shared" ref="I172:T173" si="97">+I173</f>
        <v>0</v>
      </c>
      <c r="J172" s="248">
        <f t="shared" si="97"/>
        <v>0</v>
      </c>
      <c r="K172" s="248">
        <f t="shared" si="97"/>
        <v>0</v>
      </c>
      <c r="L172" s="248">
        <f t="shared" si="97"/>
        <v>0</v>
      </c>
      <c r="M172" s="248">
        <f t="shared" si="97"/>
        <v>0</v>
      </c>
      <c r="N172" s="248">
        <f t="shared" si="97"/>
        <v>0</v>
      </c>
      <c r="O172" s="248">
        <f t="shared" si="97"/>
        <v>0</v>
      </c>
      <c r="P172" s="248">
        <f t="shared" si="97"/>
        <v>0</v>
      </c>
      <c r="Q172" s="248">
        <f t="shared" si="97"/>
        <v>0</v>
      </c>
      <c r="R172" s="248">
        <f t="shared" si="97"/>
        <v>0</v>
      </c>
      <c r="S172" s="248">
        <f t="shared" si="97"/>
        <v>0</v>
      </c>
      <c r="T172" s="248">
        <f t="shared" si="97"/>
        <v>0</v>
      </c>
      <c r="U172" s="248"/>
      <c r="V172" s="248"/>
      <c r="W172" s="248"/>
      <c r="X172" s="248"/>
      <c r="Y172" s="248"/>
      <c r="Z172" s="248"/>
      <c r="AA172" s="248"/>
      <c r="AB172" s="248"/>
      <c r="AC172" s="249">
        <f t="shared" ref="AC172:AF173" si="98">+AC173</f>
        <v>2146599700</v>
      </c>
      <c r="AD172" s="249">
        <f t="shared" si="98"/>
        <v>2146599700</v>
      </c>
      <c r="AE172" s="249">
        <f t="shared" si="98"/>
        <v>845909214</v>
      </c>
      <c r="AF172" s="249">
        <f t="shared" si="98"/>
        <v>845909214</v>
      </c>
      <c r="AG172" s="248"/>
      <c r="AH172" s="248"/>
      <c r="AI172" s="248"/>
      <c r="AJ172" s="248"/>
      <c r="AK172" s="248"/>
      <c r="AL172" s="248"/>
      <c r="AM172" s="248"/>
      <c r="AN172" s="248"/>
      <c r="AO172" s="252">
        <f t="shared" ref="AO172:AR174" si="99">+I172+M172+Q172+U172+Y172+AC172+AG172+AK172</f>
        <v>2146599700</v>
      </c>
      <c r="AP172" s="252">
        <f t="shared" si="99"/>
        <v>2146599700</v>
      </c>
      <c r="AQ172" s="252">
        <f t="shared" si="99"/>
        <v>845909214</v>
      </c>
      <c r="AR172" s="252">
        <f t="shared" si="99"/>
        <v>845909214</v>
      </c>
      <c r="AS172" s="200"/>
    </row>
    <row r="173" spans="1:45" ht="16.5" thickTop="1" thickBot="1" x14ac:dyDescent="0.3">
      <c r="A173" s="206"/>
      <c r="B173" s="206"/>
      <c r="C173" s="206"/>
      <c r="D173" s="206"/>
      <c r="E173" s="207"/>
      <c r="F173" s="207"/>
      <c r="G173" s="206"/>
      <c r="H173" s="251" t="s">
        <v>671</v>
      </c>
      <c r="I173" s="210">
        <f t="shared" si="97"/>
        <v>0</v>
      </c>
      <c r="J173" s="210">
        <f t="shared" si="97"/>
        <v>0</v>
      </c>
      <c r="K173" s="210">
        <f t="shared" si="97"/>
        <v>0</v>
      </c>
      <c r="L173" s="210">
        <f t="shared" si="97"/>
        <v>0</v>
      </c>
      <c r="M173" s="210">
        <f t="shared" si="97"/>
        <v>0</v>
      </c>
      <c r="N173" s="210">
        <f t="shared" si="97"/>
        <v>0</v>
      </c>
      <c r="O173" s="210">
        <f t="shared" si="97"/>
        <v>0</v>
      </c>
      <c r="P173" s="210">
        <f t="shared" si="97"/>
        <v>0</v>
      </c>
      <c r="Q173" s="210">
        <f t="shared" si="97"/>
        <v>0</v>
      </c>
      <c r="R173" s="210">
        <f t="shared" si="97"/>
        <v>0</v>
      </c>
      <c r="S173" s="210">
        <f t="shared" si="97"/>
        <v>0</v>
      </c>
      <c r="T173" s="210">
        <f t="shared" si="97"/>
        <v>0</v>
      </c>
      <c r="U173" s="210"/>
      <c r="V173" s="210"/>
      <c r="W173" s="210"/>
      <c r="X173" s="210"/>
      <c r="Y173" s="210"/>
      <c r="Z173" s="210"/>
      <c r="AA173" s="210"/>
      <c r="AB173" s="210"/>
      <c r="AC173" s="211">
        <f t="shared" si="98"/>
        <v>2146599700</v>
      </c>
      <c r="AD173" s="211">
        <f t="shared" si="98"/>
        <v>2146599700</v>
      </c>
      <c r="AE173" s="211">
        <f t="shared" si="98"/>
        <v>845909214</v>
      </c>
      <c r="AF173" s="211">
        <f t="shared" si="98"/>
        <v>845909214</v>
      </c>
      <c r="AG173" s="210"/>
      <c r="AH173" s="210"/>
      <c r="AI173" s="210"/>
      <c r="AJ173" s="210"/>
      <c r="AK173" s="210"/>
      <c r="AL173" s="210"/>
      <c r="AM173" s="210"/>
      <c r="AN173" s="210"/>
      <c r="AO173" s="235">
        <f t="shared" si="99"/>
        <v>2146599700</v>
      </c>
      <c r="AP173" s="235">
        <f t="shared" si="99"/>
        <v>2146599700</v>
      </c>
      <c r="AQ173" s="235">
        <f t="shared" si="99"/>
        <v>845909214</v>
      </c>
      <c r="AR173" s="235">
        <f t="shared" si="99"/>
        <v>845909214</v>
      </c>
      <c r="AS173" s="200"/>
    </row>
    <row r="174" spans="1:45" ht="16.5" thickTop="1" thickBot="1" x14ac:dyDescent="0.3">
      <c r="A174" s="206"/>
      <c r="B174" s="206"/>
      <c r="C174" s="206"/>
      <c r="D174" s="206"/>
      <c r="E174" s="207"/>
      <c r="F174" s="207"/>
      <c r="G174" s="206"/>
      <c r="H174" s="251" t="s">
        <v>672</v>
      </c>
      <c r="I174" s="210">
        <v>0</v>
      </c>
      <c r="J174" s="210">
        <v>0</v>
      </c>
      <c r="K174" s="210">
        <v>0</v>
      </c>
      <c r="L174" s="210">
        <v>0</v>
      </c>
      <c r="M174" s="210"/>
      <c r="N174" s="210"/>
      <c r="O174" s="210"/>
      <c r="P174" s="210"/>
      <c r="Q174" s="210"/>
      <c r="R174" s="210"/>
      <c r="S174" s="210"/>
      <c r="T174" s="210"/>
      <c r="U174" s="210"/>
      <c r="V174" s="210"/>
      <c r="W174" s="210"/>
      <c r="X174" s="210"/>
      <c r="Y174" s="210"/>
      <c r="Z174" s="210"/>
      <c r="AA174" s="210"/>
      <c r="AB174" s="210"/>
      <c r="AC174" s="211">
        <v>2146599700</v>
      </c>
      <c r="AD174" s="211">
        <v>2146599700</v>
      </c>
      <c r="AE174" s="211">
        <v>845909214</v>
      </c>
      <c r="AF174" s="211">
        <v>845909214</v>
      </c>
      <c r="AG174" s="210"/>
      <c r="AH174" s="210"/>
      <c r="AI174" s="210"/>
      <c r="AJ174" s="210"/>
      <c r="AK174" s="210"/>
      <c r="AL174" s="210"/>
      <c r="AM174" s="210"/>
      <c r="AN174" s="210"/>
      <c r="AO174" s="235">
        <f t="shared" si="99"/>
        <v>2146599700</v>
      </c>
      <c r="AP174" s="235">
        <f t="shared" si="99"/>
        <v>2146599700</v>
      </c>
      <c r="AQ174" s="235">
        <f t="shared" si="99"/>
        <v>845909214</v>
      </c>
      <c r="AR174" s="235">
        <f t="shared" si="99"/>
        <v>845909214</v>
      </c>
      <c r="AS174" s="200"/>
    </row>
    <row r="175" spans="1:45" ht="27" thickTop="1" thickBot="1" x14ac:dyDescent="0.3">
      <c r="A175" s="246"/>
      <c r="B175" s="246"/>
      <c r="C175" s="246"/>
      <c r="D175" s="246"/>
      <c r="E175" s="246"/>
      <c r="F175" s="246"/>
      <c r="G175" s="246"/>
      <c r="H175" s="247" t="s">
        <v>853</v>
      </c>
      <c r="I175" s="210"/>
      <c r="J175" s="210"/>
      <c r="K175" s="210"/>
      <c r="L175" s="210"/>
      <c r="M175" s="210"/>
      <c r="N175" s="210"/>
      <c r="O175" s="210"/>
      <c r="P175" s="210"/>
      <c r="Q175" s="210"/>
      <c r="R175" s="210"/>
      <c r="S175" s="210"/>
      <c r="T175" s="210"/>
      <c r="U175" s="210"/>
      <c r="V175" s="210"/>
      <c r="W175" s="210"/>
      <c r="X175" s="210"/>
      <c r="Y175" s="210"/>
      <c r="Z175" s="210"/>
      <c r="AA175" s="210"/>
      <c r="AB175" s="210"/>
      <c r="AC175" s="211">
        <f>+AC176</f>
        <v>1033912802</v>
      </c>
      <c r="AD175" s="211">
        <f t="shared" ref="AD175:AF175" si="100">+AD176</f>
        <v>0</v>
      </c>
      <c r="AE175" s="211">
        <f t="shared" si="100"/>
        <v>0</v>
      </c>
      <c r="AF175" s="211">
        <f t="shared" si="100"/>
        <v>0</v>
      </c>
      <c r="AG175" s="210"/>
      <c r="AH175" s="210"/>
      <c r="AI175" s="210"/>
      <c r="AJ175" s="210"/>
      <c r="AK175" s="210"/>
      <c r="AL175" s="210"/>
      <c r="AM175" s="210"/>
      <c r="AN175" s="210"/>
      <c r="AO175" s="235"/>
      <c r="AP175" s="235"/>
      <c r="AQ175" s="235"/>
      <c r="AR175" s="235"/>
      <c r="AS175" s="200"/>
    </row>
    <row r="176" spans="1:45" ht="16.5" thickTop="1" thickBot="1" x14ac:dyDescent="0.3">
      <c r="A176" s="246"/>
      <c r="B176" s="246"/>
      <c r="C176" s="246"/>
      <c r="D176" s="246"/>
      <c r="E176" s="246"/>
      <c r="F176" s="246"/>
      <c r="G176" s="246"/>
      <c r="H176" s="250" t="s">
        <v>670</v>
      </c>
      <c r="I176" s="248">
        <f t="shared" ref="I176:T177" si="101">+I177</f>
        <v>0</v>
      </c>
      <c r="J176" s="248">
        <f t="shared" si="101"/>
        <v>0</v>
      </c>
      <c r="K176" s="248">
        <f t="shared" si="101"/>
        <v>0</v>
      </c>
      <c r="L176" s="248">
        <f t="shared" si="101"/>
        <v>0</v>
      </c>
      <c r="M176" s="248">
        <f t="shared" si="101"/>
        <v>0</v>
      </c>
      <c r="N176" s="248">
        <f t="shared" si="101"/>
        <v>0</v>
      </c>
      <c r="O176" s="248">
        <f t="shared" si="101"/>
        <v>0</v>
      </c>
      <c r="P176" s="248">
        <f t="shared" si="101"/>
        <v>0</v>
      </c>
      <c r="Q176" s="248">
        <f t="shared" si="101"/>
        <v>0</v>
      </c>
      <c r="R176" s="248">
        <f t="shared" si="101"/>
        <v>0</v>
      </c>
      <c r="S176" s="248">
        <f t="shared" si="101"/>
        <v>0</v>
      </c>
      <c r="T176" s="248">
        <f t="shared" si="101"/>
        <v>0</v>
      </c>
      <c r="U176" s="248"/>
      <c r="V176" s="248"/>
      <c r="W176" s="248"/>
      <c r="X176" s="248"/>
      <c r="Y176" s="248"/>
      <c r="Z176" s="248"/>
      <c r="AA176" s="248"/>
      <c r="AB176" s="248"/>
      <c r="AC176" s="249">
        <f t="shared" ref="AC176:AF177" si="102">+AC177</f>
        <v>1033912802</v>
      </c>
      <c r="AD176" s="249">
        <f t="shared" si="102"/>
        <v>0</v>
      </c>
      <c r="AE176" s="249">
        <f t="shared" si="102"/>
        <v>0</v>
      </c>
      <c r="AF176" s="249">
        <f t="shared" si="102"/>
        <v>0</v>
      </c>
      <c r="AG176" s="248"/>
      <c r="AH176" s="248"/>
      <c r="AI176" s="248"/>
      <c r="AJ176" s="248"/>
      <c r="AK176" s="248"/>
      <c r="AL176" s="248"/>
      <c r="AM176" s="248"/>
      <c r="AN176" s="248"/>
      <c r="AO176" s="252">
        <f t="shared" ref="AO176:AR178" si="103">+I176+M176+Q176+U176+Y176+AC176+AG176+AK176</f>
        <v>1033912802</v>
      </c>
      <c r="AP176" s="252">
        <f t="shared" si="103"/>
        <v>0</v>
      </c>
      <c r="AQ176" s="252">
        <f t="shared" si="103"/>
        <v>0</v>
      </c>
      <c r="AR176" s="252">
        <f t="shared" si="103"/>
        <v>0</v>
      </c>
      <c r="AS176" s="200"/>
    </row>
    <row r="177" spans="1:45" ht="16.5" thickTop="1" thickBot="1" x14ac:dyDescent="0.3">
      <c r="A177" s="206"/>
      <c r="B177" s="206"/>
      <c r="C177" s="206"/>
      <c r="D177" s="206"/>
      <c r="E177" s="207"/>
      <c r="F177" s="207"/>
      <c r="G177" s="206"/>
      <c r="H177" s="251" t="s">
        <v>671</v>
      </c>
      <c r="I177" s="210">
        <f t="shared" si="101"/>
        <v>0</v>
      </c>
      <c r="J177" s="210">
        <f t="shared" si="101"/>
        <v>0</v>
      </c>
      <c r="K177" s="210">
        <f t="shared" si="101"/>
        <v>0</v>
      </c>
      <c r="L177" s="210">
        <f t="shared" si="101"/>
        <v>0</v>
      </c>
      <c r="M177" s="210">
        <f t="shared" si="101"/>
        <v>0</v>
      </c>
      <c r="N177" s="210">
        <f t="shared" si="101"/>
        <v>0</v>
      </c>
      <c r="O177" s="210">
        <f t="shared" si="101"/>
        <v>0</v>
      </c>
      <c r="P177" s="210">
        <f t="shared" si="101"/>
        <v>0</v>
      </c>
      <c r="Q177" s="210">
        <f t="shared" si="101"/>
        <v>0</v>
      </c>
      <c r="R177" s="210">
        <f t="shared" si="101"/>
        <v>0</v>
      </c>
      <c r="S177" s="210">
        <f t="shared" si="101"/>
        <v>0</v>
      </c>
      <c r="T177" s="210">
        <f t="shared" si="101"/>
        <v>0</v>
      </c>
      <c r="U177" s="210"/>
      <c r="V177" s="210"/>
      <c r="W177" s="210"/>
      <c r="X177" s="210"/>
      <c r="Y177" s="210"/>
      <c r="Z177" s="210"/>
      <c r="AA177" s="210"/>
      <c r="AB177" s="210"/>
      <c r="AC177" s="211">
        <f t="shared" si="102"/>
        <v>1033912802</v>
      </c>
      <c r="AD177" s="211">
        <f t="shared" si="102"/>
        <v>0</v>
      </c>
      <c r="AE177" s="211">
        <f t="shared" si="102"/>
        <v>0</v>
      </c>
      <c r="AF177" s="211">
        <f t="shared" si="102"/>
        <v>0</v>
      </c>
      <c r="AG177" s="210"/>
      <c r="AH177" s="210"/>
      <c r="AI177" s="210"/>
      <c r="AJ177" s="210"/>
      <c r="AK177" s="210"/>
      <c r="AL177" s="210"/>
      <c r="AM177" s="210"/>
      <c r="AN177" s="210"/>
      <c r="AO177" s="235">
        <f t="shared" si="103"/>
        <v>1033912802</v>
      </c>
      <c r="AP177" s="235">
        <f t="shared" si="103"/>
        <v>0</v>
      </c>
      <c r="AQ177" s="235">
        <f t="shared" si="103"/>
        <v>0</v>
      </c>
      <c r="AR177" s="235">
        <f t="shared" si="103"/>
        <v>0</v>
      </c>
      <c r="AS177" s="200"/>
    </row>
    <row r="178" spans="1:45" ht="16.5" thickTop="1" thickBot="1" x14ac:dyDescent="0.3">
      <c r="A178" s="206"/>
      <c r="B178" s="206"/>
      <c r="C178" s="206"/>
      <c r="D178" s="206"/>
      <c r="E178" s="207"/>
      <c r="F178" s="207"/>
      <c r="G178" s="206"/>
      <c r="H178" s="251" t="s">
        <v>672</v>
      </c>
      <c r="I178" s="210">
        <v>0</v>
      </c>
      <c r="J178" s="210">
        <v>0</v>
      </c>
      <c r="K178" s="210">
        <v>0</v>
      </c>
      <c r="L178" s="210">
        <v>0</v>
      </c>
      <c r="M178" s="210"/>
      <c r="N178" s="210"/>
      <c r="O178" s="210"/>
      <c r="P178" s="210"/>
      <c r="Q178" s="210"/>
      <c r="R178" s="210"/>
      <c r="S178" s="210"/>
      <c r="T178" s="210"/>
      <c r="U178" s="210"/>
      <c r="V178" s="210"/>
      <c r="W178" s="210"/>
      <c r="X178" s="210"/>
      <c r="Y178" s="210"/>
      <c r="Z178" s="210"/>
      <c r="AA178" s="210"/>
      <c r="AB178" s="210"/>
      <c r="AC178" s="211">
        <v>1033912802</v>
      </c>
      <c r="AD178" s="211">
        <v>0</v>
      </c>
      <c r="AE178" s="211">
        <v>0</v>
      </c>
      <c r="AF178" s="211">
        <v>0</v>
      </c>
      <c r="AG178" s="210"/>
      <c r="AH178" s="210"/>
      <c r="AI178" s="210"/>
      <c r="AJ178" s="210"/>
      <c r="AK178" s="210"/>
      <c r="AL178" s="210"/>
      <c r="AM178" s="210"/>
      <c r="AN178" s="210"/>
      <c r="AO178" s="235">
        <f t="shared" si="103"/>
        <v>1033912802</v>
      </c>
      <c r="AP178" s="235">
        <f t="shared" si="103"/>
        <v>0</v>
      </c>
      <c r="AQ178" s="235">
        <f t="shared" si="103"/>
        <v>0</v>
      </c>
      <c r="AR178" s="235">
        <f t="shared" si="103"/>
        <v>0</v>
      </c>
      <c r="AS178" s="200"/>
    </row>
    <row r="179" spans="1:45" ht="39.75" thickTop="1" thickBot="1" x14ac:dyDescent="0.3">
      <c r="A179" s="246"/>
      <c r="B179" s="246"/>
      <c r="C179" s="246"/>
      <c r="D179" s="246"/>
      <c r="E179" s="246"/>
      <c r="F179" s="246"/>
      <c r="G179" s="246"/>
      <c r="H179" s="247" t="s">
        <v>854</v>
      </c>
      <c r="I179" s="210"/>
      <c r="J179" s="210"/>
      <c r="K179" s="210"/>
      <c r="L179" s="210"/>
      <c r="M179" s="210"/>
      <c r="N179" s="210"/>
      <c r="O179" s="210"/>
      <c r="P179" s="210"/>
      <c r="Q179" s="210"/>
      <c r="R179" s="210"/>
      <c r="S179" s="210"/>
      <c r="T179" s="210"/>
      <c r="U179" s="210"/>
      <c r="V179" s="210"/>
      <c r="W179" s="210"/>
      <c r="X179" s="210"/>
      <c r="Y179" s="210"/>
      <c r="Z179" s="210"/>
      <c r="AA179" s="210"/>
      <c r="AB179" s="210"/>
      <c r="AC179" s="211">
        <f>+AC180</f>
        <v>2500000000</v>
      </c>
      <c r="AD179" s="211">
        <f t="shared" ref="AD179:AF179" si="104">+AD180</f>
        <v>0</v>
      </c>
      <c r="AE179" s="211">
        <f t="shared" si="104"/>
        <v>0</v>
      </c>
      <c r="AF179" s="211">
        <f t="shared" si="104"/>
        <v>0</v>
      </c>
      <c r="AG179" s="210"/>
      <c r="AH179" s="210"/>
      <c r="AI179" s="210"/>
      <c r="AJ179" s="210"/>
      <c r="AK179" s="210"/>
      <c r="AL179" s="210"/>
      <c r="AM179" s="210"/>
      <c r="AN179" s="210"/>
      <c r="AO179" s="235"/>
      <c r="AP179" s="235"/>
      <c r="AQ179" s="235"/>
      <c r="AR179" s="235"/>
      <c r="AS179" s="200"/>
    </row>
    <row r="180" spans="1:45" ht="16.5" thickTop="1" thickBot="1" x14ac:dyDescent="0.3">
      <c r="A180" s="246"/>
      <c r="B180" s="246"/>
      <c r="C180" s="246"/>
      <c r="D180" s="246"/>
      <c r="E180" s="246"/>
      <c r="F180" s="246"/>
      <c r="G180" s="246"/>
      <c r="H180" s="250" t="s">
        <v>670</v>
      </c>
      <c r="I180" s="248">
        <f t="shared" ref="I180:T181" si="105">+I181</f>
        <v>0</v>
      </c>
      <c r="J180" s="248">
        <f t="shared" si="105"/>
        <v>0</v>
      </c>
      <c r="K180" s="248">
        <f t="shared" si="105"/>
        <v>0</v>
      </c>
      <c r="L180" s="248">
        <f t="shared" si="105"/>
        <v>0</v>
      </c>
      <c r="M180" s="248">
        <f t="shared" si="105"/>
        <v>0</v>
      </c>
      <c r="N180" s="248">
        <f t="shared" si="105"/>
        <v>0</v>
      </c>
      <c r="O180" s="248">
        <f t="shared" si="105"/>
        <v>0</v>
      </c>
      <c r="P180" s="248">
        <f t="shared" si="105"/>
        <v>0</v>
      </c>
      <c r="Q180" s="248">
        <f t="shared" si="105"/>
        <v>0</v>
      </c>
      <c r="R180" s="248">
        <f t="shared" si="105"/>
        <v>0</v>
      </c>
      <c r="S180" s="248">
        <f t="shared" si="105"/>
        <v>0</v>
      </c>
      <c r="T180" s="248">
        <f t="shared" si="105"/>
        <v>0</v>
      </c>
      <c r="U180" s="248"/>
      <c r="V180" s="248"/>
      <c r="W180" s="248"/>
      <c r="X180" s="248"/>
      <c r="Y180" s="248"/>
      <c r="Z180" s="248"/>
      <c r="AA180" s="248"/>
      <c r="AB180" s="248"/>
      <c r="AC180" s="249">
        <f t="shared" ref="AC180:AF181" si="106">+AC181</f>
        <v>2500000000</v>
      </c>
      <c r="AD180" s="249">
        <f t="shared" si="106"/>
        <v>0</v>
      </c>
      <c r="AE180" s="249">
        <f t="shared" si="106"/>
        <v>0</v>
      </c>
      <c r="AF180" s="249">
        <f t="shared" si="106"/>
        <v>0</v>
      </c>
      <c r="AG180" s="248"/>
      <c r="AH180" s="248"/>
      <c r="AI180" s="248"/>
      <c r="AJ180" s="248"/>
      <c r="AK180" s="248"/>
      <c r="AL180" s="248"/>
      <c r="AM180" s="248"/>
      <c r="AN180" s="248"/>
      <c r="AO180" s="252">
        <f t="shared" ref="AO180:AR182" si="107">+I180+M180+Q180+U180+Y180+AC180+AG180+AK180</f>
        <v>2500000000</v>
      </c>
      <c r="AP180" s="252">
        <f t="shared" si="107"/>
        <v>0</v>
      </c>
      <c r="AQ180" s="252">
        <f t="shared" si="107"/>
        <v>0</v>
      </c>
      <c r="AR180" s="252">
        <f t="shared" si="107"/>
        <v>0</v>
      </c>
      <c r="AS180" s="200"/>
    </row>
    <row r="181" spans="1:45" ht="16.5" thickTop="1" thickBot="1" x14ac:dyDescent="0.3">
      <c r="A181" s="206"/>
      <c r="B181" s="206"/>
      <c r="C181" s="206"/>
      <c r="D181" s="206"/>
      <c r="E181" s="207"/>
      <c r="F181" s="207"/>
      <c r="G181" s="206"/>
      <c r="H181" s="251" t="s">
        <v>671</v>
      </c>
      <c r="I181" s="210">
        <f t="shared" si="105"/>
        <v>0</v>
      </c>
      <c r="J181" s="210">
        <f t="shared" si="105"/>
        <v>0</v>
      </c>
      <c r="K181" s="210">
        <f t="shared" si="105"/>
        <v>0</v>
      </c>
      <c r="L181" s="210">
        <f t="shared" si="105"/>
        <v>0</v>
      </c>
      <c r="M181" s="210">
        <f t="shared" si="105"/>
        <v>0</v>
      </c>
      <c r="N181" s="210">
        <f t="shared" si="105"/>
        <v>0</v>
      </c>
      <c r="O181" s="210">
        <f t="shared" si="105"/>
        <v>0</v>
      </c>
      <c r="P181" s="210">
        <f t="shared" si="105"/>
        <v>0</v>
      </c>
      <c r="Q181" s="210">
        <f t="shared" si="105"/>
        <v>0</v>
      </c>
      <c r="R181" s="210">
        <f t="shared" si="105"/>
        <v>0</v>
      </c>
      <c r="S181" s="210">
        <f t="shared" si="105"/>
        <v>0</v>
      </c>
      <c r="T181" s="210">
        <f t="shared" si="105"/>
        <v>0</v>
      </c>
      <c r="U181" s="210"/>
      <c r="V181" s="210"/>
      <c r="W181" s="210"/>
      <c r="X181" s="210"/>
      <c r="Y181" s="210"/>
      <c r="Z181" s="210"/>
      <c r="AA181" s="210"/>
      <c r="AB181" s="210"/>
      <c r="AC181" s="211">
        <f t="shared" si="106"/>
        <v>2500000000</v>
      </c>
      <c r="AD181" s="211">
        <f t="shared" si="106"/>
        <v>0</v>
      </c>
      <c r="AE181" s="211">
        <f t="shared" si="106"/>
        <v>0</v>
      </c>
      <c r="AF181" s="211">
        <f t="shared" si="106"/>
        <v>0</v>
      </c>
      <c r="AG181" s="210"/>
      <c r="AH181" s="210"/>
      <c r="AI181" s="210"/>
      <c r="AJ181" s="210"/>
      <c r="AK181" s="210"/>
      <c r="AL181" s="210"/>
      <c r="AM181" s="210"/>
      <c r="AN181" s="210"/>
      <c r="AO181" s="235">
        <f t="shared" si="107"/>
        <v>2500000000</v>
      </c>
      <c r="AP181" s="235">
        <f t="shared" si="107"/>
        <v>0</v>
      </c>
      <c r="AQ181" s="235">
        <f t="shared" si="107"/>
        <v>0</v>
      </c>
      <c r="AR181" s="235">
        <f t="shared" si="107"/>
        <v>0</v>
      </c>
      <c r="AS181" s="200"/>
    </row>
    <row r="182" spans="1:45" ht="16.5" thickTop="1" thickBot="1" x14ac:dyDescent="0.3">
      <c r="A182" s="206"/>
      <c r="B182" s="206"/>
      <c r="C182" s="206"/>
      <c r="D182" s="206"/>
      <c r="E182" s="207"/>
      <c r="F182" s="207"/>
      <c r="G182" s="206"/>
      <c r="H182" s="251" t="s">
        <v>672</v>
      </c>
      <c r="I182" s="210">
        <v>0</v>
      </c>
      <c r="J182" s="210">
        <v>0</v>
      </c>
      <c r="K182" s="210">
        <v>0</v>
      </c>
      <c r="L182" s="210">
        <v>0</v>
      </c>
      <c r="M182" s="210"/>
      <c r="N182" s="210"/>
      <c r="O182" s="210"/>
      <c r="P182" s="210"/>
      <c r="Q182" s="210"/>
      <c r="R182" s="210"/>
      <c r="S182" s="210"/>
      <c r="T182" s="210"/>
      <c r="U182" s="210"/>
      <c r="V182" s="210"/>
      <c r="W182" s="210"/>
      <c r="X182" s="210"/>
      <c r="Y182" s="210"/>
      <c r="Z182" s="210"/>
      <c r="AA182" s="210"/>
      <c r="AB182" s="210"/>
      <c r="AC182" s="211">
        <v>2500000000</v>
      </c>
      <c r="AD182" s="211">
        <v>0</v>
      </c>
      <c r="AE182" s="211">
        <v>0</v>
      </c>
      <c r="AF182" s="211">
        <v>0</v>
      </c>
      <c r="AG182" s="210"/>
      <c r="AH182" s="210"/>
      <c r="AI182" s="210"/>
      <c r="AJ182" s="210"/>
      <c r="AK182" s="210"/>
      <c r="AL182" s="210"/>
      <c r="AM182" s="210"/>
      <c r="AN182" s="210"/>
      <c r="AO182" s="235">
        <f t="shared" si="107"/>
        <v>2500000000</v>
      </c>
      <c r="AP182" s="235">
        <f t="shared" si="107"/>
        <v>0</v>
      </c>
      <c r="AQ182" s="235">
        <f t="shared" si="107"/>
        <v>0</v>
      </c>
      <c r="AR182" s="235">
        <f t="shared" si="107"/>
        <v>0</v>
      </c>
      <c r="AS182" s="200"/>
    </row>
    <row r="183" spans="1:45" ht="27" thickTop="1" thickBot="1" x14ac:dyDescent="0.3">
      <c r="A183" s="206"/>
      <c r="B183" s="206"/>
      <c r="C183" s="208"/>
      <c r="D183" s="206"/>
      <c r="E183" s="207"/>
      <c r="F183" s="207"/>
      <c r="G183" s="206"/>
      <c r="H183" s="241" t="s">
        <v>855</v>
      </c>
      <c r="I183" s="262">
        <f>+I184</f>
        <v>5003000000</v>
      </c>
      <c r="J183" s="262">
        <f t="shared" ref="J183:L191" si="108">+J184</f>
        <v>4399189104</v>
      </c>
      <c r="K183" s="262">
        <f t="shared" si="108"/>
        <v>521417571</v>
      </c>
      <c r="L183" s="262">
        <f t="shared" si="108"/>
        <v>499541206</v>
      </c>
      <c r="M183" s="210"/>
      <c r="N183" s="210"/>
      <c r="O183" s="210"/>
      <c r="P183" s="210"/>
      <c r="Q183" s="210"/>
      <c r="R183" s="210"/>
      <c r="S183" s="210"/>
      <c r="T183" s="210"/>
      <c r="U183" s="210"/>
      <c r="V183" s="210"/>
      <c r="W183" s="210"/>
      <c r="X183" s="210"/>
      <c r="Y183" s="210"/>
      <c r="Z183" s="210"/>
      <c r="AA183" s="210"/>
      <c r="AB183" s="210"/>
      <c r="AC183" s="262">
        <f t="shared" ref="AC183:AF183" si="109">+AC184</f>
        <v>37851790422</v>
      </c>
      <c r="AD183" s="262">
        <f t="shared" si="109"/>
        <v>31389315290</v>
      </c>
      <c r="AE183" s="262">
        <f t="shared" si="109"/>
        <v>15022424576</v>
      </c>
      <c r="AF183" s="262">
        <f t="shared" si="109"/>
        <v>15022424576</v>
      </c>
      <c r="AG183" s="210"/>
      <c r="AH183" s="210"/>
      <c r="AI183" s="210"/>
      <c r="AJ183" s="210"/>
      <c r="AK183" s="210"/>
      <c r="AL183" s="210"/>
      <c r="AM183" s="210"/>
      <c r="AN183" s="210"/>
      <c r="AO183" s="235"/>
      <c r="AP183" s="235"/>
      <c r="AQ183" s="235"/>
      <c r="AR183" s="235"/>
      <c r="AS183" s="200"/>
    </row>
    <row r="184" spans="1:45" ht="16.5" thickTop="1" thickBot="1" x14ac:dyDescent="0.3">
      <c r="A184" s="206"/>
      <c r="B184" s="206"/>
      <c r="C184" s="208"/>
      <c r="D184" s="206"/>
      <c r="E184" s="207"/>
      <c r="F184" s="207"/>
      <c r="G184" s="206"/>
      <c r="H184" s="245" t="s">
        <v>856</v>
      </c>
      <c r="I184" s="262">
        <f>+I185+I189+I193+I197+I201</f>
        <v>5003000000</v>
      </c>
      <c r="J184" s="262">
        <f t="shared" ref="J184:L184" si="110">+J185+J189+J193+J197+J201</f>
        <v>4399189104</v>
      </c>
      <c r="K184" s="262">
        <f t="shared" si="110"/>
        <v>521417571</v>
      </c>
      <c r="L184" s="262">
        <f t="shared" si="110"/>
        <v>499541206</v>
      </c>
      <c r="M184" s="210"/>
      <c r="N184" s="210"/>
      <c r="O184" s="210"/>
      <c r="P184" s="210"/>
      <c r="Q184" s="210"/>
      <c r="R184" s="210"/>
      <c r="S184" s="210"/>
      <c r="T184" s="210"/>
      <c r="U184" s="210"/>
      <c r="V184" s="210"/>
      <c r="W184" s="210"/>
      <c r="X184" s="210"/>
      <c r="Y184" s="210"/>
      <c r="Z184" s="210"/>
      <c r="AA184" s="210"/>
      <c r="AB184" s="210"/>
      <c r="AC184" s="262">
        <f t="shared" ref="AC184:AF184" si="111">+AC185+AC189+AC193+AC197+AC201</f>
        <v>37851790422</v>
      </c>
      <c r="AD184" s="262">
        <f t="shared" si="111"/>
        <v>31389315290</v>
      </c>
      <c r="AE184" s="262">
        <f t="shared" si="111"/>
        <v>15022424576</v>
      </c>
      <c r="AF184" s="262">
        <f t="shared" si="111"/>
        <v>15022424576</v>
      </c>
      <c r="AG184" s="210"/>
      <c r="AH184" s="210"/>
      <c r="AI184" s="210"/>
      <c r="AJ184" s="210"/>
      <c r="AK184" s="210"/>
      <c r="AL184" s="210"/>
      <c r="AM184" s="210"/>
      <c r="AN184" s="210"/>
      <c r="AO184" s="235"/>
      <c r="AP184" s="235"/>
      <c r="AQ184" s="235"/>
      <c r="AR184" s="235"/>
      <c r="AS184" s="200"/>
    </row>
    <row r="185" spans="1:45" ht="52.5" thickTop="1" thickBot="1" x14ac:dyDescent="0.3">
      <c r="A185" s="206"/>
      <c r="B185" s="206"/>
      <c r="C185" s="208"/>
      <c r="D185" s="206"/>
      <c r="E185" s="207"/>
      <c r="F185" s="207"/>
      <c r="G185" s="206"/>
      <c r="H185" s="247" t="s">
        <v>857</v>
      </c>
      <c r="I185" s="262">
        <f>+I186</f>
        <v>503000000</v>
      </c>
      <c r="J185" s="262">
        <f t="shared" si="108"/>
        <v>312852298</v>
      </c>
      <c r="K185" s="262">
        <f t="shared" si="108"/>
        <v>157806912</v>
      </c>
      <c r="L185" s="262">
        <f t="shared" si="108"/>
        <v>146394260</v>
      </c>
      <c r="M185" s="210"/>
      <c r="N185" s="210"/>
      <c r="O185" s="210"/>
      <c r="P185" s="210"/>
      <c r="Q185" s="210"/>
      <c r="R185" s="210"/>
      <c r="S185" s="210"/>
      <c r="T185" s="210"/>
      <c r="U185" s="210"/>
      <c r="V185" s="210"/>
      <c r="W185" s="210"/>
      <c r="X185" s="210"/>
      <c r="Y185" s="210"/>
      <c r="Z185" s="210"/>
      <c r="AA185" s="210"/>
      <c r="AB185" s="210"/>
      <c r="AC185" s="211"/>
      <c r="AD185" s="211"/>
      <c r="AE185" s="211"/>
      <c r="AF185" s="211"/>
      <c r="AG185" s="210"/>
      <c r="AH185" s="210"/>
      <c r="AI185" s="210"/>
      <c r="AJ185" s="210"/>
      <c r="AK185" s="210"/>
      <c r="AL185" s="210"/>
      <c r="AM185" s="210"/>
      <c r="AN185" s="210"/>
      <c r="AO185" s="235"/>
      <c r="AP185" s="235"/>
      <c r="AQ185" s="235"/>
      <c r="AR185" s="235"/>
      <c r="AS185" s="200"/>
    </row>
    <row r="186" spans="1:45" ht="16.5" thickTop="1" thickBot="1" x14ac:dyDescent="0.3">
      <c r="A186" s="206"/>
      <c r="B186" s="206"/>
      <c r="C186" s="208"/>
      <c r="D186" s="206"/>
      <c r="E186" s="207"/>
      <c r="F186" s="207"/>
      <c r="G186" s="206"/>
      <c r="H186" s="250" t="s">
        <v>670</v>
      </c>
      <c r="I186" s="262">
        <f>+I187</f>
        <v>503000000</v>
      </c>
      <c r="J186" s="262">
        <f t="shared" si="108"/>
        <v>312852298</v>
      </c>
      <c r="K186" s="262">
        <f t="shared" si="108"/>
        <v>157806912</v>
      </c>
      <c r="L186" s="262">
        <f t="shared" si="108"/>
        <v>146394260</v>
      </c>
      <c r="M186" s="210"/>
      <c r="N186" s="210"/>
      <c r="O186" s="210"/>
      <c r="P186" s="210"/>
      <c r="Q186" s="210"/>
      <c r="R186" s="210"/>
      <c r="S186" s="210"/>
      <c r="T186" s="210"/>
      <c r="U186" s="210"/>
      <c r="V186" s="210"/>
      <c r="W186" s="210"/>
      <c r="X186" s="210"/>
      <c r="Y186" s="210"/>
      <c r="Z186" s="210"/>
      <c r="AA186" s="210"/>
      <c r="AB186" s="210"/>
      <c r="AC186" s="211"/>
      <c r="AD186" s="211"/>
      <c r="AE186" s="211"/>
      <c r="AF186" s="211"/>
      <c r="AG186" s="210"/>
      <c r="AH186" s="210"/>
      <c r="AI186" s="210"/>
      <c r="AJ186" s="210"/>
      <c r="AK186" s="210"/>
      <c r="AL186" s="210"/>
      <c r="AM186" s="210"/>
      <c r="AN186" s="210"/>
      <c r="AO186" s="235"/>
      <c r="AP186" s="235"/>
      <c r="AQ186" s="235"/>
      <c r="AR186" s="235"/>
      <c r="AS186" s="200"/>
    </row>
    <row r="187" spans="1:45" ht="16.5" thickTop="1" thickBot="1" x14ac:dyDescent="0.3">
      <c r="A187" s="206"/>
      <c r="B187" s="206"/>
      <c r="C187" s="208"/>
      <c r="D187" s="206"/>
      <c r="E187" s="207"/>
      <c r="F187" s="207"/>
      <c r="G187" s="206"/>
      <c r="H187" s="251" t="s">
        <v>671</v>
      </c>
      <c r="I187" s="262">
        <f>+I188</f>
        <v>503000000</v>
      </c>
      <c r="J187" s="262">
        <f t="shared" si="108"/>
        <v>312852298</v>
      </c>
      <c r="K187" s="262">
        <f t="shared" si="108"/>
        <v>157806912</v>
      </c>
      <c r="L187" s="262">
        <f t="shared" si="108"/>
        <v>146394260</v>
      </c>
      <c r="M187" s="210"/>
      <c r="N187" s="210"/>
      <c r="O187" s="210"/>
      <c r="P187" s="210"/>
      <c r="Q187" s="210"/>
      <c r="R187" s="210"/>
      <c r="S187" s="210"/>
      <c r="T187" s="210"/>
      <c r="U187" s="210"/>
      <c r="V187" s="210"/>
      <c r="W187" s="210"/>
      <c r="X187" s="210"/>
      <c r="Y187" s="210"/>
      <c r="Z187" s="210"/>
      <c r="AA187" s="210"/>
      <c r="AB187" s="210"/>
      <c r="AC187" s="211"/>
      <c r="AD187" s="211"/>
      <c r="AE187" s="211"/>
      <c r="AF187" s="211"/>
      <c r="AG187" s="210"/>
      <c r="AH187" s="210"/>
      <c r="AI187" s="210"/>
      <c r="AJ187" s="210"/>
      <c r="AK187" s="210"/>
      <c r="AL187" s="210"/>
      <c r="AM187" s="210"/>
      <c r="AN187" s="210"/>
      <c r="AO187" s="235"/>
      <c r="AP187" s="235"/>
      <c r="AQ187" s="235"/>
      <c r="AR187" s="235"/>
      <c r="AS187" s="200"/>
    </row>
    <row r="188" spans="1:45" ht="16.5" thickTop="1" thickBot="1" x14ac:dyDescent="0.3">
      <c r="A188" s="206"/>
      <c r="B188" s="206"/>
      <c r="C188" s="208"/>
      <c r="D188" s="206"/>
      <c r="E188" s="207"/>
      <c r="F188" s="207"/>
      <c r="G188" s="206"/>
      <c r="H188" s="251" t="s">
        <v>672</v>
      </c>
      <c r="I188" s="212">
        <v>503000000</v>
      </c>
      <c r="J188" s="212">
        <v>312852298</v>
      </c>
      <c r="K188" s="212">
        <v>157806912</v>
      </c>
      <c r="L188" s="212">
        <v>146394260</v>
      </c>
      <c r="M188" s="210"/>
      <c r="N188" s="210"/>
      <c r="O188" s="210"/>
      <c r="P188" s="210"/>
      <c r="Q188" s="210"/>
      <c r="R188" s="210"/>
      <c r="S188" s="210"/>
      <c r="T188" s="210"/>
      <c r="U188" s="210"/>
      <c r="V188" s="210"/>
      <c r="W188" s="210"/>
      <c r="X188" s="210"/>
      <c r="Y188" s="210"/>
      <c r="Z188" s="210"/>
      <c r="AA188" s="210"/>
      <c r="AB188" s="210"/>
      <c r="AC188" s="211"/>
      <c r="AD188" s="211"/>
      <c r="AE188" s="211"/>
      <c r="AF188" s="211"/>
      <c r="AG188" s="210"/>
      <c r="AH188" s="210"/>
      <c r="AI188" s="210"/>
      <c r="AJ188" s="210"/>
      <c r="AK188" s="210"/>
      <c r="AL188" s="210"/>
      <c r="AM188" s="210"/>
      <c r="AN188" s="210"/>
      <c r="AO188" s="235"/>
      <c r="AP188" s="235"/>
      <c r="AQ188" s="235"/>
      <c r="AR188" s="235"/>
      <c r="AS188" s="200"/>
    </row>
    <row r="189" spans="1:45" ht="27" thickTop="1" thickBot="1" x14ac:dyDescent="0.3">
      <c r="A189" s="206"/>
      <c r="B189" s="206"/>
      <c r="C189" s="208"/>
      <c r="D189" s="206"/>
      <c r="E189" s="207"/>
      <c r="F189" s="207"/>
      <c r="G189" s="206"/>
      <c r="H189" s="247" t="s">
        <v>858</v>
      </c>
      <c r="I189" s="262">
        <f>+I190</f>
        <v>4500000000</v>
      </c>
      <c r="J189" s="262">
        <f t="shared" si="108"/>
        <v>4086336806</v>
      </c>
      <c r="K189" s="262">
        <f t="shared" si="108"/>
        <v>363610659</v>
      </c>
      <c r="L189" s="262">
        <f t="shared" si="108"/>
        <v>353146946</v>
      </c>
      <c r="M189" s="210"/>
      <c r="N189" s="210"/>
      <c r="O189" s="210"/>
      <c r="P189" s="210"/>
      <c r="Q189" s="210"/>
      <c r="R189" s="210"/>
      <c r="S189" s="210"/>
      <c r="T189" s="210"/>
      <c r="U189" s="210"/>
      <c r="V189" s="210"/>
      <c r="W189" s="210"/>
      <c r="X189" s="210"/>
      <c r="Y189" s="210"/>
      <c r="Z189" s="210"/>
      <c r="AA189" s="210"/>
      <c r="AB189" s="210"/>
      <c r="AC189" s="211"/>
      <c r="AD189" s="211"/>
      <c r="AE189" s="211"/>
      <c r="AF189" s="211"/>
      <c r="AG189" s="210"/>
      <c r="AH189" s="210"/>
      <c r="AI189" s="210"/>
      <c r="AJ189" s="210"/>
      <c r="AK189" s="210"/>
      <c r="AL189" s="210"/>
      <c r="AM189" s="210"/>
      <c r="AN189" s="210"/>
      <c r="AO189" s="235"/>
      <c r="AP189" s="235"/>
      <c r="AQ189" s="235"/>
      <c r="AR189" s="235"/>
      <c r="AS189" s="200"/>
    </row>
    <row r="190" spans="1:45" ht="16.5" thickTop="1" thickBot="1" x14ac:dyDescent="0.3">
      <c r="A190" s="206"/>
      <c r="B190" s="206"/>
      <c r="C190" s="208"/>
      <c r="D190" s="206"/>
      <c r="E190" s="207"/>
      <c r="F190" s="207"/>
      <c r="G190" s="206"/>
      <c r="H190" s="250" t="s">
        <v>670</v>
      </c>
      <c r="I190" s="262">
        <f>+I191</f>
        <v>4500000000</v>
      </c>
      <c r="J190" s="262">
        <f t="shared" si="108"/>
        <v>4086336806</v>
      </c>
      <c r="K190" s="262">
        <f t="shared" si="108"/>
        <v>363610659</v>
      </c>
      <c r="L190" s="262">
        <f t="shared" si="108"/>
        <v>353146946</v>
      </c>
      <c r="M190" s="210"/>
      <c r="N190" s="210"/>
      <c r="O190" s="210"/>
      <c r="P190" s="210"/>
      <c r="Q190" s="210"/>
      <c r="R190" s="210"/>
      <c r="S190" s="210"/>
      <c r="T190" s="210"/>
      <c r="U190" s="210"/>
      <c r="V190" s="210"/>
      <c r="W190" s="210"/>
      <c r="X190" s="210"/>
      <c r="Y190" s="210"/>
      <c r="Z190" s="210"/>
      <c r="AA190" s="210"/>
      <c r="AB190" s="210"/>
      <c r="AC190" s="211"/>
      <c r="AD190" s="211"/>
      <c r="AE190" s="211"/>
      <c r="AF190" s="211"/>
      <c r="AG190" s="210"/>
      <c r="AH190" s="210"/>
      <c r="AI190" s="210"/>
      <c r="AJ190" s="210"/>
      <c r="AK190" s="210"/>
      <c r="AL190" s="210"/>
      <c r="AM190" s="210"/>
      <c r="AN190" s="210"/>
      <c r="AO190" s="235"/>
      <c r="AP190" s="235"/>
      <c r="AQ190" s="235"/>
      <c r="AR190" s="235"/>
      <c r="AS190" s="200"/>
    </row>
    <row r="191" spans="1:45" ht="16.5" thickTop="1" thickBot="1" x14ac:dyDescent="0.3">
      <c r="A191" s="206"/>
      <c r="B191" s="206"/>
      <c r="C191" s="208"/>
      <c r="D191" s="206"/>
      <c r="E191" s="207"/>
      <c r="F191" s="207"/>
      <c r="G191" s="206"/>
      <c r="H191" s="251" t="s">
        <v>671</v>
      </c>
      <c r="I191" s="262">
        <f>+I192</f>
        <v>4500000000</v>
      </c>
      <c r="J191" s="262">
        <f t="shared" si="108"/>
        <v>4086336806</v>
      </c>
      <c r="K191" s="262">
        <f t="shared" si="108"/>
        <v>363610659</v>
      </c>
      <c r="L191" s="262">
        <f t="shared" si="108"/>
        <v>353146946</v>
      </c>
      <c r="M191" s="210"/>
      <c r="N191" s="210"/>
      <c r="O191" s="210"/>
      <c r="P191" s="210"/>
      <c r="Q191" s="210"/>
      <c r="R191" s="210"/>
      <c r="S191" s="210"/>
      <c r="T191" s="210"/>
      <c r="U191" s="210"/>
      <c r="V191" s="210"/>
      <c r="W191" s="210"/>
      <c r="X191" s="210"/>
      <c r="Y191" s="210"/>
      <c r="Z191" s="210"/>
      <c r="AA191" s="210"/>
      <c r="AB191" s="210"/>
      <c r="AC191" s="211"/>
      <c r="AD191" s="211"/>
      <c r="AE191" s="211"/>
      <c r="AF191" s="211"/>
      <c r="AG191" s="210"/>
      <c r="AH191" s="210"/>
      <c r="AI191" s="210"/>
      <c r="AJ191" s="210"/>
      <c r="AK191" s="210"/>
      <c r="AL191" s="210"/>
      <c r="AM191" s="210"/>
      <c r="AN191" s="210"/>
      <c r="AO191" s="235"/>
      <c r="AP191" s="235"/>
      <c r="AQ191" s="235"/>
      <c r="AR191" s="235"/>
      <c r="AS191" s="200"/>
    </row>
    <row r="192" spans="1:45" ht="16.5" thickTop="1" thickBot="1" x14ac:dyDescent="0.3">
      <c r="A192" s="206"/>
      <c r="B192" s="206"/>
      <c r="C192" s="208"/>
      <c r="D192" s="206"/>
      <c r="E192" s="207"/>
      <c r="F192" s="207"/>
      <c r="G192" s="206"/>
      <c r="H192" s="251" t="s">
        <v>672</v>
      </c>
      <c r="I192" s="212">
        <v>4500000000</v>
      </c>
      <c r="J192" s="212">
        <v>4086336806</v>
      </c>
      <c r="K192" s="212">
        <v>363610659</v>
      </c>
      <c r="L192" s="212">
        <v>353146946</v>
      </c>
      <c r="M192" s="210"/>
      <c r="N192" s="210"/>
      <c r="O192" s="210"/>
      <c r="P192" s="210"/>
      <c r="Q192" s="210"/>
      <c r="R192" s="210"/>
      <c r="S192" s="210"/>
      <c r="T192" s="210"/>
      <c r="U192" s="210"/>
      <c r="V192" s="210"/>
      <c r="W192" s="210"/>
      <c r="X192" s="210"/>
      <c r="Y192" s="210"/>
      <c r="Z192" s="210"/>
      <c r="AA192" s="210"/>
      <c r="AB192" s="210"/>
      <c r="AC192" s="211"/>
      <c r="AD192" s="211"/>
      <c r="AE192" s="211"/>
      <c r="AF192" s="211"/>
      <c r="AG192" s="210"/>
      <c r="AH192" s="210"/>
      <c r="AI192" s="210"/>
      <c r="AJ192" s="210"/>
      <c r="AK192" s="210"/>
      <c r="AL192" s="210"/>
      <c r="AM192" s="210"/>
      <c r="AN192" s="210"/>
      <c r="AO192" s="235"/>
      <c r="AP192" s="235"/>
      <c r="AQ192" s="235"/>
      <c r="AR192" s="235"/>
      <c r="AS192" s="200"/>
    </row>
    <row r="193" spans="1:45" ht="39.75" thickTop="1" thickBot="1" x14ac:dyDescent="0.3">
      <c r="A193" s="246"/>
      <c r="B193" s="246"/>
      <c r="C193" s="246"/>
      <c r="D193" s="246"/>
      <c r="E193" s="246"/>
      <c r="F193" s="246"/>
      <c r="G193" s="246"/>
      <c r="H193" s="247" t="s">
        <v>859</v>
      </c>
      <c r="I193" s="210"/>
      <c r="J193" s="210"/>
      <c r="K193" s="210"/>
      <c r="L193" s="210"/>
      <c r="M193" s="210"/>
      <c r="N193" s="210"/>
      <c r="O193" s="210"/>
      <c r="P193" s="210"/>
      <c r="Q193" s="210"/>
      <c r="R193" s="210"/>
      <c r="S193" s="210"/>
      <c r="T193" s="210"/>
      <c r="U193" s="210"/>
      <c r="V193" s="210"/>
      <c r="W193" s="210"/>
      <c r="X193" s="210"/>
      <c r="Y193" s="210"/>
      <c r="Z193" s="210"/>
      <c r="AA193" s="210"/>
      <c r="AB193" s="210"/>
      <c r="AC193" s="211">
        <f>+AC194</f>
        <v>30038287508</v>
      </c>
      <c r="AD193" s="211">
        <f t="shared" ref="AD193:AF193" si="112">+AD194</f>
        <v>30038287508</v>
      </c>
      <c r="AE193" s="211">
        <f t="shared" si="112"/>
        <v>14322424576</v>
      </c>
      <c r="AF193" s="211">
        <f t="shared" si="112"/>
        <v>14322424576</v>
      </c>
      <c r="AG193" s="210"/>
      <c r="AH193" s="210"/>
      <c r="AI193" s="210"/>
      <c r="AJ193" s="210"/>
      <c r="AK193" s="210"/>
      <c r="AL193" s="210"/>
      <c r="AM193" s="210"/>
      <c r="AN193" s="210"/>
      <c r="AO193" s="235"/>
      <c r="AP193" s="235"/>
      <c r="AQ193" s="235"/>
      <c r="AR193" s="235"/>
      <c r="AS193" s="200"/>
    </row>
    <row r="194" spans="1:45" ht="16.5" thickTop="1" thickBot="1" x14ac:dyDescent="0.3">
      <c r="A194" s="246"/>
      <c r="B194" s="246"/>
      <c r="C194" s="246"/>
      <c r="D194" s="246"/>
      <c r="E194" s="246"/>
      <c r="F194" s="246"/>
      <c r="G194" s="246"/>
      <c r="H194" s="250" t="s">
        <v>670</v>
      </c>
      <c r="I194" s="248">
        <f t="shared" ref="I194:T195" si="113">+I195</f>
        <v>0</v>
      </c>
      <c r="J194" s="248">
        <f t="shared" si="113"/>
        <v>0</v>
      </c>
      <c r="K194" s="248">
        <f t="shared" si="113"/>
        <v>0</v>
      </c>
      <c r="L194" s="248">
        <f t="shared" si="113"/>
        <v>0</v>
      </c>
      <c r="M194" s="248">
        <f t="shared" si="113"/>
        <v>0</v>
      </c>
      <c r="N194" s="248">
        <f t="shared" si="113"/>
        <v>0</v>
      </c>
      <c r="O194" s="248">
        <f t="shared" si="113"/>
        <v>0</v>
      </c>
      <c r="P194" s="248">
        <f t="shared" si="113"/>
        <v>0</v>
      </c>
      <c r="Q194" s="248">
        <f t="shared" si="113"/>
        <v>0</v>
      </c>
      <c r="R194" s="248">
        <f t="shared" si="113"/>
        <v>0</v>
      </c>
      <c r="S194" s="248">
        <f t="shared" si="113"/>
        <v>0</v>
      </c>
      <c r="T194" s="248">
        <f t="shared" si="113"/>
        <v>0</v>
      </c>
      <c r="U194" s="248"/>
      <c r="V194" s="248"/>
      <c r="W194" s="248"/>
      <c r="X194" s="248"/>
      <c r="Y194" s="248"/>
      <c r="Z194" s="248"/>
      <c r="AA194" s="248"/>
      <c r="AB194" s="248"/>
      <c r="AC194" s="249">
        <f t="shared" ref="AC194:AF195" si="114">+AC195</f>
        <v>30038287508</v>
      </c>
      <c r="AD194" s="249">
        <f t="shared" si="114"/>
        <v>30038287508</v>
      </c>
      <c r="AE194" s="249">
        <f t="shared" si="114"/>
        <v>14322424576</v>
      </c>
      <c r="AF194" s="249">
        <f t="shared" si="114"/>
        <v>14322424576</v>
      </c>
      <c r="AG194" s="248"/>
      <c r="AH194" s="248"/>
      <c r="AI194" s="248"/>
      <c r="AJ194" s="248"/>
      <c r="AK194" s="248"/>
      <c r="AL194" s="248"/>
      <c r="AM194" s="248"/>
      <c r="AN194" s="248"/>
      <c r="AO194" s="252">
        <f t="shared" ref="AO194:AR196" si="115">+I194+M194+Q194+U194+Y194+AC194+AG194+AK194</f>
        <v>30038287508</v>
      </c>
      <c r="AP194" s="252">
        <f t="shared" si="115"/>
        <v>30038287508</v>
      </c>
      <c r="AQ194" s="252">
        <f t="shared" si="115"/>
        <v>14322424576</v>
      </c>
      <c r="AR194" s="252">
        <f t="shared" si="115"/>
        <v>14322424576</v>
      </c>
      <c r="AS194" s="200"/>
    </row>
    <row r="195" spans="1:45" ht="16.5" thickTop="1" thickBot="1" x14ac:dyDescent="0.3">
      <c r="A195" s="206"/>
      <c r="B195" s="206"/>
      <c r="C195" s="206"/>
      <c r="D195" s="206"/>
      <c r="E195" s="207"/>
      <c r="F195" s="207"/>
      <c r="G195" s="206"/>
      <c r="H195" s="251" t="s">
        <v>671</v>
      </c>
      <c r="I195" s="210">
        <f t="shared" si="113"/>
        <v>0</v>
      </c>
      <c r="J195" s="210">
        <f t="shared" si="113"/>
        <v>0</v>
      </c>
      <c r="K195" s="210">
        <f t="shared" si="113"/>
        <v>0</v>
      </c>
      <c r="L195" s="210">
        <f t="shared" si="113"/>
        <v>0</v>
      </c>
      <c r="M195" s="210">
        <f t="shared" si="113"/>
        <v>0</v>
      </c>
      <c r="N195" s="210">
        <f t="shared" si="113"/>
        <v>0</v>
      </c>
      <c r="O195" s="210">
        <f t="shared" si="113"/>
        <v>0</v>
      </c>
      <c r="P195" s="210">
        <f t="shared" si="113"/>
        <v>0</v>
      </c>
      <c r="Q195" s="210">
        <f t="shared" si="113"/>
        <v>0</v>
      </c>
      <c r="R195" s="210">
        <f t="shared" si="113"/>
        <v>0</v>
      </c>
      <c r="S195" s="210">
        <f t="shared" si="113"/>
        <v>0</v>
      </c>
      <c r="T195" s="210">
        <f t="shared" si="113"/>
        <v>0</v>
      </c>
      <c r="U195" s="210"/>
      <c r="V195" s="210"/>
      <c r="W195" s="210"/>
      <c r="X195" s="210"/>
      <c r="Y195" s="210"/>
      <c r="Z195" s="210"/>
      <c r="AA195" s="210"/>
      <c r="AB195" s="210"/>
      <c r="AC195" s="211">
        <f t="shared" si="114"/>
        <v>30038287508</v>
      </c>
      <c r="AD195" s="211">
        <f t="shared" si="114"/>
        <v>30038287508</v>
      </c>
      <c r="AE195" s="211">
        <f t="shared" si="114"/>
        <v>14322424576</v>
      </c>
      <c r="AF195" s="211">
        <f t="shared" si="114"/>
        <v>14322424576</v>
      </c>
      <c r="AG195" s="210"/>
      <c r="AH195" s="210"/>
      <c r="AI195" s="210"/>
      <c r="AJ195" s="210"/>
      <c r="AK195" s="210"/>
      <c r="AL195" s="210"/>
      <c r="AM195" s="210"/>
      <c r="AN195" s="210"/>
      <c r="AO195" s="235">
        <f t="shared" si="115"/>
        <v>30038287508</v>
      </c>
      <c r="AP195" s="235">
        <f t="shared" si="115"/>
        <v>30038287508</v>
      </c>
      <c r="AQ195" s="235">
        <f t="shared" si="115"/>
        <v>14322424576</v>
      </c>
      <c r="AR195" s="235">
        <f t="shared" si="115"/>
        <v>14322424576</v>
      </c>
      <c r="AS195" s="200"/>
    </row>
    <row r="196" spans="1:45" ht="16.5" thickTop="1" thickBot="1" x14ac:dyDescent="0.3">
      <c r="A196" s="206"/>
      <c r="B196" s="206"/>
      <c r="C196" s="206"/>
      <c r="D196" s="206"/>
      <c r="E196" s="207"/>
      <c r="F196" s="207"/>
      <c r="G196" s="206"/>
      <c r="H196" s="251" t="s">
        <v>672</v>
      </c>
      <c r="I196" s="210">
        <v>0</v>
      </c>
      <c r="J196" s="210">
        <v>0</v>
      </c>
      <c r="K196" s="210">
        <v>0</v>
      </c>
      <c r="L196" s="210">
        <v>0</v>
      </c>
      <c r="M196" s="210"/>
      <c r="N196" s="210"/>
      <c r="O196" s="210"/>
      <c r="P196" s="210"/>
      <c r="Q196" s="210"/>
      <c r="R196" s="210"/>
      <c r="S196" s="210"/>
      <c r="T196" s="210"/>
      <c r="U196" s="210"/>
      <c r="V196" s="210"/>
      <c r="W196" s="210"/>
      <c r="X196" s="210"/>
      <c r="Y196" s="210"/>
      <c r="Z196" s="210"/>
      <c r="AA196" s="210"/>
      <c r="AB196" s="210"/>
      <c r="AC196" s="211">
        <v>30038287508</v>
      </c>
      <c r="AD196" s="211">
        <v>30038287508</v>
      </c>
      <c r="AE196" s="211">
        <v>14322424576</v>
      </c>
      <c r="AF196" s="211">
        <v>14322424576</v>
      </c>
      <c r="AG196" s="210"/>
      <c r="AH196" s="210"/>
      <c r="AI196" s="210"/>
      <c r="AJ196" s="210"/>
      <c r="AK196" s="210"/>
      <c r="AL196" s="210"/>
      <c r="AM196" s="210"/>
      <c r="AN196" s="210"/>
      <c r="AO196" s="235">
        <f t="shared" si="115"/>
        <v>30038287508</v>
      </c>
      <c r="AP196" s="235">
        <f t="shared" si="115"/>
        <v>30038287508</v>
      </c>
      <c r="AQ196" s="235">
        <f t="shared" si="115"/>
        <v>14322424576</v>
      </c>
      <c r="AR196" s="235">
        <f t="shared" si="115"/>
        <v>14322424576</v>
      </c>
      <c r="AS196" s="200"/>
    </row>
    <row r="197" spans="1:45" ht="39.75" thickTop="1" thickBot="1" x14ac:dyDescent="0.3">
      <c r="A197" s="246"/>
      <c r="B197" s="246"/>
      <c r="C197" s="246"/>
      <c r="D197" s="246"/>
      <c r="E197" s="246"/>
      <c r="F197" s="246"/>
      <c r="G197" s="246"/>
      <c r="H197" s="247" t="s">
        <v>860</v>
      </c>
      <c r="I197" s="210"/>
      <c r="J197" s="210"/>
      <c r="K197" s="210"/>
      <c r="L197" s="210"/>
      <c r="M197" s="210"/>
      <c r="N197" s="210"/>
      <c r="O197" s="210"/>
      <c r="P197" s="210"/>
      <c r="Q197" s="210"/>
      <c r="R197" s="210"/>
      <c r="S197" s="210"/>
      <c r="T197" s="210"/>
      <c r="U197" s="210"/>
      <c r="V197" s="210"/>
      <c r="W197" s="210"/>
      <c r="X197" s="210"/>
      <c r="Y197" s="210"/>
      <c r="Z197" s="210"/>
      <c r="AA197" s="210"/>
      <c r="AB197" s="210"/>
      <c r="AC197" s="211">
        <f>+AC198</f>
        <v>1351027782</v>
      </c>
      <c r="AD197" s="211">
        <f t="shared" ref="AD197:AF197" si="116">+AD198</f>
        <v>1351027782</v>
      </c>
      <c r="AE197" s="211">
        <f t="shared" si="116"/>
        <v>700000000</v>
      </c>
      <c r="AF197" s="211">
        <f t="shared" si="116"/>
        <v>700000000</v>
      </c>
      <c r="AG197" s="210"/>
      <c r="AH197" s="210"/>
      <c r="AI197" s="210"/>
      <c r="AJ197" s="210"/>
      <c r="AK197" s="210"/>
      <c r="AL197" s="210"/>
      <c r="AM197" s="210"/>
      <c r="AN197" s="210"/>
      <c r="AO197" s="235"/>
      <c r="AP197" s="235"/>
      <c r="AQ197" s="235"/>
      <c r="AR197" s="235"/>
      <c r="AS197" s="200"/>
    </row>
    <row r="198" spans="1:45" ht="16.5" thickTop="1" thickBot="1" x14ac:dyDescent="0.3">
      <c r="A198" s="246"/>
      <c r="B198" s="246"/>
      <c r="C198" s="246"/>
      <c r="D198" s="246"/>
      <c r="E198" s="246"/>
      <c r="F198" s="246"/>
      <c r="G198" s="246"/>
      <c r="H198" s="250" t="s">
        <v>670</v>
      </c>
      <c r="I198" s="248">
        <f t="shared" ref="I198:T199" si="117">+I199</f>
        <v>0</v>
      </c>
      <c r="J198" s="248">
        <f t="shared" si="117"/>
        <v>0</v>
      </c>
      <c r="K198" s="248">
        <f t="shared" si="117"/>
        <v>0</v>
      </c>
      <c r="L198" s="248">
        <f t="shared" si="117"/>
        <v>0</v>
      </c>
      <c r="M198" s="248">
        <f t="shared" si="117"/>
        <v>0</v>
      </c>
      <c r="N198" s="248">
        <f t="shared" si="117"/>
        <v>0</v>
      </c>
      <c r="O198" s="248">
        <f t="shared" si="117"/>
        <v>0</v>
      </c>
      <c r="P198" s="248">
        <f t="shared" si="117"/>
        <v>0</v>
      </c>
      <c r="Q198" s="248">
        <f t="shared" si="117"/>
        <v>0</v>
      </c>
      <c r="R198" s="248">
        <f t="shared" si="117"/>
        <v>0</v>
      </c>
      <c r="S198" s="248">
        <f t="shared" si="117"/>
        <v>0</v>
      </c>
      <c r="T198" s="248">
        <f t="shared" si="117"/>
        <v>0</v>
      </c>
      <c r="U198" s="248"/>
      <c r="V198" s="248"/>
      <c r="W198" s="248"/>
      <c r="X198" s="248"/>
      <c r="Y198" s="248"/>
      <c r="Z198" s="248"/>
      <c r="AA198" s="248"/>
      <c r="AB198" s="248"/>
      <c r="AC198" s="249">
        <f t="shared" ref="AC198:AF199" si="118">+AC199</f>
        <v>1351027782</v>
      </c>
      <c r="AD198" s="249">
        <f t="shared" si="118"/>
        <v>1351027782</v>
      </c>
      <c r="AE198" s="249">
        <f t="shared" si="118"/>
        <v>700000000</v>
      </c>
      <c r="AF198" s="249">
        <f t="shared" si="118"/>
        <v>700000000</v>
      </c>
      <c r="AG198" s="248"/>
      <c r="AH198" s="248"/>
      <c r="AI198" s="248"/>
      <c r="AJ198" s="248"/>
      <c r="AK198" s="248"/>
      <c r="AL198" s="248"/>
      <c r="AM198" s="248"/>
      <c r="AN198" s="248"/>
      <c r="AO198" s="252">
        <f t="shared" ref="AO198:AR200" si="119">+I198+M198+Q198+U198+Y198+AC198+AG198+AK198</f>
        <v>1351027782</v>
      </c>
      <c r="AP198" s="252">
        <f t="shared" si="119"/>
        <v>1351027782</v>
      </c>
      <c r="AQ198" s="252">
        <f t="shared" si="119"/>
        <v>700000000</v>
      </c>
      <c r="AR198" s="252">
        <f t="shared" si="119"/>
        <v>700000000</v>
      </c>
      <c r="AS198" s="200"/>
    </row>
    <row r="199" spans="1:45" ht="16.5" thickTop="1" thickBot="1" x14ac:dyDescent="0.3">
      <c r="A199" s="206"/>
      <c r="B199" s="206"/>
      <c r="C199" s="206"/>
      <c r="D199" s="206"/>
      <c r="E199" s="207"/>
      <c r="F199" s="207"/>
      <c r="G199" s="206"/>
      <c r="H199" s="251" t="s">
        <v>671</v>
      </c>
      <c r="I199" s="210">
        <f t="shared" si="117"/>
        <v>0</v>
      </c>
      <c r="J199" s="210">
        <f t="shared" si="117"/>
        <v>0</v>
      </c>
      <c r="K199" s="210">
        <f t="shared" si="117"/>
        <v>0</v>
      </c>
      <c r="L199" s="210">
        <f t="shared" si="117"/>
        <v>0</v>
      </c>
      <c r="M199" s="210">
        <f t="shared" si="117"/>
        <v>0</v>
      </c>
      <c r="N199" s="210">
        <f t="shared" si="117"/>
        <v>0</v>
      </c>
      <c r="O199" s="210">
        <f t="shared" si="117"/>
        <v>0</v>
      </c>
      <c r="P199" s="210">
        <f t="shared" si="117"/>
        <v>0</v>
      </c>
      <c r="Q199" s="210">
        <f t="shared" si="117"/>
        <v>0</v>
      </c>
      <c r="R199" s="210">
        <f t="shared" si="117"/>
        <v>0</v>
      </c>
      <c r="S199" s="210">
        <f t="shared" si="117"/>
        <v>0</v>
      </c>
      <c r="T199" s="210">
        <f t="shared" si="117"/>
        <v>0</v>
      </c>
      <c r="U199" s="210"/>
      <c r="V199" s="210"/>
      <c r="W199" s="210"/>
      <c r="X199" s="210"/>
      <c r="Y199" s="210"/>
      <c r="Z199" s="210"/>
      <c r="AA199" s="210"/>
      <c r="AB199" s="210"/>
      <c r="AC199" s="211">
        <f t="shared" si="118"/>
        <v>1351027782</v>
      </c>
      <c r="AD199" s="211">
        <f t="shared" si="118"/>
        <v>1351027782</v>
      </c>
      <c r="AE199" s="211">
        <f t="shared" si="118"/>
        <v>700000000</v>
      </c>
      <c r="AF199" s="211">
        <f t="shared" si="118"/>
        <v>700000000</v>
      </c>
      <c r="AG199" s="210"/>
      <c r="AH199" s="210"/>
      <c r="AI199" s="210"/>
      <c r="AJ199" s="210"/>
      <c r="AK199" s="210"/>
      <c r="AL199" s="210"/>
      <c r="AM199" s="210"/>
      <c r="AN199" s="210"/>
      <c r="AO199" s="235">
        <f t="shared" si="119"/>
        <v>1351027782</v>
      </c>
      <c r="AP199" s="235">
        <f t="shared" si="119"/>
        <v>1351027782</v>
      </c>
      <c r="AQ199" s="235">
        <f t="shared" si="119"/>
        <v>700000000</v>
      </c>
      <c r="AR199" s="235">
        <f t="shared" si="119"/>
        <v>700000000</v>
      </c>
      <c r="AS199" s="200"/>
    </row>
    <row r="200" spans="1:45" ht="16.5" thickTop="1" thickBot="1" x14ac:dyDescent="0.3">
      <c r="A200" s="206"/>
      <c r="B200" s="206"/>
      <c r="C200" s="206"/>
      <c r="D200" s="206"/>
      <c r="E200" s="207"/>
      <c r="F200" s="207"/>
      <c r="G200" s="206"/>
      <c r="H200" s="251" t="s">
        <v>672</v>
      </c>
      <c r="I200" s="210">
        <v>0</v>
      </c>
      <c r="J200" s="210">
        <v>0</v>
      </c>
      <c r="K200" s="210">
        <v>0</v>
      </c>
      <c r="L200" s="210">
        <v>0</v>
      </c>
      <c r="M200" s="210"/>
      <c r="N200" s="210"/>
      <c r="O200" s="210"/>
      <c r="P200" s="210"/>
      <c r="Q200" s="210"/>
      <c r="R200" s="210"/>
      <c r="S200" s="210"/>
      <c r="T200" s="210"/>
      <c r="U200" s="210"/>
      <c r="V200" s="210"/>
      <c r="W200" s="210"/>
      <c r="X200" s="210"/>
      <c r="Y200" s="210"/>
      <c r="Z200" s="210"/>
      <c r="AA200" s="210"/>
      <c r="AB200" s="210"/>
      <c r="AC200" s="211">
        <v>1351027782</v>
      </c>
      <c r="AD200" s="211">
        <v>1351027782</v>
      </c>
      <c r="AE200" s="211">
        <v>700000000</v>
      </c>
      <c r="AF200" s="211">
        <v>700000000</v>
      </c>
      <c r="AG200" s="210"/>
      <c r="AH200" s="210"/>
      <c r="AI200" s="210"/>
      <c r="AJ200" s="210"/>
      <c r="AK200" s="210"/>
      <c r="AL200" s="210"/>
      <c r="AM200" s="210"/>
      <c r="AN200" s="210"/>
      <c r="AO200" s="235">
        <f t="shared" si="119"/>
        <v>1351027782</v>
      </c>
      <c r="AP200" s="235">
        <f t="shared" si="119"/>
        <v>1351027782</v>
      </c>
      <c r="AQ200" s="235">
        <f t="shared" si="119"/>
        <v>700000000</v>
      </c>
      <c r="AR200" s="235">
        <f t="shared" si="119"/>
        <v>700000000</v>
      </c>
      <c r="AS200" s="200"/>
    </row>
    <row r="201" spans="1:45" ht="39.75" thickTop="1" thickBot="1" x14ac:dyDescent="0.3">
      <c r="A201" s="246"/>
      <c r="B201" s="246"/>
      <c r="C201" s="246"/>
      <c r="D201" s="246"/>
      <c r="E201" s="246"/>
      <c r="F201" s="246"/>
      <c r="G201" s="246"/>
      <c r="H201" s="247" t="s">
        <v>861</v>
      </c>
      <c r="I201" s="210"/>
      <c r="J201" s="210"/>
      <c r="K201" s="210"/>
      <c r="L201" s="210"/>
      <c r="M201" s="210"/>
      <c r="N201" s="210"/>
      <c r="O201" s="210"/>
      <c r="P201" s="210"/>
      <c r="Q201" s="210"/>
      <c r="R201" s="210"/>
      <c r="S201" s="210"/>
      <c r="T201" s="210"/>
      <c r="U201" s="210"/>
      <c r="V201" s="210"/>
      <c r="W201" s="210"/>
      <c r="X201" s="210"/>
      <c r="Y201" s="210"/>
      <c r="Z201" s="210"/>
      <c r="AA201" s="210"/>
      <c r="AB201" s="210"/>
      <c r="AC201" s="211">
        <f>+AC202</f>
        <v>6462475132</v>
      </c>
      <c r="AD201" s="211">
        <f t="shared" ref="AD201:AF201" si="120">+AD202</f>
        <v>0</v>
      </c>
      <c r="AE201" s="211">
        <f t="shared" si="120"/>
        <v>0</v>
      </c>
      <c r="AF201" s="211">
        <f t="shared" si="120"/>
        <v>0</v>
      </c>
      <c r="AG201" s="210"/>
      <c r="AH201" s="210"/>
      <c r="AI201" s="210"/>
      <c r="AJ201" s="210"/>
      <c r="AK201" s="210"/>
      <c r="AL201" s="210"/>
      <c r="AM201" s="210"/>
      <c r="AN201" s="210"/>
      <c r="AO201" s="235"/>
      <c r="AP201" s="235"/>
      <c r="AQ201" s="235"/>
      <c r="AR201" s="235"/>
      <c r="AS201" s="200"/>
    </row>
    <row r="202" spans="1:45" ht="16.5" thickTop="1" thickBot="1" x14ac:dyDescent="0.3">
      <c r="A202" s="246"/>
      <c r="B202" s="246"/>
      <c r="C202" s="246"/>
      <c r="D202" s="246"/>
      <c r="E202" s="246"/>
      <c r="F202" s="246"/>
      <c r="G202" s="246"/>
      <c r="H202" s="250" t="s">
        <v>670</v>
      </c>
      <c r="I202" s="248">
        <f t="shared" ref="I202:T203" si="121">+I203</f>
        <v>0</v>
      </c>
      <c r="J202" s="248">
        <f t="shared" si="121"/>
        <v>0</v>
      </c>
      <c r="K202" s="248">
        <f t="shared" si="121"/>
        <v>0</v>
      </c>
      <c r="L202" s="248">
        <f t="shared" si="121"/>
        <v>0</v>
      </c>
      <c r="M202" s="248">
        <f t="shared" si="121"/>
        <v>0</v>
      </c>
      <c r="N202" s="248">
        <f t="shared" si="121"/>
        <v>0</v>
      </c>
      <c r="O202" s="248">
        <f t="shared" si="121"/>
        <v>0</v>
      </c>
      <c r="P202" s="248">
        <f t="shared" si="121"/>
        <v>0</v>
      </c>
      <c r="Q202" s="248">
        <f t="shared" si="121"/>
        <v>0</v>
      </c>
      <c r="R202" s="248">
        <f t="shared" si="121"/>
        <v>0</v>
      </c>
      <c r="S202" s="248">
        <f t="shared" si="121"/>
        <v>0</v>
      </c>
      <c r="T202" s="248">
        <f t="shared" si="121"/>
        <v>0</v>
      </c>
      <c r="U202" s="248"/>
      <c r="V202" s="248"/>
      <c r="W202" s="248"/>
      <c r="X202" s="248"/>
      <c r="Y202" s="248"/>
      <c r="Z202" s="248"/>
      <c r="AA202" s="248"/>
      <c r="AB202" s="248"/>
      <c r="AC202" s="249">
        <f t="shared" ref="AC202:AF203" si="122">+AC203</f>
        <v>6462475132</v>
      </c>
      <c r="AD202" s="249">
        <f t="shared" si="122"/>
        <v>0</v>
      </c>
      <c r="AE202" s="249">
        <f t="shared" si="122"/>
        <v>0</v>
      </c>
      <c r="AF202" s="249">
        <f t="shared" si="122"/>
        <v>0</v>
      </c>
      <c r="AG202" s="248"/>
      <c r="AH202" s="248"/>
      <c r="AI202" s="248"/>
      <c r="AJ202" s="248"/>
      <c r="AK202" s="248"/>
      <c r="AL202" s="248"/>
      <c r="AM202" s="248"/>
      <c r="AN202" s="248"/>
      <c r="AO202" s="252">
        <f t="shared" ref="AO202:AR204" si="123">+I202+M202+Q202+U202+Y202+AC202+AG202+AK202</f>
        <v>6462475132</v>
      </c>
      <c r="AP202" s="252">
        <f t="shared" si="123"/>
        <v>0</v>
      </c>
      <c r="AQ202" s="252">
        <f t="shared" si="123"/>
        <v>0</v>
      </c>
      <c r="AR202" s="252">
        <f t="shared" si="123"/>
        <v>0</v>
      </c>
      <c r="AS202" s="200"/>
    </row>
    <row r="203" spans="1:45" ht="16.5" thickTop="1" thickBot="1" x14ac:dyDescent="0.3">
      <c r="A203" s="206"/>
      <c r="B203" s="206"/>
      <c r="C203" s="206"/>
      <c r="D203" s="206"/>
      <c r="E203" s="207"/>
      <c r="F203" s="207"/>
      <c r="G203" s="206"/>
      <c r="H203" s="251" t="s">
        <v>671</v>
      </c>
      <c r="I203" s="210">
        <f t="shared" si="121"/>
        <v>0</v>
      </c>
      <c r="J203" s="210">
        <f t="shared" si="121"/>
        <v>0</v>
      </c>
      <c r="K203" s="210">
        <f t="shared" si="121"/>
        <v>0</v>
      </c>
      <c r="L203" s="210">
        <f t="shared" si="121"/>
        <v>0</v>
      </c>
      <c r="M203" s="210">
        <f t="shared" si="121"/>
        <v>0</v>
      </c>
      <c r="N203" s="210">
        <f t="shared" si="121"/>
        <v>0</v>
      </c>
      <c r="O203" s="210">
        <f t="shared" si="121"/>
        <v>0</v>
      </c>
      <c r="P203" s="210">
        <f t="shared" si="121"/>
        <v>0</v>
      </c>
      <c r="Q203" s="210">
        <f t="shared" si="121"/>
        <v>0</v>
      </c>
      <c r="R203" s="210">
        <f t="shared" si="121"/>
        <v>0</v>
      </c>
      <c r="S203" s="210">
        <f t="shared" si="121"/>
        <v>0</v>
      </c>
      <c r="T203" s="210">
        <f t="shared" si="121"/>
        <v>0</v>
      </c>
      <c r="U203" s="210"/>
      <c r="V203" s="210"/>
      <c r="W203" s="210"/>
      <c r="X203" s="210"/>
      <c r="Y203" s="210"/>
      <c r="Z203" s="210"/>
      <c r="AA203" s="210"/>
      <c r="AB203" s="210"/>
      <c r="AC203" s="211">
        <f t="shared" si="122"/>
        <v>6462475132</v>
      </c>
      <c r="AD203" s="211">
        <f t="shared" si="122"/>
        <v>0</v>
      </c>
      <c r="AE203" s="211">
        <f t="shared" si="122"/>
        <v>0</v>
      </c>
      <c r="AF203" s="211">
        <f t="shared" si="122"/>
        <v>0</v>
      </c>
      <c r="AG203" s="210"/>
      <c r="AH203" s="210"/>
      <c r="AI203" s="210"/>
      <c r="AJ203" s="210"/>
      <c r="AK203" s="210"/>
      <c r="AL203" s="210"/>
      <c r="AM203" s="210"/>
      <c r="AN203" s="210"/>
      <c r="AO203" s="235">
        <f t="shared" si="123"/>
        <v>6462475132</v>
      </c>
      <c r="AP203" s="235">
        <f t="shared" si="123"/>
        <v>0</v>
      </c>
      <c r="AQ203" s="235">
        <f t="shared" si="123"/>
        <v>0</v>
      </c>
      <c r="AR203" s="235">
        <f t="shared" si="123"/>
        <v>0</v>
      </c>
      <c r="AS203" s="200"/>
    </row>
    <row r="204" spans="1:45" ht="16.5" thickTop="1" thickBot="1" x14ac:dyDescent="0.3">
      <c r="A204" s="206"/>
      <c r="B204" s="206"/>
      <c r="C204" s="206"/>
      <c r="D204" s="206"/>
      <c r="E204" s="207"/>
      <c r="F204" s="207"/>
      <c r="G204" s="206"/>
      <c r="H204" s="251" t="s">
        <v>672</v>
      </c>
      <c r="I204" s="210">
        <v>0</v>
      </c>
      <c r="J204" s="210">
        <v>0</v>
      </c>
      <c r="K204" s="210">
        <v>0</v>
      </c>
      <c r="L204" s="210">
        <v>0</v>
      </c>
      <c r="M204" s="210"/>
      <c r="N204" s="210"/>
      <c r="O204" s="210"/>
      <c r="P204" s="210"/>
      <c r="Q204" s="210"/>
      <c r="R204" s="210"/>
      <c r="S204" s="210"/>
      <c r="T204" s="210"/>
      <c r="U204" s="210"/>
      <c r="V204" s="210"/>
      <c r="W204" s="210"/>
      <c r="X204" s="210"/>
      <c r="Y204" s="210"/>
      <c r="Z204" s="210"/>
      <c r="AA204" s="210"/>
      <c r="AB204" s="210"/>
      <c r="AC204" s="211">
        <v>6462475132</v>
      </c>
      <c r="AD204" s="211">
        <v>0</v>
      </c>
      <c r="AE204" s="211">
        <v>0</v>
      </c>
      <c r="AF204" s="211">
        <v>0</v>
      </c>
      <c r="AG204" s="210"/>
      <c r="AH204" s="210"/>
      <c r="AI204" s="210"/>
      <c r="AJ204" s="210"/>
      <c r="AK204" s="210"/>
      <c r="AL204" s="210"/>
      <c r="AM204" s="210"/>
      <c r="AN204" s="210"/>
      <c r="AO204" s="235">
        <f t="shared" si="123"/>
        <v>6462475132</v>
      </c>
      <c r="AP204" s="235">
        <f t="shared" si="123"/>
        <v>0</v>
      </c>
      <c r="AQ204" s="235">
        <f t="shared" si="123"/>
        <v>0</v>
      </c>
      <c r="AR204" s="235">
        <f t="shared" si="123"/>
        <v>0</v>
      </c>
      <c r="AS204" s="200"/>
    </row>
    <row r="205" spans="1:45" ht="16.5" thickTop="1" thickBot="1" x14ac:dyDescent="0.3">
      <c r="A205" s="206"/>
      <c r="B205" s="206"/>
      <c r="C205" s="206"/>
      <c r="D205" s="206"/>
      <c r="E205" s="207"/>
      <c r="F205" s="207"/>
      <c r="G205" s="206"/>
      <c r="H205" s="241" t="s">
        <v>862</v>
      </c>
      <c r="I205" s="262">
        <f>+I206</f>
        <v>1599000000</v>
      </c>
      <c r="J205" s="262">
        <f t="shared" ref="J205:L205" si="124">+J206</f>
        <v>1030083987</v>
      </c>
      <c r="K205" s="262">
        <f t="shared" si="124"/>
        <v>408581001</v>
      </c>
      <c r="L205" s="262">
        <f t="shared" si="124"/>
        <v>394820493</v>
      </c>
      <c r="M205" s="210"/>
      <c r="N205" s="210"/>
      <c r="O205" s="210"/>
      <c r="P205" s="210"/>
      <c r="Q205" s="210"/>
      <c r="R205" s="210"/>
      <c r="S205" s="210"/>
      <c r="T205" s="210"/>
      <c r="U205" s="210"/>
      <c r="V205" s="210"/>
      <c r="W205" s="210"/>
      <c r="X205" s="210"/>
      <c r="Y205" s="210"/>
      <c r="Z205" s="210"/>
      <c r="AA205" s="210"/>
      <c r="AB205" s="210"/>
      <c r="AC205" s="262">
        <f t="shared" ref="AC205:AF205" si="125">+AC206</f>
        <v>0</v>
      </c>
      <c r="AD205" s="262">
        <f t="shared" si="125"/>
        <v>0</v>
      </c>
      <c r="AE205" s="262">
        <f t="shared" si="125"/>
        <v>0</v>
      </c>
      <c r="AF205" s="262">
        <f t="shared" si="125"/>
        <v>0</v>
      </c>
      <c r="AG205" s="210"/>
      <c r="AH205" s="210"/>
      <c r="AI205" s="210"/>
      <c r="AJ205" s="210"/>
      <c r="AK205" s="210"/>
      <c r="AL205" s="210"/>
      <c r="AM205" s="210"/>
      <c r="AN205" s="210"/>
      <c r="AO205" s="235"/>
      <c r="AP205" s="235"/>
      <c r="AQ205" s="235"/>
      <c r="AR205" s="235"/>
      <c r="AS205" s="200"/>
    </row>
    <row r="206" spans="1:45" ht="16.5" thickTop="1" thickBot="1" x14ac:dyDescent="0.3">
      <c r="A206" s="206"/>
      <c r="B206" s="206"/>
      <c r="C206" s="206"/>
      <c r="D206" s="206"/>
      <c r="E206" s="207"/>
      <c r="F206" s="207"/>
      <c r="G206" s="206"/>
      <c r="H206" s="263" t="s">
        <v>863</v>
      </c>
      <c r="I206" s="262">
        <f>+I207+I211</f>
        <v>1599000000</v>
      </c>
      <c r="J206" s="262">
        <f t="shared" ref="J206:L206" si="126">+J207+J211</f>
        <v>1030083987</v>
      </c>
      <c r="K206" s="262">
        <f t="shared" si="126"/>
        <v>408581001</v>
      </c>
      <c r="L206" s="262">
        <f t="shared" si="126"/>
        <v>394820493</v>
      </c>
      <c r="M206" s="210"/>
      <c r="N206" s="210"/>
      <c r="O206" s="210"/>
      <c r="P206" s="210"/>
      <c r="Q206" s="210"/>
      <c r="R206" s="210"/>
      <c r="S206" s="210"/>
      <c r="T206" s="210"/>
      <c r="U206" s="210"/>
      <c r="V206" s="210"/>
      <c r="W206" s="210"/>
      <c r="X206" s="210"/>
      <c r="Y206" s="210"/>
      <c r="Z206" s="210"/>
      <c r="AA206" s="210"/>
      <c r="AB206" s="210"/>
      <c r="AC206" s="211"/>
      <c r="AD206" s="211"/>
      <c r="AE206" s="211"/>
      <c r="AF206" s="211"/>
      <c r="AG206" s="210"/>
      <c r="AH206" s="210"/>
      <c r="AI206" s="210"/>
      <c r="AJ206" s="210"/>
      <c r="AK206" s="210"/>
      <c r="AL206" s="210"/>
      <c r="AM206" s="210"/>
      <c r="AN206" s="210"/>
      <c r="AO206" s="235"/>
      <c r="AP206" s="235"/>
      <c r="AQ206" s="235"/>
      <c r="AR206" s="235"/>
      <c r="AS206" s="200"/>
    </row>
    <row r="207" spans="1:45" ht="39.75" thickTop="1" thickBot="1" x14ac:dyDescent="0.3">
      <c r="A207" s="206"/>
      <c r="B207" s="206"/>
      <c r="C207" s="206"/>
      <c r="D207" s="206"/>
      <c r="E207" s="207"/>
      <c r="F207" s="207"/>
      <c r="G207" s="206"/>
      <c r="H207" s="247" t="s">
        <v>864</v>
      </c>
      <c r="I207" s="262">
        <f>+I208</f>
        <v>585000000</v>
      </c>
      <c r="J207" s="262">
        <f t="shared" ref="J207:L209" si="127">+J208</f>
        <v>241043298</v>
      </c>
      <c r="K207" s="262">
        <f t="shared" si="127"/>
        <v>161929725</v>
      </c>
      <c r="L207" s="262">
        <f t="shared" si="127"/>
        <v>161929725</v>
      </c>
      <c r="M207" s="210"/>
      <c r="N207" s="210"/>
      <c r="O207" s="210"/>
      <c r="P207" s="210"/>
      <c r="Q207" s="210"/>
      <c r="R207" s="210"/>
      <c r="S207" s="210"/>
      <c r="T207" s="210"/>
      <c r="U207" s="210"/>
      <c r="V207" s="210"/>
      <c r="W207" s="210"/>
      <c r="X207" s="210"/>
      <c r="Y207" s="210"/>
      <c r="Z207" s="210"/>
      <c r="AA207" s="210"/>
      <c r="AB207" s="210"/>
      <c r="AC207" s="211"/>
      <c r="AD207" s="211"/>
      <c r="AE207" s="211"/>
      <c r="AF207" s="211"/>
      <c r="AG207" s="210"/>
      <c r="AH207" s="210"/>
      <c r="AI207" s="210"/>
      <c r="AJ207" s="210"/>
      <c r="AK207" s="210"/>
      <c r="AL207" s="210"/>
      <c r="AM207" s="210"/>
      <c r="AN207" s="210"/>
      <c r="AO207" s="235"/>
      <c r="AP207" s="235"/>
      <c r="AQ207" s="235"/>
      <c r="AR207" s="235"/>
      <c r="AS207" s="200"/>
    </row>
    <row r="208" spans="1:45" ht="16.5" thickTop="1" thickBot="1" x14ac:dyDescent="0.3">
      <c r="A208" s="206"/>
      <c r="B208" s="206"/>
      <c r="C208" s="206"/>
      <c r="D208" s="206"/>
      <c r="E208" s="207"/>
      <c r="F208" s="207"/>
      <c r="G208" s="206"/>
      <c r="H208" s="250" t="s">
        <v>670</v>
      </c>
      <c r="I208" s="262">
        <f>+I209</f>
        <v>585000000</v>
      </c>
      <c r="J208" s="262">
        <f t="shared" si="127"/>
        <v>241043298</v>
      </c>
      <c r="K208" s="262">
        <f t="shared" si="127"/>
        <v>161929725</v>
      </c>
      <c r="L208" s="262">
        <f t="shared" si="127"/>
        <v>161929725</v>
      </c>
      <c r="M208" s="210"/>
      <c r="N208" s="210"/>
      <c r="O208" s="210"/>
      <c r="P208" s="210"/>
      <c r="Q208" s="210"/>
      <c r="R208" s="210"/>
      <c r="S208" s="210"/>
      <c r="T208" s="210"/>
      <c r="U208" s="210"/>
      <c r="V208" s="210"/>
      <c r="W208" s="210"/>
      <c r="X208" s="210"/>
      <c r="Y208" s="210"/>
      <c r="Z208" s="210"/>
      <c r="AA208" s="210"/>
      <c r="AB208" s="210"/>
      <c r="AC208" s="211"/>
      <c r="AD208" s="211"/>
      <c r="AE208" s="211"/>
      <c r="AF208" s="211"/>
      <c r="AG208" s="210"/>
      <c r="AH208" s="210"/>
      <c r="AI208" s="210"/>
      <c r="AJ208" s="210"/>
      <c r="AK208" s="210"/>
      <c r="AL208" s="210"/>
      <c r="AM208" s="210"/>
      <c r="AN208" s="210"/>
      <c r="AO208" s="235"/>
      <c r="AP208" s="235"/>
      <c r="AQ208" s="235"/>
      <c r="AR208" s="235"/>
      <c r="AS208" s="200"/>
    </row>
    <row r="209" spans="1:45" ht="16.5" thickTop="1" thickBot="1" x14ac:dyDescent="0.3">
      <c r="A209" s="206"/>
      <c r="B209" s="206"/>
      <c r="C209" s="206"/>
      <c r="D209" s="206"/>
      <c r="E209" s="207"/>
      <c r="F209" s="207"/>
      <c r="G209" s="206"/>
      <c r="H209" s="251" t="s">
        <v>671</v>
      </c>
      <c r="I209" s="262">
        <f>+I210</f>
        <v>585000000</v>
      </c>
      <c r="J209" s="262">
        <f t="shared" si="127"/>
        <v>241043298</v>
      </c>
      <c r="K209" s="262">
        <f t="shared" si="127"/>
        <v>161929725</v>
      </c>
      <c r="L209" s="262">
        <f t="shared" si="127"/>
        <v>161929725</v>
      </c>
      <c r="M209" s="210"/>
      <c r="N209" s="210"/>
      <c r="O209" s="210"/>
      <c r="P209" s="210"/>
      <c r="Q209" s="210"/>
      <c r="R209" s="210"/>
      <c r="S209" s="210"/>
      <c r="T209" s="210"/>
      <c r="U209" s="210"/>
      <c r="V209" s="210"/>
      <c r="W209" s="210"/>
      <c r="X209" s="210"/>
      <c r="Y209" s="210"/>
      <c r="Z209" s="210"/>
      <c r="AA209" s="210"/>
      <c r="AB209" s="210"/>
      <c r="AC209" s="211"/>
      <c r="AD209" s="211"/>
      <c r="AE209" s="211"/>
      <c r="AF209" s="211"/>
      <c r="AG209" s="210"/>
      <c r="AH209" s="210"/>
      <c r="AI209" s="210"/>
      <c r="AJ209" s="210"/>
      <c r="AK209" s="210"/>
      <c r="AL209" s="210"/>
      <c r="AM209" s="210"/>
      <c r="AN209" s="210"/>
      <c r="AO209" s="235"/>
      <c r="AP209" s="235"/>
      <c r="AQ209" s="235"/>
      <c r="AR209" s="235"/>
      <c r="AS209" s="200"/>
    </row>
    <row r="210" spans="1:45" ht="16.5" thickTop="1" thickBot="1" x14ac:dyDescent="0.3">
      <c r="A210" s="206"/>
      <c r="B210" s="206"/>
      <c r="C210" s="206"/>
      <c r="D210" s="206"/>
      <c r="E210" s="207"/>
      <c r="F210" s="207"/>
      <c r="G210" s="206"/>
      <c r="H210" s="251" t="s">
        <v>672</v>
      </c>
      <c r="I210" s="212">
        <v>585000000</v>
      </c>
      <c r="J210" s="212">
        <v>241043298</v>
      </c>
      <c r="K210" s="212">
        <v>161929725</v>
      </c>
      <c r="L210" s="212">
        <v>161929725</v>
      </c>
      <c r="M210" s="210"/>
      <c r="N210" s="210"/>
      <c r="O210" s="210"/>
      <c r="P210" s="210"/>
      <c r="Q210" s="210"/>
      <c r="R210" s="210"/>
      <c r="S210" s="210"/>
      <c r="T210" s="210"/>
      <c r="U210" s="210"/>
      <c r="V210" s="210"/>
      <c r="W210" s="210"/>
      <c r="X210" s="210"/>
      <c r="Y210" s="210"/>
      <c r="Z210" s="210"/>
      <c r="AA210" s="210"/>
      <c r="AB210" s="210"/>
      <c r="AC210" s="211"/>
      <c r="AD210" s="211"/>
      <c r="AE210" s="211"/>
      <c r="AF210" s="211"/>
      <c r="AG210" s="210"/>
      <c r="AH210" s="210"/>
      <c r="AI210" s="210"/>
      <c r="AJ210" s="210"/>
      <c r="AK210" s="210"/>
      <c r="AL210" s="210"/>
      <c r="AM210" s="210"/>
      <c r="AN210" s="210"/>
      <c r="AO210" s="235"/>
      <c r="AP210" s="235"/>
      <c r="AQ210" s="235"/>
      <c r="AR210" s="235"/>
      <c r="AS210" s="200"/>
    </row>
    <row r="211" spans="1:45" ht="52.5" thickTop="1" thickBot="1" x14ac:dyDescent="0.3">
      <c r="A211" s="206"/>
      <c r="B211" s="206"/>
      <c r="C211" s="206"/>
      <c r="D211" s="206"/>
      <c r="E211" s="207"/>
      <c r="F211" s="207"/>
      <c r="G211" s="206"/>
      <c r="H211" s="247" t="s">
        <v>865</v>
      </c>
      <c r="I211" s="262">
        <f>+I212</f>
        <v>1014000000</v>
      </c>
      <c r="J211" s="262">
        <f t="shared" ref="J211:L213" si="128">+J212</f>
        <v>789040689</v>
      </c>
      <c r="K211" s="262">
        <f t="shared" si="128"/>
        <v>246651276</v>
      </c>
      <c r="L211" s="262">
        <f t="shared" si="128"/>
        <v>232890768</v>
      </c>
      <c r="M211" s="210"/>
      <c r="N211" s="210"/>
      <c r="O211" s="210"/>
      <c r="P211" s="210"/>
      <c r="Q211" s="210"/>
      <c r="R211" s="210"/>
      <c r="S211" s="210"/>
      <c r="T211" s="210"/>
      <c r="U211" s="210"/>
      <c r="V211" s="210"/>
      <c r="W211" s="210"/>
      <c r="X211" s="210"/>
      <c r="Y211" s="210"/>
      <c r="Z211" s="210"/>
      <c r="AA211" s="210"/>
      <c r="AB211" s="210"/>
      <c r="AC211" s="211"/>
      <c r="AD211" s="211"/>
      <c r="AE211" s="211"/>
      <c r="AF211" s="211"/>
      <c r="AG211" s="210"/>
      <c r="AH211" s="210"/>
      <c r="AI211" s="210"/>
      <c r="AJ211" s="210"/>
      <c r="AK211" s="210"/>
      <c r="AL211" s="210"/>
      <c r="AM211" s="210"/>
      <c r="AN211" s="210"/>
      <c r="AO211" s="235"/>
      <c r="AP211" s="235"/>
      <c r="AQ211" s="235"/>
      <c r="AR211" s="235"/>
      <c r="AS211" s="200"/>
    </row>
    <row r="212" spans="1:45" ht="16.5" thickTop="1" thickBot="1" x14ac:dyDescent="0.3">
      <c r="A212" s="206"/>
      <c r="B212" s="206"/>
      <c r="C212" s="206"/>
      <c r="D212" s="206"/>
      <c r="E212" s="207"/>
      <c r="F212" s="207"/>
      <c r="G212" s="206"/>
      <c r="H212" s="250" t="s">
        <v>670</v>
      </c>
      <c r="I212" s="262">
        <f>+I213</f>
        <v>1014000000</v>
      </c>
      <c r="J212" s="262">
        <f t="shared" si="128"/>
        <v>789040689</v>
      </c>
      <c r="K212" s="262">
        <f t="shared" si="128"/>
        <v>246651276</v>
      </c>
      <c r="L212" s="262">
        <f t="shared" si="128"/>
        <v>232890768</v>
      </c>
      <c r="M212" s="210"/>
      <c r="N212" s="210"/>
      <c r="O212" s="210"/>
      <c r="P212" s="210"/>
      <c r="Q212" s="210"/>
      <c r="R212" s="210"/>
      <c r="S212" s="210"/>
      <c r="T212" s="210"/>
      <c r="U212" s="210"/>
      <c r="V212" s="210"/>
      <c r="W212" s="210"/>
      <c r="X212" s="210"/>
      <c r="Y212" s="210"/>
      <c r="Z212" s="210"/>
      <c r="AA212" s="210"/>
      <c r="AB212" s="210"/>
      <c r="AC212" s="211"/>
      <c r="AD212" s="211"/>
      <c r="AE212" s="211"/>
      <c r="AF212" s="211"/>
      <c r="AG212" s="210"/>
      <c r="AH212" s="210"/>
      <c r="AI212" s="210"/>
      <c r="AJ212" s="210"/>
      <c r="AK212" s="210"/>
      <c r="AL212" s="210"/>
      <c r="AM212" s="210"/>
      <c r="AN212" s="210"/>
      <c r="AO212" s="235"/>
      <c r="AP212" s="235"/>
      <c r="AQ212" s="235"/>
      <c r="AR212" s="235"/>
      <c r="AS212" s="200"/>
    </row>
    <row r="213" spans="1:45" ht="16.5" thickTop="1" thickBot="1" x14ac:dyDescent="0.3">
      <c r="A213" s="206"/>
      <c r="B213" s="206"/>
      <c r="C213" s="206"/>
      <c r="D213" s="206"/>
      <c r="E213" s="207"/>
      <c r="F213" s="207"/>
      <c r="G213" s="206"/>
      <c r="H213" s="251" t="s">
        <v>671</v>
      </c>
      <c r="I213" s="262">
        <f>+I214</f>
        <v>1014000000</v>
      </c>
      <c r="J213" s="262">
        <f t="shared" si="128"/>
        <v>789040689</v>
      </c>
      <c r="K213" s="262">
        <f t="shared" si="128"/>
        <v>246651276</v>
      </c>
      <c r="L213" s="262">
        <f t="shared" si="128"/>
        <v>232890768</v>
      </c>
      <c r="M213" s="210"/>
      <c r="N213" s="210"/>
      <c r="O213" s="210"/>
      <c r="P213" s="210"/>
      <c r="Q213" s="210"/>
      <c r="R213" s="210"/>
      <c r="S213" s="210"/>
      <c r="T213" s="210"/>
      <c r="U213" s="210"/>
      <c r="V213" s="210"/>
      <c r="W213" s="210"/>
      <c r="X213" s="210"/>
      <c r="Y213" s="210"/>
      <c r="Z213" s="210"/>
      <c r="AA213" s="210"/>
      <c r="AB213" s="210"/>
      <c r="AC213" s="211"/>
      <c r="AD213" s="211"/>
      <c r="AE213" s="211"/>
      <c r="AF213" s="211"/>
      <c r="AG213" s="210"/>
      <c r="AH213" s="210"/>
      <c r="AI213" s="210"/>
      <c r="AJ213" s="210"/>
      <c r="AK213" s="210"/>
      <c r="AL213" s="210"/>
      <c r="AM213" s="210"/>
      <c r="AN213" s="210"/>
      <c r="AO213" s="235"/>
      <c r="AP213" s="235"/>
      <c r="AQ213" s="235"/>
      <c r="AR213" s="235"/>
      <c r="AS213" s="200"/>
    </row>
    <row r="214" spans="1:45" ht="16.5" thickTop="1" thickBot="1" x14ac:dyDescent="0.3">
      <c r="A214" s="206"/>
      <c r="B214" s="206"/>
      <c r="C214" s="206"/>
      <c r="D214" s="206"/>
      <c r="E214" s="207"/>
      <c r="F214" s="207"/>
      <c r="G214" s="206"/>
      <c r="H214" s="251" t="s">
        <v>672</v>
      </c>
      <c r="I214" s="212">
        <v>1014000000</v>
      </c>
      <c r="J214" s="212">
        <v>789040689</v>
      </c>
      <c r="K214" s="212">
        <v>246651276</v>
      </c>
      <c r="L214" s="212">
        <v>232890768</v>
      </c>
      <c r="M214" s="210"/>
      <c r="N214" s="210"/>
      <c r="O214" s="210"/>
      <c r="P214" s="210"/>
      <c r="Q214" s="210"/>
      <c r="R214" s="210"/>
      <c r="S214" s="210"/>
      <c r="T214" s="210"/>
      <c r="U214" s="210"/>
      <c r="V214" s="210"/>
      <c r="W214" s="210"/>
      <c r="X214" s="210"/>
      <c r="Y214" s="210"/>
      <c r="Z214" s="210"/>
      <c r="AA214" s="210"/>
      <c r="AB214" s="210"/>
      <c r="AC214" s="211"/>
      <c r="AD214" s="211"/>
      <c r="AE214" s="211"/>
      <c r="AF214" s="211"/>
      <c r="AG214" s="210"/>
      <c r="AH214" s="210"/>
      <c r="AI214" s="210"/>
      <c r="AJ214" s="210"/>
      <c r="AK214" s="210"/>
      <c r="AL214" s="210"/>
      <c r="AM214" s="210"/>
      <c r="AN214" s="210"/>
      <c r="AO214" s="235"/>
      <c r="AP214" s="235"/>
      <c r="AQ214" s="235"/>
      <c r="AR214" s="235"/>
      <c r="AS214" s="200"/>
    </row>
    <row r="215" spans="1:45" ht="27" thickTop="1" thickBot="1" x14ac:dyDescent="0.3">
      <c r="A215" s="206"/>
      <c r="B215" s="206"/>
      <c r="C215" s="206"/>
      <c r="D215" s="206"/>
      <c r="E215" s="207"/>
      <c r="F215" s="207"/>
      <c r="G215" s="206"/>
      <c r="H215" s="241" t="s">
        <v>866</v>
      </c>
      <c r="I215" s="262">
        <f>+I216+I233</f>
        <v>9458000000</v>
      </c>
      <c r="J215" s="262">
        <f t="shared" ref="J215:L215" si="129">+J216+J233</f>
        <v>7877070176</v>
      </c>
      <c r="K215" s="262">
        <f t="shared" si="129"/>
        <v>1613319399</v>
      </c>
      <c r="L215" s="262">
        <f t="shared" si="129"/>
        <v>1325619409</v>
      </c>
      <c r="M215" s="210"/>
      <c r="N215" s="210"/>
      <c r="O215" s="210"/>
      <c r="P215" s="210"/>
      <c r="Q215" s="210"/>
      <c r="R215" s="210"/>
      <c r="S215" s="210"/>
      <c r="T215" s="210"/>
      <c r="U215" s="210"/>
      <c r="V215" s="210"/>
      <c r="W215" s="210"/>
      <c r="X215" s="210"/>
      <c r="Y215" s="210"/>
      <c r="Z215" s="210"/>
      <c r="AA215" s="210"/>
      <c r="AB215" s="210"/>
      <c r="AC215" s="262">
        <f t="shared" ref="AC215:AF215" si="130">+AC216+AC233</f>
        <v>1243814681</v>
      </c>
      <c r="AD215" s="262">
        <f t="shared" si="130"/>
        <v>0</v>
      </c>
      <c r="AE215" s="262">
        <f t="shared" si="130"/>
        <v>0</v>
      </c>
      <c r="AF215" s="262">
        <f t="shared" si="130"/>
        <v>0</v>
      </c>
      <c r="AG215" s="210"/>
      <c r="AH215" s="210"/>
      <c r="AI215" s="210"/>
      <c r="AJ215" s="210"/>
      <c r="AK215" s="210"/>
      <c r="AL215" s="210"/>
      <c r="AM215" s="210"/>
      <c r="AN215" s="210"/>
      <c r="AO215" s="235"/>
      <c r="AP215" s="235"/>
      <c r="AQ215" s="235"/>
      <c r="AR215" s="235"/>
      <c r="AS215" s="200"/>
    </row>
    <row r="216" spans="1:45" ht="27" thickTop="1" thickBot="1" x14ac:dyDescent="0.3">
      <c r="A216" s="206"/>
      <c r="B216" s="206"/>
      <c r="C216" s="206"/>
      <c r="D216" s="206"/>
      <c r="E216" s="207"/>
      <c r="F216" s="207"/>
      <c r="G216" s="206"/>
      <c r="H216" s="264" t="s">
        <v>867</v>
      </c>
      <c r="I216" s="262">
        <f>+I217+I221+I225+I229</f>
        <v>5400000000</v>
      </c>
      <c r="J216" s="262">
        <f t="shared" ref="J216:L216" si="131">+J217+J221+J225+J229</f>
        <v>3908958607</v>
      </c>
      <c r="K216" s="262">
        <f t="shared" si="131"/>
        <v>1240614910</v>
      </c>
      <c r="L216" s="262">
        <f t="shared" si="131"/>
        <v>976355172</v>
      </c>
      <c r="M216" s="210"/>
      <c r="N216" s="210"/>
      <c r="O216" s="210"/>
      <c r="P216" s="210"/>
      <c r="Q216" s="210"/>
      <c r="R216" s="210"/>
      <c r="S216" s="210"/>
      <c r="T216" s="210"/>
      <c r="U216" s="210"/>
      <c r="V216" s="210"/>
      <c r="W216" s="210"/>
      <c r="X216" s="210"/>
      <c r="Y216" s="210"/>
      <c r="Z216" s="210"/>
      <c r="AA216" s="210"/>
      <c r="AB216" s="210"/>
      <c r="AC216" s="262">
        <f t="shared" ref="AC216:AF216" si="132">+AC217+AC221+AC225+AC229</f>
        <v>1243814681</v>
      </c>
      <c r="AD216" s="262">
        <f t="shared" si="132"/>
        <v>0</v>
      </c>
      <c r="AE216" s="262">
        <f t="shared" si="132"/>
        <v>0</v>
      </c>
      <c r="AF216" s="262">
        <f t="shared" si="132"/>
        <v>0</v>
      </c>
      <c r="AG216" s="210"/>
      <c r="AH216" s="210"/>
      <c r="AI216" s="210"/>
      <c r="AJ216" s="210"/>
      <c r="AK216" s="210"/>
      <c r="AL216" s="210"/>
      <c r="AM216" s="210"/>
      <c r="AN216" s="210"/>
      <c r="AO216" s="235"/>
      <c r="AP216" s="235"/>
      <c r="AQ216" s="235"/>
      <c r="AR216" s="235"/>
      <c r="AS216" s="200"/>
    </row>
    <row r="217" spans="1:45" ht="52.5" thickTop="1" thickBot="1" x14ac:dyDescent="0.3">
      <c r="A217" s="206"/>
      <c r="B217" s="206"/>
      <c r="C217" s="206"/>
      <c r="D217" s="206"/>
      <c r="E217" s="207"/>
      <c r="F217" s="207"/>
      <c r="G217" s="206"/>
      <c r="H217" s="247" t="s">
        <v>868</v>
      </c>
      <c r="I217" s="262">
        <f>+I218</f>
        <v>1330000000</v>
      </c>
      <c r="J217" s="262">
        <f t="shared" ref="J217:L219" si="133">+J218</f>
        <v>750391226</v>
      </c>
      <c r="K217" s="262">
        <f t="shared" si="133"/>
        <v>229268397</v>
      </c>
      <c r="L217" s="262">
        <f t="shared" si="133"/>
        <v>182235349</v>
      </c>
      <c r="M217" s="210"/>
      <c r="N217" s="210"/>
      <c r="O217" s="210"/>
      <c r="P217" s="210"/>
      <c r="Q217" s="210"/>
      <c r="R217" s="210"/>
      <c r="S217" s="210"/>
      <c r="T217" s="210"/>
      <c r="U217" s="210"/>
      <c r="V217" s="210"/>
      <c r="W217" s="210"/>
      <c r="X217" s="210"/>
      <c r="Y217" s="210"/>
      <c r="Z217" s="210"/>
      <c r="AA217" s="210"/>
      <c r="AB217" s="210"/>
      <c r="AC217" s="211"/>
      <c r="AD217" s="211"/>
      <c r="AE217" s="211"/>
      <c r="AF217" s="211"/>
      <c r="AG217" s="210"/>
      <c r="AH217" s="210"/>
      <c r="AI217" s="210"/>
      <c r="AJ217" s="210"/>
      <c r="AK217" s="210"/>
      <c r="AL217" s="210"/>
      <c r="AM217" s="210"/>
      <c r="AN217" s="210"/>
      <c r="AO217" s="235"/>
      <c r="AP217" s="235"/>
      <c r="AQ217" s="235"/>
      <c r="AR217" s="235"/>
      <c r="AS217" s="200"/>
    </row>
    <row r="218" spans="1:45" ht="16.5" thickTop="1" thickBot="1" x14ac:dyDescent="0.3">
      <c r="A218" s="206"/>
      <c r="B218" s="206"/>
      <c r="C218" s="206"/>
      <c r="D218" s="206"/>
      <c r="E218" s="207"/>
      <c r="F218" s="207"/>
      <c r="G218" s="206"/>
      <c r="H218" s="250" t="s">
        <v>670</v>
      </c>
      <c r="I218" s="262">
        <f>+I219</f>
        <v>1330000000</v>
      </c>
      <c r="J218" s="262">
        <f t="shared" si="133"/>
        <v>750391226</v>
      </c>
      <c r="K218" s="262">
        <f t="shared" si="133"/>
        <v>229268397</v>
      </c>
      <c r="L218" s="262">
        <f t="shared" si="133"/>
        <v>182235349</v>
      </c>
      <c r="M218" s="210"/>
      <c r="N218" s="210"/>
      <c r="O218" s="210"/>
      <c r="P218" s="210"/>
      <c r="Q218" s="210"/>
      <c r="R218" s="210"/>
      <c r="S218" s="210"/>
      <c r="T218" s="210"/>
      <c r="U218" s="210"/>
      <c r="V218" s="210"/>
      <c r="W218" s="210"/>
      <c r="X218" s="210"/>
      <c r="Y218" s="210"/>
      <c r="Z218" s="210"/>
      <c r="AA218" s="210"/>
      <c r="AB218" s="210"/>
      <c r="AC218" s="211"/>
      <c r="AD218" s="211"/>
      <c r="AE218" s="211"/>
      <c r="AF218" s="211"/>
      <c r="AG218" s="210"/>
      <c r="AH218" s="210"/>
      <c r="AI218" s="210"/>
      <c r="AJ218" s="210"/>
      <c r="AK218" s="210"/>
      <c r="AL218" s="210"/>
      <c r="AM218" s="210"/>
      <c r="AN218" s="210"/>
      <c r="AO218" s="235"/>
      <c r="AP218" s="235"/>
      <c r="AQ218" s="235"/>
      <c r="AR218" s="235"/>
      <c r="AS218" s="200"/>
    </row>
    <row r="219" spans="1:45" ht="16.5" thickTop="1" thickBot="1" x14ac:dyDescent="0.3">
      <c r="A219" s="206"/>
      <c r="B219" s="206"/>
      <c r="C219" s="206"/>
      <c r="D219" s="206"/>
      <c r="E219" s="207"/>
      <c r="F219" s="207"/>
      <c r="G219" s="206"/>
      <c r="H219" s="251" t="s">
        <v>671</v>
      </c>
      <c r="I219" s="262">
        <f>+I220</f>
        <v>1330000000</v>
      </c>
      <c r="J219" s="262">
        <f t="shared" si="133"/>
        <v>750391226</v>
      </c>
      <c r="K219" s="262">
        <f t="shared" si="133"/>
        <v>229268397</v>
      </c>
      <c r="L219" s="262">
        <f t="shared" si="133"/>
        <v>182235349</v>
      </c>
      <c r="M219" s="210"/>
      <c r="N219" s="210"/>
      <c r="O219" s="210"/>
      <c r="P219" s="210"/>
      <c r="Q219" s="210"/>
      <c r="R219" s="210"/>
      <c r="S219" s="210"/>
      <c r="T219" s="210"/>
      <c r="U219" s="210"/>
      <c r="V219" s="210"/>
      <c r="W219" s="210"/>
      <c r="X219" s="210"/>
      <c r="Y219" s="210"/>
      <c r="Z219" s="210"/>
      <c r="AA219" s="210"/>
      <c r="AB219" s="210"/>
      <c r="AC219" s="211"/>
      <c r="AD219" s="211"/>
      <c r="AE219" s="211"/>
      <c r="AF219" s="211"/>
      <c r="AG219" s="210"/>
      <c r="AH219" s="210"/>
      <c r="AI219" s="210"/>
      <c r="AJ219" s="210"/>
      <c r="AK219" s="210"/>
      <c r="AL219" s="210"/>
      <c r="AM219" s="210"/>
      <c r="AN219" s="210"/>
      <c r="AO219" s="235"/>
      <c r="AP219" s="235"/>
      <c r="AQ219" s="235"/>
      <c r="AR219" s="235"/>
      <c r="AS219" s="200"/>
    </row>
    <row r="220" spans="1:45" ht="16.5" thickTop="1" thickBot="1" x14ac:dyDescent="0.3">
      <c r="A220" s="206"/>
      <c r="B220" s="206"/>
      <c r="C220" s="206"/>
      <c r="D220" s="206"/>
      <c r="E220" s="207"/>
      <c r="F220" s="207"/>
      <c r="G220" s="206"/>
      <c r="H220" s="251" t="s">
        <v>672</v>
      </c>
      <c r="I220" s="212">
        <v>1330000000</v>
      </c>
      <c r="J220" s="212">
        <v>750391226</v>
      </c>
      <c r="K220" s="212">
        <v>229268397</v>
      </c>
      <c r="L220" s="212">
        <v>182235349</v>
      </c>
      <c r="M220" s="210"/>
      <c r="N220" s="210"/>
      <c r="O220" s="210"/>
      <c r="P220" s="210"/>
      <c r="Q220" s="210"/>
      <c r="R220" s="210"/>
      <c r="S220" s="210"/>
      <c r="T220" s="210"/>
      <c r="U220" s="210"/>
      <c r="V220" s="210"/>
      <c r="W220" s="210"/>
      <c r="X220" s="210"/>
      <c r="Y220" s="210"/>
      <c r="Z220" s="210"/>
      <c r="AA220" s="210"/>
      <c r="AB220" s="210"/>
      <c r="AC220" s="211"/>
      <c r="AD220" s="211"/>
      <c r="AE220" s="211"/>
      <c r="AF220" s="211"/>
      <c r="AG220" s="210"/>
      <c r="AH220" s="210"/>
      <c r="AI220" s="210"/>
      <c r="AJ220" s="210"/>
      <c r="AK220" s="210"/>
      <c r="AL220" s="210"/>
      <c r="AM220" s="210"/>
      <c r="AN220" s="210"/>
      <c r="AO220" s="235"/>
      <c r="AP220" s="235"/>
      <c r="AQ220" s="235"/>
      <c r="AR220" s="235"/>
      <c r="AS220" s="200"/>
    </row>
    <row r="221" spans="1:45" ht="16.5" thickTop="1" thickBot="1" x14ac:dyDescent="0.3">
      <c r="A221" s="206"/>
      <c r="B221" s="206"/>
      <c r="C221" s="206"/>
      <c r="D221" s="206"/>
      <c r="E221" s="207"/>
      <c r="F221" s="207"/>
      <c r="G221" s="206"/>
      <c r="H221" s="247" t="s">
        <v>869</v>
      </c>
      <c r="I221" s="262">
        <f>+I222</f>
        <v>3785000000</v>
      </c>
      <c r="J221" s="262">
        <f t="shared" ref="J221:L223" si="134">+J222</f>
        <v>2959632712</v>
      </c>
      <c r="K221" s="262">
        <f t="shared" si="134"/>
        <v>924642848</v>
      </c>
      <c r="L221" s="262">
        <f t="shared" si="134"/>
        <v>756129498</v>
      </c>
      <c r="M221" s="210"/>
      <c r="N221" s="210"/>
      <c r="O221" s="210"/>
      <c r="P221" s="210"/>
      <c r="Q221" s="210"/>
      <c r="R221" s="210"/>
      <c r="S221" s="210"/>
      <c r="T221" s="210"/>
      <c r="U221" s="210"/>
      <c r="V221" s="210"/>
      <c r="W221" s="210"/>
      <c r="X221" s="210"/>
      <c r="Y221" s="210"/>
      <c r="Z221" s="210"/>
      <c r="AA221" s="210"/>
      <c r="AB221" s="210"/>
      <c r="AC221" s="211"/>
      <c r="AD221" s="211"/>
      <c r="AE221" s="211"/>
      <c r="AF221" s="211"/>
      <c r="AG221" s="210"/>
      <c r="AH221" s="210"/>
      <c r="AI221" s="210"/>
      <c r="AJ221" s="210"/>
      <c r="AK221" s="210"/>
      <c r="AL221" s="210"/>
      <c r="AM221" s="210"/>
      <c r="AN221" s="210"/>
      <c r="AO221" s="235"/>
      <c r="AP221" s="235"/>
      <c r="AQ221" s="235"/>
      <c r="AR221" s="235"/>
      <c r="AS221" s="200"/>
    </row>
    <row r="222" spans="1:45" ht="16.5" thickTop="1" thickBot="1" x14ac:dyDescent="0.3">
      <c r="A222" s="206"/>
      <c r="B222" s="206"/>
      <c r="C222" s="206"/>
      <c r="D222" s="206"/>
      <c r="E222" s="207"/>
      <c r="F222" s="207"/>
      <c r="G222" s="206"/>
      <c r="H222" s="250" t="s">
        <v>670</v>
      </c>
      <c r="I222" s="262">
        <f>+I223</f>
        <v>3785000000</v>
      </c>
      <c r="J222" s="262">
        <f t="shared" si="134"/>
        <v>2959632712</v>
      </c>
      <c r="K222" s="262">
        <f t="shared" si="134"/>
        <v>924642848</v>
      </c>
      <c r="L222" s="262">
        <f t="shared" si="134"/>
        <v>756129498</v>
      </c>
      <c r="M222" s="210"/>
      <c r="N222" s="210"/>
      <c r="O222" s="210"/>
      <c r="P222" s="210"/>
      <c r="Q222" s="210"/>
      <c r="R222" s="210"/>
      <c r="S222" s="210"/>
      <c r="T222" s="210"/>
      <c r="U222" s="210"/>
      <c r="V222" s="210"/>
      <c r="W222" s="210"/>
      <c r="X222" s="210"/>
      <c r="Y222" s="210"/>
      <c r="Z222" s="210"/>
      <c r="AA222" s="210"/>
      <c r="AB222" s="210"/>
      <c r="AC222" s="211"/>
      <c r="AD222" s="211"/>
      <c r="AE222" s="211"/>
      <c r="AF222" s="211"/>
      <c r="AG222" s="210"/>
      <c r="AH222" s="210"/>
      <c r="AI222" s="210"/>
      <c r="AJ222" s="210"/>
      <c r="AK222" s="210"/>
      <c r="AL222" s="210"/>
      <c r="AM222" s="210"/>
      <c r="AN222" s="210"/>
      <c r="AO222" s="235"/>
      <c r="AP222" s="235"/>
      <c r="AQ222" s="235"/>
      <c r="AR222" s="235"/>
      <c r="AS222" s="200"/>
    </row>
    <row r="223" spans="1:45" ht="16.5" thickTop="1" thickBot="1" x14ac:dyDescent="0.3">
      <c r="A223" s="206"/>
      <c r="B223" s="206"/>
      <c r="C223" s="206"/>
      <c r="D223" s="206"/>
      <c r="E223" s="207"/>
      <c r="F223" s="207"/>
      <c r="G223" s="206"/>
      <c r="H223" s="251" t="s">
        <v>671</v>
      </c>
      <c r="I223" s="262">
        <f>+I224</f>
        <v>3785000000</v>
      </c>
      <c r="J223" s="262">
        <f t="shared" si="134"/>
        <v>2959632712</v>
      </c>
      <c r="K223" s="262">
        <f t="shared" si="134"/>
        <v>924642848</v>
      </c>
      <c r="L223" s="262">
        <f t="shared" si="134"/>
        <v>756129498</v>
      </c>
      <c r="M223" s="210"/>
      <c r="N223" s="210"/>
      <c r="O223" s="210"/>
      <c r="P223" s="210"/>
      <c r="Q223" s="210"/>
      <c r="R223" s="210"/>
      <c r="S223" s="210"/>
      <c r="T223" s="210"/>
      <c r="U223" s="210"/>
      <c r="V223" s="210"/>
      <c r="W223" s="210"/>
      <c r="X223" s="210"/>
      <c r="Y223" s="210"/>
      <c r="Z223" s="210"/>
      <c r="AA223" s="210"/>
      <c r="AB223" s="210"/>
      <c r="AC223" s="211"/>
      <c r="AD223" s="211"/>
      <c r="AE223" s="211"/>
      <c r="AF223" s="211"/>
      <c r="AG223" s="210"/>
      <c r="AH223" s="210"/>
      <c r="AI223" s="210"/>
      <c r="AJ223" s="210"/>
      <c r="AK223" s="210"/>
      <c r="AL223" s="210"/>
      <c r="AM223" s="210"/>
      <c r="AN223" s="210"/>
      <c r="AO223" s="235"/>
      <c r="AP223" s="235"/>
      <c r="AQ223" s="235"/>
      <c r="AR223" s="235"/>
      <c r="AS223" s="200"/>
    </row>
    <row r="224" spans="1:45" ht="16.5" thickTop="1" thickBot="1" x14ac:dyDescent="0.3">
      <c r="A224" s="206"/>
      <c r="B224" s="206"/>
      <c r="C224" s="206"/>
      <c r="D224" s="206"/>
      <c r="E224" s="207"/>
      <c r="F224" s="207"/>
      <c r="G224" s="206"/>
      <c r="H224" s="251" t="s">
        <v>672</v>
      </c>
      <c r="I224" s="212">
        <v>3785000000</v>
      </c>
      <c r="J224" s="212">
        <v>2959632712</v>
      </c>
      <c r="K224" s="212">
        <v>924642848</v>
      </c>
      <c r="L224" s="212">
        <v>756129498</v>
      </c>
      <c r="M224" s="210"/>
      <c r="N224" s="210"/>
      <c r="O224" s="210"/>
      <c r="P224" s="210"/>
      <c r="Q224" s="210"/>
      <c r="R224" s="210"/>
      <c r="S224" s="210"/>
      <c r="T224" s="210"/>
      <c r="U224" s="210"/>
      <c r="V224" s="210"/>
      <c r="W224" s="210"/>
      <c r="X224" s="210"/>
      <c r="Y224" s="210"/>
      <c r="Z224" s="210"/>
      <c r="AA224" s="210"/>
      <c r="AB224" s="210"/>
      <c r="AC224" s="211"/>
      <c r="AD224" s="211"/>
      <c r="AE224" s="211"/>
      <c r="AF224" s="211"/>
      <c r="AG224" s="210"/>
      <c r="AH224" s="210"/>
      <c r="AI224" s="210"/>
      <c r="AJ224" s="210"/>
      <c r="AK224" s="210"/>
      <c r="AL224" s="210"/>
      <c r="AM224" s="210"/>
      <c r="AN224" s="210"/>
      <c r="AO224" s="235"/>
      <c r="AP224" s="235"/>
      <c r="AQ224" s="235"/>
      <c r="AR224" s="235"/>
      <c r="AS224" s="200"/>
    </row>
    <row r="225" spans="1:45" ht="27" thickTop="1" thickBot="1" x14ac:dyDescent="0.3">
      <c r="A225" s="206"/>
      <c r="B225" s="206"/>
      <c r="C225" s="206"/>
      <c r="D225" s="206"/>
      <c r="E225" s="207"/>
      <c r="F225" s="207"/>
      <c r="G225" s="206"/>
      <c r="H225" s="247" t="s">
        <v>870</v>
      </c>
      <c r="I225" s="262">
        <f>+I226</f>
        <v>285000000</v>
      </c>
      <c r="J225" s="262">
        <f t="shared" ref="J225:L227" si="135">+J226</f>
        <v>198934669</v>
      </c>
      <c r="K225" s="262">
        <f t="shared" si="135"/>
        <v>86703665</v>
      </c>
      <c r="L225" s="262">
        <f t="shared" si="135"/>
        <v>37990325</v>
      </c>
      <c r="M225" s="210"/>
      <c r="N225" s="210"/>
      <c r="O225" s="210"/>
      <c r="P225" s="210"/>
      <c r="Q225" s="210"/>
      <c r="R225" s="210"/>
      <c r="S225" s="210"/>
      <c r="T225" s="210"/>
      <c r="U225" s="210"/>
      <c r="V225" s="210"/>
      <c r="W225" s="210"/>
      <c r="X225" s="210"/>
      <c r="Y225" s="210"/>
      <c r="Z225" s="210"/>
      <c r="AA225" s="210"/>
      <c r="AB225" s="210"/>
      <c r="AC225" s="211"/>
      <c r="AD225" s="211"/>
      <c r="AE225" s="211"/>
      <c r="AF225" s="211"/>
      <c r="AG225" s="210"/>
      <c r="AH225" s="210"/>
      <c r="AI225" s="210"/>
      <c r="AJ225" s="210"/>
      <c r="AK225" s="210"/>
      <c r="AL225" s="210"/>
      <c r="AM225" s="210"/>
      <c r="AN225" s="210"/>
      <c r="AO225" s="235"/>
      <c r="AP225" s="235"/>
      <c r="AQ225" s="235"/>
      <c r="AR225" s="235"/>
      <c r="AS225" s="200"/>
    </row>
    <row r="226" spans="1:45" ht="16.5" thickTop="1" thickBot="1" x14ac:dyDescent="0.3">
      <c r="A226" s="206"/>
      <c r="B226" s="206"/>
      <c r="C226" s="206"/>
      <c r="D226" s="206"/>
      <c r="E226" s="207"/>
      <c r="F226" s="207"/>
      <c r="G226" s="206"/>
      <c r="H226" s="250" t="s">
        <v>670</v>
      </c>
      <c r="I226" s="262">
        <f>+I227</f>
        <v>285000000</v>
      </c>
      <c r="J226" s="262">
        <f t="shared" si="135"/>
        <v>198934669</v>
      </c>
      <c r="K226" s="262">
        <f t="shared" si="135"/>
        <v>86703665</v>
      </c>
      <c r="L226" s="262">
        <f t="shared" si="135"/>
        <v>37990325</v>
      </c>
      <c r="M226" s="210"/>
      <c r="N226" s="210"/>
      <c r="O226" s="210"/>
      <c r="P226" s="210"/>
      <c r="Q226" s="210"/>
      <c r="R226" s="210"/>
      <c r="S226" s="210"/>
      <c r="T226" s="210"/>
      <c r="U226" s="210"/>
      <c r="V226" s="210"/>
      <c r="W226" s="210"/>
      <c r="X226" s="210"/>
      <c r="Y226" s="210"/>
      <c r="Z226" s="210"/>
      <c r="AA226" s="210"/>
      <c r="AB226" s="210"/>
      <c r="AC226" s="211"/>
      <c r="AD226" s="211"/>
      <c r="AE226" s="211"/>
      <c r="AF226" s="211"/>
      <c r="AG226" s="210"/>
      <c r="AH226" s="210"/>
      <c r="AI226" s="210"/>
      <c r="AJ226" s="210"/>
      <c r="AK226" s="210"/>
      <c r="AL226" s="210"/>
      <c r="AM226" s="210"/>
      <c r="AN226" s="210"/>
      <c r="AO226" s="235"/>
      <c r="AP226" s="235"/>
      <c r="AQ226" s="235"/>
      <c r="AR226" s="235"/>
      <c r="AS226" s="200"/>
    </row>
    <row r="227" spans="1:45" ht="16.5" thickTop="1" thickBot="1" x14ac:dyDescent="0.3">
      <c r="A227" s="206"/>
      <c r="B227" s="206"/>
      <c r="C227" s="206"/>
      <c r="D227" s="206"/>
      <c r="E227" s="207"/>
      <c r="F227" s="207"/>
      <c r="G227" s="206"/>
      <c r="H227" s="251" t="s">
        <v>671</v>
      </c>
      <c r="I227" s="262">
        <f>+I228</f>
        <v>285000000</v>
      </c>
      <c r="J227" s="262">
        <f t="shared" si="135"/>
        <v>198934669</v>
      </c>
      <c r="K227" s="262">
        <f t="shared" si="135"/>
        <v>86703665</v>
      </c>
      <c r="L227" s="262">
        <f t="shared" si="135"/>
        <v>37990325</v>
      </c>
      <c r="M227" s="210"/>
      <c r="N227" s="210"/>
      <c r="O227" s="210"/>
      <c r="P227" s="210"/>
      <c r="Q227" s="210"/>
      <c r="R227" s="210"/>
      <c r="S227" s="210"/>
      <c r="T227" s="210"/>
      <c r="U227" s="210"/>
      <c r="V227" s="210"/>
      <c r="W227" s="210"/>
      <c r="X227" s="210"/>
      <c r="Y227" s="210"/>
      <c r="Z227" s="210"/>
      <c r="AA227" s="210"/>
      <c r="AB227" s="210"/>
      <c r="AC227" s="211"/>
      <c r="AD227" s="211"/>
      <c r="AE227" s="211"/>
      <c r="AF227" s="211"/>
      <c r="AG227" s="210"/>
      <c r="AH227" s="210"/>
      <c r="AI227" s="210"/>
      <c r="AJ227" s="210"/>
      <c r="AK227" s="210"/>
      <c r="AL227" s="210"/>
      <c r="AM227" s="210"/>
      <c r="AN227" s="210"/>
      <c r="AO227" s="235"/>
      <c r="AP227" s="235"/>
      <c r="AQ227" s="235"/>
      <c r="AR227" s="235"/>
      <c r="AS227" s="200"/>
    </row>
    <row r="228" spans="1:45" ht="16.5" thickTop="1" thickBot="1" x14ac:dyDescent="0.3">
      <c r="A228" s="206"/>
      <c r="B228" s="206"/>
      <c r="C228" s="206"/>
      <c r="D228" s="206"/>
      <c r="E228" s="207"/>
      <c r="F228" s="207"/>
      <c r="G228" s="206"/>
      <c r="H228" s="251" t="s">
        <v>672</v>
      </c>
      <c r="I228" s="212">
        <v>285000000</v>
      </c>
      <c r="J228" s="212">
        <v>198934669</v>
      </c>
      <c r="K228" s="212">
        <v>86703665</v>
      </c>
      <c r="L228" s="212">
        <v>37990325</v>
      </c>
      <c r="M228" s="210"/>
      <c r="N228" s="210"/>
      <c r="O228" s="210"/>
      <c r="P228" s="210"/>
      <c r="Q228" s="210"/>
      <c r="R228" s="210"/>
      <c r="S228" s="210"/>
      <c r="T228" s="210"/>
      <c r="U228" s="210"/>
      <c r="V228" s="210"/>
      <c r="W228" s="210"/>
      <c r="X228" s="210"/>
      <c r="Y228" s="210"/>
      <c r="Z228" s="210"/>
      <c r="AA228" s="210"/>
      <c r="AB228" s="210"/>
      <c r="AC228" s="211"/>
      <c r="AD228" s="211"/>
      <c r="AE228" s="211"/>
      <c r="AF228" s="211"/>
      <c r="AG228" s="210"/>
      <c r="AH228" s="210"/>
      <c r="AI228" s="210"/>
      <c r="AJ228" s="210"/>
      <c r="AK228" s="210"/>
      <c r="AL228" s="210"/>
      <c r="AM228" s="210"/>
      <c r="AN228" s="210"/>
      <c r="AO228" s="235"/>
      <c r="AP228" s="235"/>
      <c r="AQ228" s="235"/>
      <c r="AR228" s="235"/>
      <c r="AS228" s="200"/>
    </row>
    <row r="229" spans="1:45" ht="42.75" customHeight="1" thickTop="1" thickBot="1" x14ac:dyDescent="0.3">
      <c r="A229" s="206"/>
      <c r="B229" s="206"/>
      <c r="C229" s="206"/>
      <c r="D229" s="206"/>
      <c r="E229" s="207"/>
      <c r="F229" s="207"/>
      <c r="G229" s="206"/>
      <c r="H229" s="247" t="s">
        <v>871</v>
      </c>
      <c r="I229" s="262">
        <f>+I230</f>
        <v>0</v>
      </c>
      <c r="J229" s="262">
        <f t="shared" ref="J229:L231" si="136">+J230</f>
        <v>0</v>
      </c>
      <c r="K229" s="262">
        <f t="shared" si="136"/>
        <v>0</v>
      </c>
      <c r="L229" s="262">
        <f t="shared" si="136"/>
        <v>0</v>
      </c>
      <c r="M229" s="210"/>
      <c r="N229" s="210"/>
      <c r="O229" s="210"/>
      <c r="P229" s="210"/>
      <c r="Q229" s="210"/>
      <c r="R229" s="210"/>
      <c r="S229" s="210"/>
      <c r="T229" s="210"/>
      <c r="U229" s="210"/>
      <c r="V229" s="210"/>
      <c r="W229" s="210"/>
      <c r="X229" s="210"/>
      <c r="Y229" s="210"/>
      <c r="Z229" s="210"/>
      <c r="AA229" s="210"/>
      <c r="AB229" s="210"/>
      <c r="AC229" s="211">
        <f>+AC230</f>
        <v>1243814681</v>
      </c>
      <c r="AD229" s="211">
        <f t="shared" ref="AD229:AF231" si="137">+AD230</f>
        <v>0</v>
      </c>
      <c r="AE229" s="211">
        <f t="shared" si="137"/>
        <v>0</v>
      </c>
      <c r="AF229" s="211">
        <f t="shared" si="137"/>
        <v>0</v>
      </c>
      <c r="AG229" s="210"/>
      <c r="AH229" s="210"/>
      <c r="AI229" s="210"/>
      <c r="AJ229" s="210"/>
      <c r="AK229" s="210"/>
      <c r="AL229" s="210"/>
      <c r="AM229" s="210"/>
      <c r="AN229" s="210"/>
      <c r="AO229" s="235"/>
      <c r="AP229" s="235"/>
      <c r="AQ229" s="235"/>
      <c r="AR229" s="235"/>
      <c r="AS229" s="200"/>
    </row>
    <row r="230" spans="1:45" ht="16.5" thickTop="1" thickBot="1" x14ac:dyDescent="0.3">
      <c r="A230" s="206"/>
      <c r="B230" s="206"/>
      <c r="C230" s="206"/>
      <c r="D230" s="206"/>
      <c r="E230" s="207"/>
      <c r="F230" s="207"/>
      <c r="G230" s="206"/>
      <c r="H230" s="250" t="s">
        <v>670</v>
      </c>
      <c r="I230" s="262">
        <f>+I231</f>
        <v>0</v>
      </c>
      <c r="J230" s="262">
        <f t="shared" si="136"/>
        <v>0</v>
      </c>
      <c r="K230" s="262">
        <f t="shared" si="136"/>
        <v>0</v>
      </c>
      <c r="L230" s="262">
        <f t="shared" si="136"/>
        <v>0</v>
      </c>
      <c r="M230" s="210"/>
      <c r="N230" s="210"/>
      <c r="O230" s="210"/>
      <c r="P230" s="210"/>
      <c r="Q230" s="210"/>
      <c r="R230" s="210"/>
      <c r="S230" s="210"/>
      <c r="T230" s="210"/>
      <c r="U230" s="210"/>
      <c r="V230" s="210"/>
      <c r="W230" s="210"/>
      <c r="X230" s="210"/>
      <c r="Y230" s="210"/>
      <c r="Z230" s="210"/>
      <c r="AA230" s="210"/>
      <c r="AB230" s="210"/>
      <c r="AC230" s="211">
        <f>+AC231</f>
        <v>1243814681</v>
      </c>
      <c r="AD230" s="211">
        <f t="shared" si="137"/>
        <v>0</v>
      </c>
      <c r="AE230" s="211">
        <f t="shared" si="137"/>
        <v>0</v>
      </c>
      <c r="AF230" s="211">
        <f t="shared" si="137"/>
        <v>0</v>
      </c>
      <c r="AG230" s="210"/>
      <c r="AH230" s="210"/>
      <c r="AI230" s="210"/>
      <c r="AJ230" s="210"/>
      <c r="AK230" s="210"/>
      <c r="AL230" s="210"/>
      <c r="AM230" s="210"/>
      <c r="AN230" s="210"/>
      <c r="AO230" s="235"/>
      <c r="AP230" s="235"/>
      <c r="AQ230" s="235"/>
      <c r="AR230" s="235"/>
      <c r="AS230" s="200"/>
    </row>
    <row r="231" spans="1:45" ht="16.5" thickTop="1" thickBot="1" x14ac:dyDescent="0.3">
      <c r="A231" s="206"/>
      <c r="B231" s="206"/>
      <c r="C231" s="206"/>
      <c r="D231" s="206"/>
      <c r="E231" s="207"/>
      <c r="F231" s="207"/>
      <c r="G231" s="206"/>
      <c r="H231" s="251" t="s">
        <v>671</v>
      </c>
      <c r="I231" s="262">
        <f>+I232</f>
        <v>0</v>
      </c>
      <c r="J231" s="262">
        <f t="shared" si="136"/>
        <v>0</v>
      </c>
      <c r="K231" s="262">
        <f t="shared" si="136"/>
        <v>0</v>
      </c>
      <c r="L231" s="262">
        <f t="shared" si="136"/>
        <v>0</v>
      </c>
      <c r="M231" s="210"/>
      <c r="N231" s="210"/>
      <c r="O231" s="210"/>
      <c r="P231" s="210"/>
      <c r="Q231" s="210"/>
      <c r="R231" s="210"/>
      <c r="S231" s="210"/>
      <c r="T231" s="210"/>
      <c r="U231" s="210"/>
      <c r="V231" s="210"/>
      <c r="W231" s="210"/>
      <c r="X231" s="210"/>
      <c r="Y231" s="210"/>
      <c r="Z231" s="210"/>
      <c r="AA231" s="210"/>
      <c r="AB231" s="210"/>
      <c r="AC231" s="211">
        <f>+AC232</f>
        <v>1243814681</v>
      </c>
      <c r="AD231" s="211">
        <f t="shared" si="137"/>
        <v>0</v>
      </c>
      <c r="AE231" s="211">
        <f t="shared" si="137"/>
        <v>0</v>
      </c>
      <c r="AF231" s="211">
        <f t="shared" si="137"/>
        <v>0</v>
      </c>
      <c r="AG231" s="210"/>
      <c r="AH231" s="210"/>
      <c r="AI231" s="210"/>
      <c r="AJ231" s="210"/>
      <c r="AK231" s="210"/>
      <c r="AL231" s="210"/>
      <c r="AM231" s="210"/>
      <c r="AN231" s="210"/>
      <c r="AO231" s="235"/>
      <c r="AP231" s="235"/>
      <c r="AQ231" s="235"/>
      <c r="AR231" s="235"/>
      <c r="AS231" s="200"/>
    </row>
    <row r="232" spans="1:45" ht="16.5" thickTop="1" thickBot="1" x14ac:dyDescent="0.3">
      <c r="A232" s="206"/>
      <c r="B232" s="206"/>
      <c r="C232" s="206"/>
      <c r="D232" s="206"/>
      <c r="E232" s="207"/>
      <c r="F232" s="207"/>
      <c r="G232" s="206"/>
      <c r="H232" s="251" t="s">
        <v>672</v>
      </c>
      <c r="I232" s="212">
        <v>0</v>
      </c>
      <c r="J232" s="212">
        <v>0</v>
      </c>
      <c r="K232" s="212">
        <v>0</v>
      </c>
      <c r="L232" s="212">
        <v>0</v>
      </c>
      <c r="M232" s="210"/>
      <c r="N232" s="210"/>
      <c r="O232" s="210"/>
      <c r="P232" s="210"/>
      <c r="Q232" s="210"/>
      <c r="R232" s="210"/>
      <c r="S232" s="210"/>
      <c r="T232" s="210"/>
      <c r="U232" s="210"/>
      <c r="V232" s="210"/>
      <c r="W232" s="210"/>
      <c r="X232" s="210"/>
      <c r="Y232" s="210"/>
      <c r="Z232" s="210"/>
      <c r="AA232" s="210"/>
      <c r="AB232" s="210"/>
      <c r="AC232" s="211">
        <v>1243814681</v>
      </c>
      <c r="AD232" s="211">
        <v>0</v>
      </c>
      <c r="AE232" s="211">
        <v>0</v>
      </c>
      <c r="AF232" s="211">
        <v>0</v>
      </c>
      <c r="AG232" s="210"/>
      <c r="AH232" s="210"/>
      <c r="AI232" s="210"/>
      <c r="AJ232" s="210"/>
      <c r="AK232" s="210"/>
      <c r="AL232" s="210"/>
      <c r="AM232" s="210"/>
      <c r="AN232" s="210"/>
      <c r="AO232" s="235"/>
      <c r="AP232" s="235"/>
      <c r="AQ232" s="235"/>
      <c r="AR232" s="235"/>
      <c r="AS232" s="200"/>
    </row>
    <row r="233" spans="1:45" ht="16.5" thickTop="1" thickBot="1" x14ac:dyDescent="0.3">
      <c r="A233" s="206"/>
      <c r="B233" s="206"/>
      <c r="C233" s="206"/>
      <c r="D233" s="206"/>
      <c r="E233" s="207"/>
      <c r="F233" s="207"/>
      <c r="G233" s="206"/>
      <c r="H233" s="264" t="s">
        <v>872</v>
      </c>
      <c r="I233" s="262">
        <f>+I234</f>
        <v>4058000000</v>
      </c>
      <c r="J233" s="262">
        <f t="shared" ref="J233:L236" si="138">+J234</f>
        <v>3968111569</v>
      </c>
      <c r="K233" s="262">
        <f t="shared" si="138"/>
        <v>372704489</v>
      </c>
      <c r="L233" s="262">
        <f t="shared" si="138"/>
        <v>349264237</v>
      </c>
      <c r="M233" s="210"/>
      <c r="N233" s="210"/>
      <c r="O233" s="210"/>
      <c r="P233" s="210"/>
      <c r="Q233" s="210"/>
      <c r="R233" s="210"/>
      <c r="S233" s="210"/>
      <c r="T233" s="210"/>
      <c r="U233" s="210"/>
      <c r="V233" s="210"/>
      <c r="W233" s="210"/>
      <c r="X233" s="210"/>
      <c r="Y233" s="210"/>
      <c r="Z233" s="210"/>
      <c r="AA233" s="210"/>
      <c r="AB233" s="210"/>
      <c r="AC233" s="262">
        <f t="shared" ref="AC233:AF233" si="139">+AC234</f>
        <v>0</v>
      </c>
      <c r="AD233" s="262">
        <f t="shared" si="139"/>
        <v>0</v>
      </c>
      <c r="AE233" s="262">
        <f t="shared" si="139"/>
        <v>0</v>
      </c>
      <c r="AF233" s="262">
        <f t="shared" si="139"/>
        <v>0</v>
      </c>
      <c r="AG233" s="210"/>
      <c r="AH233" s="210"/>
      <c r="AI233" s="210"/>
      <c r="AJ233" s="210"/>
      <c r="AK233" s="210"/>
      <c r="AL233" s="210"/>
      <c r="AM233" s="210"/>
      <c r="AN233" s="210"/>
      <c r="AO233" s="235"/>
      <c r="AP233" s="235"/>
      <c r="AQ233" s="235"/>
      <c r="AR233" s="235"/>
      <c r="AS233" s="200"/>
    </row>
    <row r="234" spans="1:45" ht="27" thickTop="1" thickBot="1" x14ac:dyDescent="0.3">
      <c r="A234" s="206"/>
      <c r="B234" s="206"/>
      <c r="C234" s="206"/>
      <c r="D234" s="206"/>
      <c r="E234" s="207"/>
      <c r="F234" s="207"/>
      <c r="G234" s="206"/>
      <c r="H234" s="247" t="s">
        <v>873</v>
      </c>
      <c r="I234" s="262">
        <f>+I235</f>
        <v>4058000000</v>
      </c>
      <c r="J234" s="262">
        <f t="shared" si="138"/>
        <v>3968111569</v>
      </c>
      <c r="K234" s="262">
        <f t="shared" si="138"/>
        <v>372704489</v>
      </c>
      <c r="L234" s="262">
        <f t="shared" si="138"/>
        <v>349264237</v>
      </c>
      <c r="M234" s="210"/>
      <c r="N234" s="210"/>
      <c r="O234" s="210"/>
      <c r="P234" s="210"/>
      <c r="Q234" s="210"/>
      <c r="R234" s="210"/>
      <c r="S234" s="210"/>
      <c r="T234" s="210"/>
      <c r="U234" s="210"/>
      <c r="V234" s="210"/>
      <c r="W234" s="210"/>
      <c r="X234" s="210"/>
      <c r="Y234" s="210"/>
      <c r="Z234" s="210"/>
      <c r="AA234" s="210"/>
      <c r="AB234" s="210"/>
      <c r="AC234" s="211"/>
      <c r="AD234" s="211"/>
      <c r="AE234" s="211"/>
      <c r="AF234" s="211"/>
      <c r="AG234" s="210"/>
      <c r="AH234" s="210"/>
      <c r="AI234" s="210"/>
      <c r="AJ234" s="210"/>
      <c r="AK234" s="210"/>
      <c r="AL234" s="210"/>
      <c r="AM234" s="210"/>
      <c r="AN234" s="210"/>
      <c r="AO234" s="235"/>
      <c r="AP234" s="235"/>
      <c r="AQ234" s="235"/>
      <c r="AR234" s="235"/>
      <c r="AS234" s="200"/>
    </row>
    <row r="235" spans="1:45" ht="16.5" thickTop="1" thickBot="1" x14ac:dyDescent="0.3">
      <c r="A235" s="206"/>
      <c r="B235" s="206"/>
      <c r="C235" s="206"/>
      <c r="D235" s="206"/>
      <c r="E235" s="207"/>
      <c r="F235" s="207"/>
      <c r="G235" s="206"/>
      <c r="H235" s="250" t="s">
        <v>670</v>
      </c>
      <c r="I235" s="262">
        <f>+I236</f>
        <v>4058000000</v>
      </c>
      <c r="J235" s="262">
        <f t="shared" si="138"/>
        <v>3968111569</v>
      </c>
      <c r="K235" s="262">
        <f t="shared" si="138"/>
        <v>372704489</v>
      </c>
      <c r="L235" s="262">
        <f t="shared" si="138"/>
        <v>349264237</v>
      </c>
      <c r="M235" s="210"/>
      <c r="N235" s="210"/>
      <c r="O235" s="210"/>
      <c r="P235" s="210"/>
      <c r="Q235" s="210"/>
      <c r="R235" s="210"/>
      <c r="S235" s="210"/>
      <c r="T235" s="210"/>
      <c r="U235" s="210"/>
      <c r="V235" s="210"/>
      <c r="W235" s="210"/>
      <c r="X235" s="210"/>
      <c r="Y235" s="210"/>
      <c r="Z235" s="210"/>
      <c r="AA235" s="210"/>
      <c r="AB235" s="210"/>
      <c r="AC235" s="211"/>
      <c r="AD235" s="211"/>
      <c r="AE235" s="211"/>
      <c r="AF235" s="211"/>
      <c r="AG235" s="210"/>
      <c r="AH235" s="210"/>
      <c r="AI235" s="210"/>
      <c r="AJ235" s="210"/>
      <c r="AK235" s="210"/>
      <c r="AL235" s="210"/>
      <c r="AM235" s="210"/>
      <c r="AN235" s="210"/>
      <c r="AO235" s="235"/>
      <c r="AP235" s="235"/>
      <c r="AQ235" s="235"/>
      <c r="AR235" s="235"/>
      <c r="AS235" s="200"/>
    </row>
    <row r="236" spans="1:45" ht="16.5" thickTop="1" thickBot="1" x14ac:dyDescent="0.3">
      <c r="A236" s="206"/>
      <c r="B236" s="206"/>
      <c r="C236" s="206"/>
      <c r="D236" s="206"/>
      <c r="E236" s="207"/>
      <c r="F236" s="207"/>
      <c r="G236" s="206"/>
      <c r="H236" s="251" t="s">
        <v>671</v>
      </c>
      <c r="I236" s="262">
        <f>+I237</f>
        <v>4058000000</v>
      </c>
      <c r="J236" s="262">
        <f t="shared" si="138"/>
        <v>3968111569</v>
      </c>
      <c r="K236" s="262">
        <f t="shared" si="138"/>
        <v>372704489</v>
      </c>
      <c r="L236" s="262">
        <f t="shared" si="138"/>
        <v>349264237</v>
      </c>
      <c r="M236" s="210"/>
      <c r="N236" s="210"/>
      <c r="O236" s="210"/>
      <c r="P236" s="210"/>
      <c r="Q236" s="210"/>
      <c r="R236" s="210"/>
      <c r="S236" s="210"/>
      <c r="T236" s="210"/>
      <c r="U236" s="210"/>
      <c r="V236" s="210"/>
      <c r="W236" s="210"/>
      <c r="X236" s="210"/>
      <c r="Y236" s="210"/>
      <c r="Z236" s="210"/>
      <c r="AA236" s="210"/>
      <c r="AB236" s="210"/>
      <c r="AC236" s="211"/>
      <c r="AD236" s="211"/>
      <c r="AE236" s="211"/>
      <c r="AF236" s="211"/>
      <c r="AG236" s="210"/>
      <c r="AH236" s="210"/>
      <c r="AI236" s="210"/>
      <c r="AJ236" s="210"/>
      <c r="AK236" s="210"/>
      <c r="AL236" s="210"/>
      <c r="AM236" s="210"/>
      <c r="AN236" s="210"/>
      <c r="AO236" s="235"/>
      <c r="AP236" s="235"/>
      <c r="AQ236" s="235"/>
      <c r="AR236" s="235"/>
      <c r="AS236" s="200"/>
    </row>
    <row r="237" spans="1:45" ht="16.5" thickTop="1" thickBot="1" x14ac:dyDescent="0.3">
      <c r="A237" s="206"/>
      <c r="B237" s="206"/>
      <c r="C237" s="206"/>
      <c r="D237" s="206"/>
      <c r="E237" s="207"/>
      <c r="F237" s="207"/>
      <c r="G237" s="206"/>
      <c r="H237" s="251" t="s">
        <v>672</v>
      </c>
      <c r="I237" s="212">
        <v>4058000000</v>
      </c>
      <c r="J237" s="212">
        <v>3968111569</v>
      </c>
      <c r="K237" s="212">
        <v>372704489</v>
      </c>
      <c r="L237" s="212">
        <v>349264237</v>
      </c>
      <c r="M237" s="210"/>
      <c r="N237" s="210"/>
      <c r="O237" s="210"/>
      <c r="P237" s="210"/>
      <c r="Q237" s="210"/>
      <c r="R237" s="210"/>
      <c r="S237" s="210"/>
      <c r="T237" s="210"/>
      <c r="U237" s="210"/>
      <c r="V237" s="210"/>
      <c r="W237" s="210"/>
      <c r="X237" s="210"/>
      <c r="Y237" s="210"/>
      <c r="Z237" s="210"/>
      <c r="AA237" s="210"/>
      <c r="AB237" s="210"/>
      <c r="AC237" s="211"/>
      <c r="AD237" s="211"/>
      <c r="AE237" s="211"/>
      <c r="AF237" s="211"/>
      <c r="AG237" s="210"/>
      <c r="AH237" s="210"/>
      <c r="AI237" s="210"/>
      <c r="AJ237" s="210"/>
      <c r="AK237" s="210"/>
      <c r="AL237" s="210"/>
      <c r="AM237" s="210"/>
      <c r="AN237" s="210"/>
      <c r="AO237" s="235"/>
      <c r="AP237" s="235"/>
      <c r="AQ237" s="235"/>
      <c r="AR237" s="235"/>
      <c r="AS237" s="200"/>
    </row>
    <row r="238" spans="1:45" ht="16.5" thickTop="1" thickBot="1" x14ac:dyDescent="0.3">
      <c r="A238" s="254"/>
      <c r="B238" s="254"/>
      <c r="C238" s="254"/>
      <c r="D238" s="254"/>
      <c r="E238" s="254"/>
      <c r="F238" s="254"/>
      <c r="G238" s="250"/>
      <c r="H238" s="250" t="s">
        <v>673</v>
      </c>
      <c r="I238" s="255">
        <f>+I239</f>
        <v>0</v>
      </c>
      <c r="J238" s="255">
        <f t="shared" ref="J238:AF240" si="140">+J239</f>
        <v>0</v>
      </c>
      <c r="K238" s="255">
        <f t="shared" si="140"/>
        <v>0</v>
      </c>
      <c r="L238" s="255">
        <f t="shared" si="140"/>
        <v>0</v>
      </c>
      <c r="M238" s="255">
        <f t="shared" si="140"/>
        <v>0</v>
      </c>
      <c r="N238" s="255">
        <f t="shared" si="140"/>
        <v>0</v>
      </c>
      <c r="O238" s="255">
        <f t="shared" si="140"/>
        <v>0</v>
      </c>
      <c r="P238" s="255">
        <f t="shared" si="140"/>
        <v>0</v>
      </c>
      <c r="Q238" s="255">
        <f t="shared" si="140"/>
        <v>0</v>
      </c>
      <c r="R238" s="255">
        <f t="shared" si="140"/>
        <v>0</v>
      </c>
      <c r="S238" s="255">
        <f t="shared" si="140"/>
        <v>0</v>
      </c>
      <c r="T238" s="255">
        <f t="shared" si="140"/>
        <v>0</v>
      </c>
      <c r="U238" s="255"/>
      <c r="V238" s="255"/>
      <c r="W238" s="255"/>
      <c r="X238" s="255"/>
      <c r="Y238" s="255"/>
      <c r="Z238" s="255"/>
      <c r="AA238" s="255"/>
      <c r="AB238" s="255"/>
      <c r="AC238" s="256">
        <f t="shared" si="140"/>
        <v>0</v>
      </c>
      <c r="AD238" s="256">
        <f t="shared" si="140"/>
        <v>0</v>
      </c>
      <c r="AE238" s="256">
        <f t="shared" si="140"/>
        <v>0</v>
      </c>
      <c r="AF238" s="256">
        <f t="shared" si="140"/>
        <v>0</v>
      </c>
      <c r="AG238" s="255"/>
      <c r="AH238" s="255"/>
      <c r="AI238" s="255"/>
      <c r="AJ238" s="255"/>
      <c r="AK238" s="255"/>
      <c r="AL238" s="255"/>
      <c r="AM238" s="255"/>
      <c r="AN238" s="255"/>
      <c r="AO238" s="257">
        <f t="shared" ref="AO238:AR242" si="141">+I238+M238+Q238+U238+Y238+AC238+AG238+AK238</f>
        <v>0</v>
      </c>
      <c r="AP238" s="257">
        <f t="shared" si="141"/>
        <v>0</v>
      </c>
      <c r="AQ238" s="257">
        <f t="shared" si="141"/>
        <v>0</v>
      </c>
      <c r="AR238" s="257">
        <f t="shared" si="141"/>
        <v>0</v>
      </c>
      <c r="AS238" s="200"/>
    </row>
    <row r="239" spans="1:45" ht="16.5" thickTop="1" thickBot="1" x14ac:dyDescent="0.3">
      <c r="A239" s="254"/>
      <c r="B239" s="254"/>
      <c r="C239" s="254"/>
      <c r="D239" s="254"/>
      <c r="E239" s="246"/>
      <c r="F239" s="246"/>
      <c r="G239" s="246"/>
      <c r="H239" s="250" t="s">
        <v>670</v>
      </c>
      <c r="I239" s="248">
        <f>+I240</f>
        <v>0</v>
      </c>
      <c r="J239" s="248">
        <f t="shared" si="140"/>
        <v>0</v>
      </c>
      <c r="K239" s="248">
        <f t="shared" si="140"/>
        <v>0</v>
      </c>
      <c r="L239" s="248">
        <f t="shared" si="140"/>
        <v>0</v>
      </c>
      <c r="M239" s="248">
        <f t="shared" si="140"/>
        <v>0</v>
      </c>
      <c r="N239" s="248">
        <f t="shared" si="140"/>
        <v>0</v>
      </c>
      <c r="O239" s="248">
        <f t="shared" si="140"/>
        <v>0</v>
      </c>
      <c r="P239" s="248">
        <f t="shared" si="140"/>
        <v>0</v>
      </c>
      <c r="Q239" s="248">
        <f t="shared" si="140"/>
        <v>0</v>
      </c>
      <c r="R239" s="248">
        <f t="shared" si="140"/>
        <v>0</v>
      </c>
      <c r="S239" s="248">
        <f t="shared" si="140"/>
        <v>0</v>
      </c>
      <c r="T239" s="248">
        <f t="shared" si="140"/>
        <v>0</v>
      </c>
      <c r="U239" s="248"/>
      <c r="V239" s="248"/>
      <c r="W239" s="248"/>
      <c r="X239" s="248"/>
      <c r="Y239" s="248"/>
      <c r="Z239" s="248"/>
      <c r="AA239" s="248"/>
      <c r="AB239" s="248"/>
      <c r="AC239" s="249">
        <f t="shared" si="140"/>
        <v>0</v>
      </c>
      <c r="AD239" s="249">
        <f t="shared" si="140"/>
        <v>0</v>
      </c>
      <c r="AE239" s="249">
        <f t="shared" si="140"/>
        <v>0</v>
      </c>
      <c r="AF239" s="249">
        <f t="shared" si="140"/>
        <v>0</v>
      </c>
      <c r="AG239" s="248"/>
      <c r="AH239" s="248"/>
      <c r="AI239" s="248"/>
      <c r="AJ239" s="248"/>
      <c r="AK239" s="248"/>
      <c r="AL239" s="248"/>
      <c r="AM239" s="248"/>
      <c r="AN239" s="248"/>
      <c r="AO239" s="252">
        <f t="shared" si="141"/>
        <v>0</v>
      </c>
      <c r="AP239" s="252">
        <f t="shared" si="141"/>
        <v>0</v>
      </c>
      <c r="AQ239" s="252">
        <f t="shared" si="141"/>
        <v>0</v>
      </c>
      <c r="AR239" s="252">
        <f t="shared" si="141"/>
        <v>0</v>
      </c>
      <c r="AS239" s="200"/>
    </row>
    <row r="240" spans="1:45" ht="16.5" thickTop="1" thickBot="1" x14ac:dyDescent="0.3">
      <c r="A240" s="206"/>
      <c r="B240" s="206"/>
      <c r="C240" s="208"/>
      <c r="D240" s="208"/>
      <c r="E240" s="207"/>
      <c r="F240" s="207"/>
      <c r="G240" s="206"/>
      <c r="H240" s="251" t="s">
        <v>671</v>
      </c>
      <c r="I240" s="210">
        <f>+I241</f>
        <v>0</v>
      </c>
      <c r="J240" s="210">
        <f t="shared" si="140"/>
        <v>0</v>
      </c>
      <c r="K240" s="210">
        <f t="shared" si="140"/>
        <v>0</v>
      </c>
      <c r="L240" s="210">
        <f t="shared" si="140"/>
        <v>0</v>
      </c>
      <c r="M240" s="210">
        <f t="shared" si="140"/>
        <v>0</v>
      </c>
      <c r="N240" s="210">
        <f t="shared" si="140"/>
        <v>0</v>
      </c>
      <c r="O240" s="210">
        <f t="shared" si="140"/>
        <v>0</v>
      </c>
      <c r="P240" s="210">
        <f t="shared" si="140"/>
        <v>0</v>
      </c>
      <c r="Q240" s="210">
        <f t="shared" si="140"/>
        <v>0</v>
      </c>
      <c r="R240" s="210">
        <f t="shared" si="140"/>
        <v>0</v>
      </c>
      <c r="S240" s="210">
        <f t="shared" si="140"/>
        <v>0</v>
      </c>
      <c r="T240" s="210">
        <f t="shared" si="140"/>
        <v>0</v>
      </c>
      <c r="U240" s="210"/>
      <c r="V240" s="210"/>
      <c r="W240" s="210"/>
      <c r="X240" s="210"/>
      <c r="Y240" s="210"/>
      <c r="Z240" s="210"/>
      <c r="AA240" s="210"/>
      <c r="AB240" s="210"/>
      <c r="AC240" s="211">
        <f t="shared" si="140"/>
        <v>0</v>
      </c>
      <c r="AD240" s="211">
        <f t="shared" si="140"/>
        <v>0</v>
      </c>
      <c r="AE240" s="211">
        <f t="shared" si="140"/>
        <v>0</v>
      </c>
      <c r="AF240" s="211">
        <f t="shared" si="140"/>
        <v>0</v>
      </c>
      <c r="AG240" s="210"/>
      <c r="AH240" s="210"/>
      <c r="AI240" s="210"/>
      <c r="AJ240" s="210"/>
      <c r="AK240" s="210"/>
      <c r="AL240" s="210"/>
      <c r="AM240" s="210"/>
      <c r="AN240" s="210"/>
      <c r="AO240" s="235">
        <f t="shared" si="141"/>
        <v>0</v>
      </c>
      <c r="AP240" s="235">
        <f t="shared" si="141"/>
        <v>0</v>
      </c>
      <c r="AQ240" s="235">
        <f t="shared" si="141"/>
        <v>0</v>
      </c>
      <c r="AR240" s="235">
        <f t="shared" si="141"/>
        <v>0</v>
      </c>
      <c r="AS240" s="200"/>
    </row>
    <row r="241" spans="1:45" ht="16.5" thickTop="1" thickBot="1" x14ac:dyDescent="0.3">
      <c r="A241" s="206"/>
      <c r="B241" s="206"/>
      <c r="C241" s="208"/>
      <c r="D241" s="208"/>
      <c r="E241" s="207"/>
      <c r="F241" s="207"/>
      <c r="G241" s="207"/>
      <c r="H241" s="251" t="s">
        <v>672</v>
      </c>
      <c r="I241" s="210"/>
      <c r="J241" s="210"/>
      <c r="K241" s="210"/>
      <c r="L241" s="210"/>
      <c r="M241" s="210"/>
      <c r="N241" s="210"/>
      <c r="O241" s="210"/>
      <c r="P241" s="210"/>
      <c r="Q241" s="210"/>
      <c r="R241" s="210"/>
      <c r="S241" s="210"/>
      <c r="T241" s="210"/>
      <c r="U241" s="210"/>
      <c r="V241" s="210"/>
      <c r="W241" s="210"/>
      <c r="X241" s="210"/>
      <c r="Y241" s="210"/>
      <c r="Z241" s="210"/>
      <c r="AA241" s="210"/>
      <c r="AB241" s="210"/>
      <c r="AC241" s="211"/>
      <c r="AD241" s="211"/>
      <c r="AE241" s="211"/>
      <c r="AF241" s="211"/>
      <c r="AG241" s="210"/>
      <c r="AH241" s="210"/>
      <c r="AI241" s="210"/>
      <c r="AJ241" s="210"/>
      <c r="AK241" s="210"/>
      <c r="AL241" s="210"/>
      <c r="AM241" s="210"/>
      <c r="AN241" s="210"/>
      <c r="AO241" s="235">
        <f t="shared" si="141"/>
        <v>0</v>
      </c>
      <c r="AP241" s="235">
        <f t="shared" si="141"/>
        <v>0</v>
      </c>
      <c r="AQ241" s="235">
        <f t="shared" si="141"/>
        <v>0</v>
      </c>
      <c r="AR241" s="235">
        <f t="shared" si="141"/>
        <v>0</v>
      </c>
      <c r="AS241" s="200"/>
    </row>
    <row r="242" spans="1:45" s="270" customFormat="1" ht="16.5" thickTop="1" thickBot="1" x14ac:dyDescent="0.3">
      <c r="A242" s="265"/>
      <c r="B242" s="265"/>
      <c r="C242" s="266"/>
      <c r="D242" s="266"/>
      <c r="E242" s="266"/>
      <c r="F242" s="266"/>
      <c r="G242" s="266"/>
      <c r="H242" s="267" t="s">
        <v>674</v>
      </c>
      <c r="I242" s="268">
        <f t="shared" ref="I242:T242" si="142">+I4+I42+I52</f>
        <v>37389047687</v>
      </c>
      <c r="J242" s="268">
        <f t="shared" si="142"/>
        <v>23223339874</v>
      </c>
      <c r="K242" s="268">
        <f t="shared" si="142"/>
        <v>7872733759</v>
      </c>
      <c r="L242" s="268">
        <f t="shared" si="142"/>
        <v>7328771810</v>
      </c>
      <c r="M242" s="268">
        <f t="shared" si="142"/>
        <v>4025096652</v>
      </c>
      <c r="N242" s="268">
        <f t="shared" si="142"/>
        <v>1963259966</v>
      </c>
      <c r="O242" s="268">
        <f t="shared" si="142"/>
        <v>1963259966</v>
      </c>
      <c r="P242" s="268">
        <f t="shared" si="142"/>
        <v>1963259966</v>
      </c>
      <c r="Q242" s="268">
        <f t="shared" si="142"/>
        <v>0</v>
      </c>
      <c r="R242" s="268">
        <f t="shared" si="142"/>
        <v>0</v>
      </c>
      <c r="S242" s="268">
        <f t="shared" si="142"/>
        <v>0</v>
      </c>
      <c r="T242" s="268">
        <f t="shared" si="142"/>
        <v>0</v>
      </c>
      <c r="U242" s="268"/>
      <c r="V242" s="268"/>
      <c r="W242" s="268"/>
      <c r="X242" s="268"/>
      <c r="Y242" s="268"/>
      <c r="Z242" s="268"/>
      <c r="AA242" s="268"/>
      <c r="AB242" s="268"/>
      <c r="AC242" s="268">
        <f>+AC4+AC42+AC52</f>
        <v>79653021680</v>
      </c>
      <c r="AD242" s="268">
        <f>+AD4+AD42+AD52</f>
        <v>66638310459</v>
      </c>
      <c r="AE242" s="268">
        <f>+AE4+AE42+AE52</f>
        <v>22116364319</v>
      </c>
      <c r="AF242" s="268">
        <f>+AF4+AF42+AF52</f>
        <v>21747063446</v>
      </c>
      <c r="AG242" s="268"/>
      <c r="AH242" s="268"/>
      <c r="AI242" s="268"/>
      <c r="AJ242" s="268"/>
      <c r="AK242" s="268"/>
      <c r="AL242" s="268"/>
      <c r="AM242" s="268"/>
      <c r="AN242" s="268"/>
      <c r="AO242" s="268">
        <f t="shared" si="141"/>
        <v>121067166019</v>
      </c>
      <c r="AP242" s="268">
        <f t="shared" si="141"/>
        <v>91824910299</v>
      </c>
      <c r="AQ242" s="268">
        <f t="shared" si="141"/>
        <v>31952358044</v>
      </c>
      <c r="AR242" s="268">
        <f t="shared" si="141"/>
        <v>31039095222</v>
      </c>
      <c r="AS242" s="269"/>
    </row>
    <row r="243" spans="1:45" ht="15.75" thickTop="1" x14ac:dyDescent="0.25"/>
    <row r="245" spans="1:45" x14ac:dyDescent="0.25">
      <c r="I245" s="271" t="s">
        <v>792</v>
      </c>
      <c r="J245" s="271"/>
      <c r="K245" s="271"/>
      <c r="L245" s="271"/>
      <c r="AC245" s="271"/>
      <c r="AD245" s="271"/>
      <c r="AE245" s="271"/>
      <c r="AF245" s="271"/>
    </row>
    <row r="246" spans="1:45" x14ac:dyDescent="0.25">
      <c r="M246" s="273"/>
      <c r="N246" s="273"/>
      <c r="O246" s="273"/>
      <c r="P246" s="273"/>
    </row>
  </sheetData>
  <mergeCells count="18">
    <mergeCell ref="A1:AS1"/>
    <mergeCell ref="A2:A3"/>
    <mergeCell ref="B2:B3"/>
    <mergeCell ref="C2:C3"/>
    <mergeCell ref="D2:D3"/>
    <mergeCell ref="E2:E3"/>
    <mergeCell ref="F2:F3"/>
    <mergeCell ref="G2:G3"/>
    <mergeCell ref="H2:H3"/>
    <mergeCell ref="I2:L2"/>
    <mergeCell ref="AK2:AN2"/>
    <mergeCell ref="AO2:AR2"/>
    <mergeCell ref="M2:P2"/>
    <mergeCell ref="Q2:T2"/>
    <mergeCell ref="U2:X2"/>
    <mergeCell ref="Y2:AB2"/>
    <mergeCell ref="AC2:AF2"/>
    <mergeCell ref="AG2:AJ2"/>
  </mergeCells>
  <printOptions horizontalCentered="1" verticalCentered="1"/>
  <pageMargins left="0.78740157480314965" right="0.78740157480314965" top="0.98425196850393704" bottom="0.98425196850393704" header="0" footer="0"/>
  <pageSetup paperSize="9" scale="13"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67EE2-466E-4B62-836B-5253D1BFC615}">
  <dimension ref="A1:EB115"/>
  <sheetViews>
    <sheetView zoomScale="59" zoomScaleNormal="59" workbookViewId="0">
      <pane xSplit="1" ySplit="2" topLeftCell="B93" activePane="bottomRight" state="frozen"/>
      <selection pane="topRight" activeCell="R7" sqref="R7"/>
      <selection pane="bottomLeft" activeCell="R7" sqref="R7"/>
      <selection pane="bottomRight" activeCell="G106" sqref="G106"/>
    </sheetView>
  </sheetViews>
  <sheetFormatPr baseColWidth="10" defaultColWidth="20.5703125" defaultRowHeight="46.5" customHeight="1" x14ac:dyDescent="0.25"/>
  <cols>
    <col min="1" max="1" width="36" style="146" customWidth="1"/>
    <col min="2" max="2" width="33.140625" style="189" customWidth="1"/>
    <col min="3" max="3" width="32.5703125" style="189" customWidth="1"/>
    <col min="4" max="4" width="32.85546875" style="189" customWidth="1"/>
    <col min="5" max="5" width="31.5703125" style="189" customWidth="1"/>
    <col min="6" max="6" width="30.140625" style="189" customWidth="1"/>
    <col min="7" max="7" width="32.42578125" style="189" customWidth="1"/>
    <col min="8" max="8" width="29" style="189" customWidth="1"/>
    <col min="9" max="9" width="26.140625" style="189" customWidth="1"/>
    <col min="10" max="10" width="25.5703125" style="189" customWidth="1"/>
    <col min="11" max="11" width="31" style="189" customWidth="1"/>
    <col min="12" max="12" width="27.28515625" style="189" customWidth="1"/>
    <col min="13" max="13" width="23.85546875" style="189" customWidth="1"/>
    <col min="14" max="14" width="29.7109375" style="189" customWidth="1"/>
    <col min="15" max="15" width="24.28515625" style="189" customWidth="1"/>
    <col min="16" max="16" width="27.7109375" style="189" customWidth="1"/>
    <col min="17" max="17" width="24.7109375" style="189" customWidth="1"/>
    <col min="18" max="18" width="20.5703125" style="189" customWidth="1"/>
    <col min="19" max="19" width="25.5703125" style="189" customWidth="1"/>
    <col min="20" max="20" width="26.42578125" style="189" customWidth="1"/>
    <col min="21" max="21" width="24.42578125" style="189" customWidth="1"/>
    <col min="22" max="46" width="20.5703125" style="189" customWidth="1"/>
    <col min="47" max="48" width="20.5703125" style="190" customWidth="1"/>
    <col min="49" max="49" width="20.5703125" style="189" customWidth="1"/>
    <col min="50" max="50" width="20.5703125" style="190" customWidth="1"/>
    <col min="51" max="51" width="23.140625" style="190" customWidth="1"/>
    <col min="52" max="52" width="20.5703125" style="190" customWidth="1"/>
    <col min="53" max="54" width="20.5703125" style="189" customWidth="1"/>
    <col min="55" max="55" width="31.140625" style="189" customWidth="1"/>
    <col min="56" max="56" width="32.140625" style="189" customWidth="1"/>
    <col min="57" max="57" width="27" style="189" customWidth="1"/>
    <col min="58" max="59" width="26.140625" style="189" customWidth="1"/>
    <col min="60" max="60" width="26.42578125" style="189" customWidth="1"/>
    <col min="61" max="61" width="29.28515625" style="189" customWidth="1"/>
    <col min="62" max="62" width="20.5703125" style="189" customWidth="1"/>
    <col min="63" max="63" width="23.5703125" style="189" customWidth="1"/>
    <col min="64" max="64" width="25.7109375" style="189" customWidth="1"/>
    <col min="65" max="65" width="23.5703125" style="189" customWidth="1"/>
    <col min="66" max="66" width="20.5703125" style="189" customWidth="1"/>
    <col min="67" max="67" width="25.7109375" style="189" customWidth="1"/>
    <col min="68" max="68" width="23.85546875" style="189" customWidth="1"/>
    <col min="69" max="69" width="24.7109375" style="189" customWidth="1"/>
    <col min="70" max="70" width="25.5703125" style="189" customWidth="1"/>
    <col min="71" max="71" width="27.28515625" style="189" customWidth="1"/>
    <col min="72" max="72" width="25.7109375" style="189" customWidth="1"/>
    <col min="73" max="73" width="24.42578125" style="189" customWidth="1"/>
    <col min="74" max="74" width="20.5703125" style="189" customWidth="1"/>
    <col min="75" max="75" width="30.7109375" style="189" customWidth="1"/>
    <col min="76" max="76" width="29.42578125" style="189" customWidth="1"/>
    <col min="77" max="77" width="24.85546875" style="189" customWidth="1"/>
    <col min="78" max="78" width="20.5703125" style="189" customWidth="1"/>
    <col min="79" max="79" width="26.85546875" style="189" customWidth="1"/>
    <col min="80" max="80" width="24.42578125" style="189" customWidth="1"/>
    <col min="81" max="81" width="23.85546875" style="189" customWidth="1"/>
    <col min="82" max="82" width="20.5703125" style="189" customWidth="1"/>
    <col min="83" max="83" width="28.85546875" style="189" customWidth="1"/>
    <col min="84" max="84" width="27" style="189" customWidth="1"/>
    <col min="85" max="85" width="26.140625" style="189" customWidth="1"/>
    <col min="86" max="86" width="20.5703125" style="189" customWidth="1"/>
    <col min="87" max="87" width="24" style="189" customWidth="1"/>
    <col min="88" max="88" width="31" style="189" customWidth="1"/>
    <col min="89" max="89" width="23.140625" style="189" customWidth="1"/>
    <col min="90" max="122" width="24.28515625" style="189" customWidth="1"/>
    <col min="123" max="123" width="27.7109375" style="189" customWidth="1"/>
    <col min="124" max="124" width="24" style="189" customWidth="1"/>
    <col min="125" max="125" width="23.5703125" style="189" customWidth="1"/>
    <col min="126" max="126" width="24.5703125" style="189" customWidth="1"/>
    <col min="127" max="127" width="30" style="189" customWidth="1"/>
    <col min="128" max="128" width="32" style="189" customWidth="1"/>
    <col min="129" max="129" width="32.5703125" style="189" customWidth="1"/>
    <col min="130" max="130" width="27" style="189" customWidth="1"/>
    <col min="131" max="131" width="36.42578125" style="146" customWidth="1"/>
    <col min="132" max="132" width="0" style="146" hidden="1" customWidth="1"/>
    <col min="133" max="16384" width="20.5703125" style="146"/>
  </cols>
  <sheetData>
    <row r="1" spans="1:132" s="135" customFormat="1" ht="79.5" customHeight="1" x14ac:dyDescent="0.25">
      <c r="A1" s="313" t="s">
        <v>679</v>
      </c>
      <c r="B1" s="134" t="s">
        <v>675</v>
      </c>
      <c r="C1" s="310" t="s">
        <v>680</v>
      </c>
      <c r="D1" s="310"/>
      <c r="E1" s="310"/>
      <c r="F1" s="310"/>
      <c r="G1" s="307" t="s">
        <v>510</v>
      </c>
      <c r="H1" s="308"/>
      <c r="I1" s="308"/>
      <c r="J1" s="309"/>
      <c r="K1" s="307" t="s">
        <v>526</v>
      </c>
      <c r="L1" s="308"/>
      <c r="M1" s="308"/>
      <c r="N1" s="309"/>
      <c r="O1" s="307" t="s">
        <v>525</v>
      </c>
      <c r="P1" s="308"/>
      <c r="Q1" s="308"/>
      <c r="R1" s="309"/>
      <c r="S1" s="307" t="s">
        <v>517</v>
      </c>
      <c r="T1" s="308"/>
      <c r="U1" s="308"/>
      <c r="V1" s="309"/>
      <c r="W1" s="307" t="s">
        <v>516</v>
      </c>
      <c r="X1" s="308"/>
      <c r="Y1" s="308"/>
      <c r="Z1" s="309"/>
      <c r="AA1" s="307" t="s">
        <v>541</v>
      </c>
      <c r="AB1" s="308"/>
      <c r="AC1" s="308"/>
      <c r="AD1" s="309"/>
      <c r="AE1" s="307" t="s">
        <v>518</v>
      </c>
      <c r="AF1" s="308"/>
      <c r="AG1" s="308"/>
      <c r="AH1" s="309"/>
      <c r="AI1" s="307" t="s">
        <v>519</v>
      </c>
      <c r="AJ1" s="308"/>
      <c r="AK1" s="308"/>
      <c r="AL1" s="309"/>
      <c r="AM1" s="310" t="s">
        <v>213</v>
      </c>
      <c r="AN1" s="310"/>
      <c r="AO1" s="310"/>
      <c r="AP1" s="310"/>
      <c r="AQ1" s="310" t="s">
        <v>681</v>
      </c>
      <c r="AR1" s="310"/>
      <c r="AS1" s="310"/>
      <c r="AT1" s="310"/>
      <c r="AU1" s="310" t="s">
        <v>185</v>
      </c>
      <c r="AV1" s="310"/>
      <c r="AW1" s="310"/>
      <c r="AX1" s="310"/>
      <c r="AY1" s="310" t="s">
        <v>205</v>
      </c>
      <c r="AZ1" s="310"/>
      <c r="BA1" s="310"/>
      <c r="BB1" s="310"/>
      <c r="BC1" s="310" t="s">
        <v>682</v>
      </c>
      <c r="BD1" s="310"/>
      <c r="BE1" s="310"/>
      <c r="BF1" s="310"/>
      <c r="BG1" s="310" t="s">
        <v>209</v>
      </c>
      <c r="BH1" s="310"/>
      <c r="BI1" s="310"/>
      <c r="BJ1" s="310"/>
      <c r="BK1" s="310" t="s">
        <v>287</v>
      </c>
      <c r="BL1" s="310"/>
      <c r="BM1" s="310"/>
      <c r="BN1" s="310"/>
      <c r="BO1" s="310" t="s">
        <v>253</v>
      </c>
      <c r="BP1" s="310"/>
      <c r="BQ1" s="310"/>
      <c r="BR1" s="310"/>
      <c r="BS1" s="307" t="s">
        <v>255</v>
      </c>
      <c r="BT1" s="308"/>
      <c r="BU1" s="308"/>
      <c r="BV1" s="309"/>
      <c r="BW1" s="307" t="s">
        <v>683</v>
      </c>
      <c r="BX1" s="308"/>
      <c r="BY1" s="308"/>
      <c r="BZ1" s="309"/>
      <c r="CA1" s="307" t="s">
        <v>684</v>
      </c>
      <c r="CB1" s="308"/>
      <c r="CC1" s="308"/>
      <c r="CD1" s="309"/>
      <c r="CE1" s="307" t="s">
        <v>685</v>
      </c>
      <c r="CF1" s="308"/>
      <c r="CG1" s="308"/>
      <c r="CH1" s="309"/>
      <c r="CI1" s="310" t="s">
        <v>197</v>
      </c>
      <c r="CJ1" s="310"/>
      <c r="CK1" s="310"/>
      <c r="CL1" s="310"/>
      <c r="CM1" s="307" t="s">
        <v>497</v>
      </c>
      <c r="CN1" s="308"/>
      <c r="CO1" s="308"/>
      <c r="CP1" s="309"/>
      <c r="CQ1" s="307" t="s">
        <v>415</v>
      </c>
      <c r="CR1" s="308"/>
      <c r="CS1" s="308"/>
      <c r="CT1" s="309"/>
      <c r="CU1" s="307" t="s">
        <v>413</v>
      </c>
      <c r="CV1" s="308"/>
      <c r="CW1" s="308"/>
      <c r="CX1" s="309"/>
      <c r="CY1" s="307" t="s">
        <v>412</v>
      </c>
      <c r="CZ1" s="308"/>
      <c r="DA1" s="308"/>
      <c r="DB1" s="309"/>
      <c r="DC1" s="307" t="s">
        <v>411</v>
      </c>
      <c r="DD1" s="308"/>
      <c r="DE1" s="308"/>
      <c r="DF1" s="309"/>
      <c r="DG1" s="307" t="s">
        <v>678</v>
      </c>
      <c r="DH1" s="308"/>
      <c r="DI1" s="308"/>
      <c r="DJ1" s="309"/>
      <c r="DK1" s="307" t="s">
        <v>408</v>
      </c>
      <c r="DL1" s="308"/>
      <c r="DM1" s="308"/>
      <c r="DN1" s="309"/>
      <c r="DO1" s="307" t="s">
        <v>230</v>
      </c>
      <c r="DP1" s="308"/>
      <c r="DQ1" s="308"/>
      <c r="DR1" s="309"/>
      <c r="DS1" s="310" t="s">
        <v>200</v>
      </c>
      <c r="DT1" s="310"/>
      <c r="DU1" s="310"/>
      <c r="DV1" s="310"/>
      <c r="DW1" s="310" t="s">
        <v>686</v>
      </c>
      <c r="DX1" s="310"/>
      <c r="DY1" s="310"/>
      <c r="DZ1" s="310"/>
      <c r="EA1" s="311" t="s">
        <v>687</v>
      </c>
    </row>
    <row r="2" spans="1:132" s="135" customFormat="1" ht="36.75" customHeight="1" x14ac:dyDescent="0.25">
      <c r="A2" s="314"/>
      <c r="B2" s="136">
        <v>2025</v>
      </c>
      <c r="C2" s="137" t="s">
        <v>642</v>
      </c>
      <c r="D2" s="137" t="s">
        <v>643</v>
      </c>
      <c r="E2" s="137" t="s">
        <v>127</v>
      </c>
      <c r="F2" s="137" t="s">
        <v>128</v>
      </c>
      <c r="G2" s="137" t="s">
        <v>642</v>
      </c>
      <c r="H2" s="137" t="s">
        <v>643</v>
      </c>
      <c r="I2" s="137" t="s">
        <v>127</v>
      </c>
      <c r="J2" s="137" t="s">
        <v>128</v>
      </c>
      <c r="K2" s="137" t="s">
        <v>642</v>
      </c>
      <c r="L2" s="137" t="s">
        <v>643</v>
      </c>
      <c r="M2" s="137" t="s">
        <v>127</v>
      </c>
      <c r="N2" s="137" t="s">
        <v>128</v>
      </c>
      <c r="O2" s="137" t="s">
        <v>642</v>
      </c>
      <c r="P2" s="137" t="s">
        <v>643</v>
      </c>
      <c r="Q2" s="137" t="s">
        <v>127</v>
      </c>
      <c r="R2" s="137" t="s">
        <v>128</v>
      </c>
      <c r="S2" s="137" t="s">
        <v>642</v>
      </c>
      <c r="T2" s="137" t="s">
        <v>643</v>
      </c>
      <c r="U2" s="137" t="s">
        <v>127</v>
      </c>
      <c r="V2" s="137" t="s">
        <v>128</v>
      </c>
      <c r="W2" s="137" t="s">
        <v>642</v>
      </c>
      <c r="X2" s="137" t="s">
        <v>643</v>
      </c>
      <c r="Y2" s="137" t="s">
        <v>127</v>
      </c>
      <c r="Z2" s="137" t="s">
        <v>128</v>
      </c>
      <c r="AA2" s="137" t="s">
        <v>642</v>
      </c>
      <c r="AB2" s="137" t="s">
        <v>643</v>
      </c>
      <c r="AC2" s="137" t="s">
        <v>127</v>
      </c>
      <c r="AD2" s="137" t="s">
        <v>128</v>
      </c>
      <c r="AE2" s="137" t="s">
        <v>642</v>
      </c>
      <c r="AF2" s="137" t="s">
        <v>643</v>
      </c>
      <c r="AG2" s="137" t="s">
        <v>127</v>
      </c>
      <c r="AH2" s="137" t="s">
        <v>128</v>
      </c>
      <c r="AI2" s="137" t="s">
        <v>642</v>
      </c>
      <c r="AJ2" s="137" t="s">
        <v>643</v>
      </c>
      <c r="AK2" s="137" t="s">
        <v>127</v>
      </c>
      <c r="AL2" s="137" t="s">
        <v>128</v>
      </c>
      <c r="AM2" s="137" t="s">
        <v>642</v>
      </c>
      <c r="AN2" s="137" t="s">
        <v>643</v>
      </c>
      <c r="AO2" s="137" t="s">
        <v>127</v>
      </c>
      <c r="AP2" s="137" t="s">
        <v>128</v>
      </c>
      <c r="AQ2" s="137" t="s">
        <v>642</v>
      </c>
      <c r="AR2" s="137" t="s">
        <v>643</v>
      </c>
      <c r="AS2" s="137" t="s">
        <v>127</v>
      </c>
      <c r="AT2" s="137" t="s">
        <v>128</v>
      </c>
      <c r="AU2" s="137" t="s">
        <v>642</v>
      </c>
      <c r="AV2" s="137" t="s">
        <v>643</v>
      </c>
      <c r="AW2" s="137" t="s">
        <v>127</v>
      </c>
      <c r="AX2" s="137" t="s">
        <v>128</v>
      </c>
      <c r="AY2" s="137" t="s">
        <v>642</v>
      </c>
      <c r="AZ2" s="137" t="s">
        <v>643</v>
      </c>
      <c r="BA2" s="137" t="s">
        <v>127</v>
      </c>
      <c r="BB2" s="137" t="s">
        <v>128</v>
      </c>
      <c r="BC2" s="137" t="s">
        <v>642</v>
      </c>
      <c r="BD2" s="137" t="s">
        <v>643</v>
      </c>
      <c r="BE2" s="137" t="s">
        <v>127</v>
      </c>
      <c r="BF2" s="137" t="s">
        <v>128</v>
      </c>
      <c r="BG2" s="137" t="s">
        <v>642</v>
      </c>
      <c r="BH2" s="137" t="s">
        <v>643</v>
      </c>
      <c r="BI2" s="137" t="s">
        <v>127</v>
      </c>
      <c r="BJ2" s="137" t="s">
        <v>128</v>
      </c>
      <c r="BK2" s="137" t="s">
        <v>642</v>
      </c>
      <c r="BL2" s="137" t="s">
        <v>643</v>
      </c>
      <c r="BM2" s="137" t="s">
        <v>127</v>
      </c>
      <c r="BN2" s="137" t="s">
        <v>128</v>
      </c>
      <c r="BO2" s="137" t="s">
        <v>642</v>
      </c>
      <c r="BP2" s="137" t="s">
        <v>643</v>
      </c>
      <c r="BQ2" s="137" t="s">
        <v>127</v>
      </c>
      <c r="BR2" s="137" t="s">
        <v>128</v>
      </c>
      <c r="BS2" s="137" t="s">
        <v>642</v>
      </c>
      <c r="BT2" s="137" t="s">
        <v>643</v>
      </c>
      <c r="BU2" s="137" t="s">
        <v>127</v>
      </c>
      <c r="BV2" s="137" t="s">
        <v>128</v>
      </c>
      <c r="BW2" s="137" t="s">
        <v>642</v>
      </c>
      <c r="BX2" s="137" t="s">
        <v>643</v>
      </c>
      <c r="BY2" s="137" t="s">
        <v>127</v>
      </c>
      <c r="BZ2" s="137" t="s">
        <v>128</v>
      </c>
      <c r="CA2" s="137" t="s">
        <v>642</v>
      </c>
      <c r="CB2" s="137" t="s">
        <v>643</v>
      </c>
      <c r="CC2" s="137" t="s">
        <v>127</v>
      </c>
      <c r="CD2" s="137" t="s">
        <v>128</v>
      </c>
      <c r="CE2" s="137" t="s">
        <v>642</v>
      </c>
      <c r="CF2" s="137" t="s">
        <v>643</v>
      </c>
      <c r="CG2" s="137" t="s">
        <v>127</v>
      </c>
      <c r="CH2" s="137" t="s">
        <v>128</v>
      </c>
      <c r="CI2" s="137" t="s">
        <v>642</v>
      </c>
      <c r="CJ2" s="137" t="s">
        <v>643</v>
      </c>
      <c r="CK2" s="137" t="s">
        <v>127</v>
      </c>
      <c r="CL2" s="137" t="s">
        <v>128</v>
      </c>
      <c r="CM2" s="137" t="s">
        <v>642</v>
      </c>
      <c r="CN2" s="137" t="s">
        <v>643</v>
      </c>
      <c r="CO2" s="137" t="s">
        <v>127</v>
      </c>
      <c r="CP2" s="137" t="s">
        <v>128</v>
      </c>
      <c r="CQ2" s="137" t="s">
        <v>642</v>
      </c>
      <c r="CR2" s="137" t="s">
        <v>643</v>
      </c>
      <c r="CS2" s="137" t="s">
        <v>127</v>
      </c>
      <c r="CT2" s="137" t="s">
        <v>128</v>
      </c>
      <c r="CU2" s="137" t="s">
        <v>642</v>
      </c>
      <c r="CV2" s="137" t="s">
        <v>643</v>
      </c>
      <c r="CW2" s="137" t="s">
        <v>127</v>
      </c>
      <c r="CX2" s="137" t="s">
        <v>128</v>
      </c>
      <c r="CY2" s="137" t="s">
        <v>642</v>
      </c>
      <c r="CZ2" s="137" t="s">
        <v>643</v>
      </c>
      <c r="DA2" s="137" t="s">
        <v>127</v>
      </c>
      <c r="DB2" s="137" t="s">
        <v>128</v>
      </c>
      <c r="DC2" s="137" t="s">
        <v>642</v>
      </c>
      <c r="DD2" s="137" t="s">
        <v>643</v>
      </c>
      <c r="DE2" s="137" t="s">
        <v>127</v>
      </c>
      <c r="DF2" s="137" t="s">
        <v>128</v>
      </c>
      <c r="DG2" s="137" t="s">
        <v>642</v>
      </c>
      <c r="DH2" s="137" t="s">
        <v>643</v>
      </c>
      <c r="DI2" s="137" t="s">
        <v>127</v>
      </c>
      <c r="DJ2" s="137" t="s">
        <v>128</v>
      </c>
      <c r="DK2" s="137" t="s">
        <v>642</v>
      </c>
      <c r="DL2" s="137" t="s">
        <v>643</v>
      </c>
      <c r="DM2" s="137" t="s">
        <v>127</v>
      </c>
      <c r="DN2" s="137" t="s">
        <v>128</v>
      </c>
      <c r="DO2" s="137" t="s">
        <v>642</v>
      </c>
      <c r="DP2" s="137" t="s">
        <v>643</v>
      </c>
      <c r="DQ2" s="137" t="s">
        <v>127</v>
      </c>
      <c r="DR2" s="137" t="s">
        <v>128</v>
      </c>
      <c r="DS2" s="137" t="s">
        <v>642</v>
      </c>
      <c r="DT2" s="137" t="s">
        <v>643</v>
      </c>
      <c r="DU2" s="137" t="s">
        <v>127</v>
      </c>
      <c r="DV2" s="137" t="s">
        <v>128</v>
      </c>
      <c r="DW2" s="137" t="s">
        <v>642</v>
      </c>
      <c r="DX2" s="137" t="s">
        <v>643</v>
      </c>
      <c r="DY2" s="137" t="s">
        <v>127</v>
      </c>
      <c r="DZ2" s="137" t="s">
        <v>644</v>
      </c>
      <c r="EA2" s="312"/>
    </row>
    <row r="3" spans="1:132" s="141" customFormat="1" ht="45.75" customHeight="1" x14ac:dyDescent="0.25">
      <c r="A3" s="138" t="s">
        <v>688</v>
      </c>
      <c r="B3" s="139">
        <f t="shared" ref="B3:DV3" si="0">+B4+B13</f>
        <v>16127489183.440001</v>
      </c>
      <c r="C3" s="139">
        <f>+C4+C13</f>
        <v>1600000000</v>
      </c>
      <c r="D3" s="139">
        <f t="shared" si="0"/>
        <v>1067488150.3299999</v>
      </c>
      <c r="E3" s="139">
        <f t="shared" si="0"/>
        <v>710575255.36999989</v>
      </c>
      <c r="F3" s="139">
        <f t="shared" si="0"/>
        <v>681026474.5</v>
      </c>
      <c r="G3" s="139">
        <f t="shared" si="0"/>
        <v>863000000</v>
      </c>
      <c r="H3" s="139">
        <f t="shared" si="0"/>
        <v>330000000</v>
      </c>
      <c r="I3" s="139">
        <f t="shared" si="0"/>
        <v>0</v>
      </c>
      <c r="J3" s="139">
        <f t="shared" si="0"/>
        <v>0</v>
      </c>
      <c r="K3" s="139">
        <f t="shared" si="0"/>
        <v>0</v>
      </c>
      <c r="L3" s="139">
        <f t="shared" si="0"/>
        <v>0</v>
      </c>
      <c r="M3" s="139">
        <f t="shared" si="0"/>
        <v>0</v>
      </c>
      <c r="N3" s="139">
        <f t="shared" si="0"/>
        <v>0</v>
      </c>
      <c r="O3" s="139">
        <f t="shared" si="0"/>
        <v>0</v>
      </c>
      <c r="P3" s="139">
        <f t="shared" si="0"/>
        <v>0</v>
      </c>
      <c r="Q3" s="139">
        <f t="shared" si="0"/>
        <v>0</v>
      </c>
      <c r="R3" s="139">
        <f t="shared" si="0"/>
        <v>0</v>
      </c>
      <c r="S3" s="139">
        <f t="shared" si="0"/>
        <v>0</v>
      </c>
      <c r="T3" s="139">
        <f t="shared" si="0"/>
        <v>0</v>
      </c>
      <c r="U3" s="139">
        <f t="shared" si="0"/>
        <v>0</v>
      </c>
      <c r="V3" s="139">
        <f t="shared" si="0"/>
        <v>0</v>
      </c>
      <c r="W3" s="139">
        <f t="shared" si="0"/>
        <v>0</v>
      </c>
      <c r="X3" s="139">
        <f t="shared" si="0"/>
        <v>0</v>
      </c>
      <c r="Y3" s="139">
        <f t="shared" si="0"/>
        <v>0</v>
      </c>
      <c r="Z3" s="139">
        <f t="shared" si="0"/>
        <v>0</v>
      </c>
      <c r="AA3" s="139">
        <f t="shared" si="0"/>
        <v>0</v>
      </c>
      <c r="AB3" s="139">
        <f t="shared" si="0"/>
        <v>0</v>
      </c>
      <c r="AC3" s="139">
        <f t="shared" si="0"/>
        <v>0</v>
      </c>
      <c r="AD3" s="139">
        <f t="shared" si="0"/>
        <v>0</v>
      </c>
      <c r="AE3" s="139">
        <f t="shared" si="0"/>
        <v>0</v>
      </c>
      <c r="AF3" s="139">
        <f t="shared" si="0"/>
        <v>0</v>
      </c>
      <c r="AG3" s="139">
        <f t="shared" si="0"/>
        <v>0</v>
      </c>
      <c r="AH3" s="139">
        <f t="shared" si="0"/>
        <v>0</v>
      </c>
      <c r="AI3" s="139">
        <f t="shared" si="0"/>
        <v>0</v>
      </c>
      <c r="AJ3" s="139">
        <f t="shared" si="0"/>
        <v>0</v>
      </c>
      <c r="AK3" s="139">
        <f t="shared" si="0"/>
        <v>0</v>
      </c>
      <c r="AL3" s="139">
        <f t="shared" si="0"/>
        <v>0</v>
      </c>
      <c r="AM3" s="139">
        <f t="shared" si="0"/>
        <v>0</v>
      </c>
      <c r="AN3" s="139">
        <f t="shared" si="0"/>
        <v>0</v>
      </c>
      <c r="AO3" s="139">
        <f t="shared" si="0"/>
        <v>0</v>
      </c>
      <c r="AP3" s="139">
        <f t="shared" si="0"/>
        <v>0</v>
      </c>
      <c r="AQ3" s="139">
        <f t="shared" si="0"/>
        <v>0</v>
      </c>
      <c r="AR3" s="139">
        <f t="shared" si="0"/>
        <v>0</v>
      </c>
      <c r="AS3" s="139">
        <f t="shared" si="0"/>
        <v>0</v>
      </c>
      <c r="AT3" s="139">
        <f t="shared" si="0"/>
        <v>0</v>
      </c>
      <c r="AU3" s="139">
        <f t="shared" si="0"/>
        <v>0</v>
      </c>
      <c r="AV3" s="139">
        <f t="shared" si="0"/>
        <v>0</v>
      </c>
      <c r="AW3" s="139">
        <f t="shared" si="0"/>
        <v>0</v>
      </c>
      <c r="AX3" s="139">
        <f t="shared" si="0"/>
        <v>0</v>
      </c>
      <c r="AY3" s="139">
        <f t="shared" si="0"/>
        <v>0</v>
      </c>
      <c r="AZ3" s="139">
        <f t="shared" si="0"/>
        <v>0</v>
      </c>
      <c r="BA3" s="139">
        <f t="shared" si="0"/>
        <v>0</v>
      </c>
      <c r="BB3" s="139">
        <f t="shared" si="0"/>
        <v>0</v>
      </c>
      <c r="BC3" s="139">
        <f t="shared" si="0"/>
        <v>13664489183.439999</v>
      </c>
      <c r="BD3" s="139">
        <f t="shared" si="0"/>
        <v>13421671977.439999</v>
      </c>
      <c r="BE3" s="139">
        <f t="shared" si="0"/>
        <v>1670902844.2</v>
      </c>
      <c r="BF3" s="139">
        <f t="shared" si="0"/>
        <v>1670902803.76</v>
      </c>
      <c r="BG3" s="139">
        <f t="shared" si="0"/>
        <v>0</v>
      </c>
      <c r="BH3" s="139">
        <f t="shared" si="0"/>
        <v>0</v>
      </c>
      <c r="BI3" s="139">
        <f t="shared" si="0"/>
        <v>0</v>
      </c>
      <c r="BJ3" s="139">
        <f t="shared" si="0"/>
        <v>0</v>
      </c>
      <c r="BK3" s="139">
        <f t="shared" si="0"/>
        <v>0</v>
      </c>
      <c r="BL3" s="139">
        <f t="shared" si="0"/>
        <v>0</v>
      </c>
      <c r="BM3" s="139">
        <f t="shared" si="0"/>
        <v>0</v>
      </c>
      <c r="BN3" s="139">
        <f t="shared" si="0"/>
        <v>0</v>
      </c>
      <c r="BO3" s="139">
        <f t="shared" si="0"/>
        <v>0</v>
      </c>
      <c r="BP3" s="139">
        <f t="shared" si="0"/>
        <v>0</v>
      </c>
      <c r="BQ3" s="139">
        <f t="shared" si="0"/>
        <v>0</v>
      </c>
      <c r="BR3" s="139">
        <f t="shared" si="0"/>
        <v>0</v>
      </c>
      <c r="BS3" s="139">
        <f t="shared" si="0"/>
        <v>0</v>
      </c>
      <c r="BT3" s="139">
        <f t="shared" si="0"/>
        <v>0</v>
      </c>
      <c r="BU3" s="139">
        <f t="shared" si="0"/>
        <v>0</v>
      </c>
      <c r="BV3" s="139">
        <f t="shared" si="0"/>
        <v>0</v>
      </c>
      <c r="BW3" s="139">
        <f t="shared" si="0"/>
        <v>0</v>
      </c>
      <c r="BX3" s="139">
        <f t="shared" si="0"/>
        <v>0</v>
      </c>
      <c r="BY3" s="139">
        <f t="shared" si="0"/>
        <v>0</v>
      </c>
      <c r="BZ3" s="139">
        <f t="shared" si="0"/>
        <v>0</v>
      </c>
      <c r="CA3" s="139">
        <f t="shared" si="0"/>
        <v>0</v>
      </c>
      <c r="CB3" s="139">
        <f t="shared" si="0"/>
        <v>0</v>
      </c>
      <c r="CC3" s="139">
        <f t="shared" si="0"/>
        <v>0</v>
      </c>
      <c r="CD3" s="139">
        <f t="shared" si="0"/>
        <v>0</v>
      </c>
      <c r="CE3" s="139">
        <f t="shared" si="0"/>
        <v>0</v>
      </c>
      <c r="CF3" s="139">
        <f t="shared" si="0"/>
        <v>0</v>
      </c>
      <c r="CG3" s="139">
        <f t="shared" si="0"/>
        <v>0</v>
      </c>
      <c r="CH3" s="139">
        <f t="shared" si="0"/>
        <v>0</v>
      </c>
      <c r="CI3" s="139">
        <f t="shared" si="0"/>
        <v>0</v>
      </c>
      <c r="CJ3" s="139">
        <f t="shared" si="0"/>
        <v>0</v>
      </c>
      <c r="CK3" s="139">
        <f t="shared" si="0"/>
        <v>0</v>
      </c>
      <c r="CL3" s="139">
        <f t="shared" si="0"/>
        <v>0</v>
      </c>
      <c r="CM3" s="139">
        <f t="shared" si="0"/>
        <v>0</v>
      </c>
      <c r="CN3" s="139">
        <f t="shared" si="0"/>
        <v>0</v>
      </c>
      <c r="CO3" s="139">
        <f t="shared" si="0"/>
        <v>0</v>
      </c>
      <c r="CP3" s="139">
        <f t="shared" si="0"/>
        <v>0</v>
      </c>
      <c r="CQ3" s="139">
        <f t="shared" si="0"/>
        <v>0</v>
      </c>
      <c r="CR3" s="139">
        <f t="shared" si="0"/>
        <v>0</v>
      </c>
      <c r="CS3" s="139">
        <f t="shared" si="0"/>
        <v>0</v>
      </c>
      <c r="CT3" s="139">
        <f t="shared" si="0"/>
        <v>0</v>
      </c>
      <c r="CU3" s="139">
        <f t="shared" si="0"/>
        <v>0</v>
      </c>
      <c r="CV3" s="139">
        <f t="shared" si="0"/>
        <v>0</v>
      </c>
      <c r="CW3" s="139">
        <f t="shared" si="0"/>
        <v>0</v>
      </c>
      <c r="CX3" s="139">
        <f t="shared" si="0"/>
        <v>0</v>
      </c>
      <c r="CY3" s="139">
        <f t="shared" si="0"/>
        <v>0</v>
      </c>
      <c r="CZ3" s="139">
        <f t="shared" si="0"/>
        <v>0</v>
      </c>
      <c r="DA3" s="139">
        <f t="shared" si="0"/>
        <v>0</v>
      </c>
      <c r="DB3" s="139">
        <f t="shared" si="0"/>
        <v>0</v>
      </c>
      <c r="DC3" s="139">
        <f t="shared" si="0"/>
        <v>0</v>
      </c>
      <c r="DD3" s="139">
        <f t="shared" si="0"/>
        <v>0</v>
      </c>
      <c r="DE3" s="139">
        <f t="shared" si="0"/>
        <v>0</v>
      </c>
      <c r="DF3" s="139">
        <f t="shared" si="0"/>
        <v>0</v>
      </c>
      <c r="DG3" s="139">
        <f t="shared" si="0"/>
        <v>0</v>
      </c>
      <c r="DH3" s="139">
        <f t="shared" si="0"/>
        <v>0</v>
      </c>
      <c r="DI3" s="139">
        <f t="shared" si="0"/>
        <v>0</v>
      </c>
      <c r="DJ3" s="139">
        <f t="shared" si="0"/>
        <v>0</v>
      </c>
      <c r="DK3" s="139">
        <f t="shared" si="0"/>
        <v>0</v>
      </c>
      <c r="DL3" s="139">
        <f t="shared" si="0"/>
        <v>0</v>
      </c>
      <c r="DM3" s="139">
        <f t="shared" si="0"/>
        <v>0</v>
      </c>
      <c r="DN3" s="139">
        <f t="shared" si="0"/>
        <v>0</v>
      </c>
      <c r="DO3" s="139">
        <f t="shared" si="0"/>
        <v>0</v>
      </c>
      <c r="DP3" s="139">
        <f t="shared" si="0"/>
        <v>0</v>
      </c>
      <c r="DQ3" s="139">
        <f t="shared" si="0"/>
        <v>0</v>
      </c>
      <c r="DR3" s="139">
        <f t="shared" si="0"/>
        <v>0</v>
      </c>
      <c r="DS3" s="139">
        <f t="shared" si="0"/>
        <v>0</v>
      </c>
      <c r="DT3" s="139">
        <f t="shared" si="0"/>
        <v>0</v>
      </c>
      <c r="DU3" s="139">
        <f t="shared" si="0"/>
        <v>0</v>
      </c>
      <c r="DV3" s="139">
        <f t="shared" si="0"/>
        <v>0</v>
      </c>
      <c r="DW3" s="139">
        <f t="shared" ref="DW3:DZ32" si="1">+C3+G3+K3+O3+S3+W3+AA3+AE3+AI3+AM3+AQ3+AU3+AY3+BC3+BG3+BK3+BO3+BS3+BW3+CA3+CE3+CI3+CM3+CQ3+CU3+CY3+DC3+DG3+DK3+DO3+DS3</f>
        <v>16127489183.439999</v>
      </c>
      <c r="DX3" s="139">
        <f t="shared" si="1"/>
        <v>14819160127.769999</v>
      </c>
      <c r="DY3" s="139">
        <f t="shared" si="1"/>
        <v>2381478099.5699997</v>
      </c>
      <c r="DZ3" s="139">
        <f t="shared" si="1"/>
        <v>2351929278.2600002</v>
      </c>
      <c r="EA3" s="140"/>
    </row>
    <row r="4" spans="1:132" ht="45.75" customHeight="1" x14ac:dyDescent="0.25">
      <c r="A4" s="142" t="s">
        <v>689</v>
      </c>
      <c r="B4" s="143">
        <f>+B5+B9</f>
        <v>5327688318.6400013</v>
      </c>
      <c r="C4" s="143">
        <f t="shared" ref="C4:DV4" si="2">+C5+C9</f>
        <v>1000000000</v>
      </c>
      <c r="D4" s="143">
        <f t="shared" si="2"/>
        <v>696465602.63999999</v>
      </c>
      <c r="E4" s="143">
        <f t="shared" si="2"/>
        <v>391151908.57999998</v>
      </c>
      <c r="F4" s="143">
        <f t="shared" si="2"/>
        <v>370012878.57999998</v>
      </c>
      <c r="G4" s="143">
        <f t="shared" si="2"/>
        <v>143000000</v>
      </c>
      <c r="H4" s="143">
        <f t="shared" si="2"/>
        <v>30000000</v>
      </c>
      <c r="I4" s="143">
        <f t="shared" si="2"/>
        <v>0</v>
      </c>
      <c r="J4" s="143">
        <f t="shared" si="2"/>
        <v>0</v>
      </c>
      <c r="K4" s="143">
        <f t="shared" si="2"/>
        <v>0</v>
      </c>
      <c r="L4" s="143">
        <f t="shared" si="2"/>
        <v>0</v>
      </c>
      <c r="M4" s="143">
        <f t="shared" si="2"/>
        <v>0</v>
      </c>
      <c r="N4" s="143">
        <f t="shared" si="2"/>
        <v>0</v>
      </c>
      <c r="O4" s="143">
        <f t="shared" si="2"/>
        <v>0</v>
      </c>
      <c r="P4" s="143">
        <f t="shared" si="2"/>
        <v>0</v>
      </c>
      <c r="Q4" s="143">
        <f t="shared" si="2"/>
        <v>0</v>
      </c>
      <c r="R4" s="143">
        <f t="shared" si="2"/>
        <v>0</v>
      </c>
      <c r="S4" s="143">
        <f t="shared" si="2"/>
        <v>0</v>
      </c>
      <c r="T4" s="143">
        <f t="shared" si="2"/>
        <v>0</v>
      </c>
      <c r="U4" s="143">
        <f t="shared" si="2"/>
        <v>0</v>
      </c>
      <c r="V4" s="143">
        <f t="shared" si="2"/>
        <v>0</v>
      </c>
      <c r="W4" s="143">
        <f t="shared" si="2"/>
        <v>0</v>
      </c>
      <c r="X4" s="143">
        <f t="shared" si="2"/>
        <v>0</v>
      </c>
      <c r="Y4" s="143">
        <f t="shared" si="2"/>
        <v>0</v>
      </c>
      <c r="Z4" s="143">
        <f t="shared" si="2"/>
        <v>0</v>
      </c>
      <c r="AA4" s="143">
        <f t="shared" si="2"/>
        <v>0</v>
      </c>
      <c r="AB4" s="143">
        <f t="shared" si="2"/>
        <v>0</v>
      </c>
      <c r="AC4" s="143">
        <f t="shared" si="2"/>
        <v>0</v>
      </c>
      <c r="AD4" s="143">
        <f t="shared" si="2"/>
        <v>0</v>
      </c>
      <c r="AE4" s="143">
        <f t="shared" si="2"/>
        <v>0</v>
      </c>
      <c r="AF4" s="143">
        <f t="shared" si="2"/>
        <v>0</v>
      </c>
      <c r="AG4" s="143">
        <f t="shared" si="2"/>
        <v>0</v>
      </c>
      <c r="AH4" s="143">
        <f t="shared" si="2"/>
        <v>0</v>
      </c>
      <c r="AI4" s="143">
        <f t="shared" si="2"/>
        <v>0</v>
      </c>
      <c r="AJ4" s="143">
        <f t="shared" si="2"/>
        <v>0</v>
      </c>
      <c r="AK4" s="143">
        <f t="shared" si="2"/>
        <v>0</v>
      </c>
      <c r="AL4" s="143">
        <f t="shared" si="2"/>
        <v>0</v>
      </c>
      <c r="AM4" s="143">
        <f t="shared" si="2"/>
        <v>0</v>
      </c>
      <c r="AN4" s="143">
        <f t="shared" si="2"/>
        <v>0</v>
      </c>
      <c r="AO4" s="143">
        <f t="shared" si="2"/>
        <v>0</v>
      </c>
      <c r="AP4" s="143">
        <f t="shared" si="2"/>
        <v>0</v>
      </c>
      <c r="AQ4" s="143">
        <f t="shared" si="2"/>
        <v>0</v>
      </c>
      <c r="AR4" s="143">
        <f t="shared" si="2"/>
        <v>0</v>
      </c>
      <c r="AS4" s="143">
        <f t="shared" si="2"/>
        <v>0</v>
      </c>
      <c r="AT4" s="143">
        <f t="shared" si="2"/>
        <v>0</v>
      </c>
      <c r="AU4" s="143">
        <f t="shared" si="2"/>
        <v>0</v>
      </c>
      <c r="AV4" s="143">
        <f t="shared" si="2"/>
        <v>0</v>
      </c>
      <c r="AW4" s="143">
        <f t="shared" si="2"/>
        <v>0</v>
      </c>
      <c r="AX4" s="143">
        <f t="shared" si="2"/>
        <v>0</v>
      </c>
      <c r="AY4" s="143">
        <f t="shared" si="2"/>
        <v>0</v>
      </c>
      <c r="AZ4" s="143">
        <f t="shared" si="2"/>
        <v>0</v>
      </c>
      <c r="BA4" s="143">
        <f t="shared" si="2"/>
        <v>0</v>
      </c>
      <c r="BB4" s="143">
        <f t="shared" si="2"/>
        <v>0</v>
      </c>
      <c r="BC4" s="143">
        <f t="shared" si="2"/>
        <v>4184688318.6400003</v>
      </c>
      <c r="BD4" s="143">
        <f t="shared" si="2"/>
        <v>4184698318.6400003</v>
      </c>
      <c r="BE4" s="143">
        <f t="shared" si="2"/>
        <v>1353935356</v>
      </c>
      <c r="BF4" s="143">
        <f t="shared" si="2"/>
        <v>1353935355.5599999</v>
      </c>
      <c r="BG4" s="143">
        <f t="shared" si="2"/>
        <v>0</v>
      </c>
      <c r="BH4" s="143">
        <f t="shared" si="2"/>
        <v>0</v>
      </c>
      <c r="BI4" s="143">
        <f t="shared" si="2"/>
        <v>0</v>
      </c>
      <c r="BJ4" s="143">
        <f t="shared" si="2"/>
        <v>0</v>
      </c>
      <c r="BK4" s="143">
        <f t="shared" si="2"/>
        <v>0</v>
      </c>
      <c r="BL4" s="143">
        <f t="shared" si="2"/>
        <v>0</v>
      </c>
      <c r="BM4" s="143">
        <f t="shared" si="2"/>
        <v>0</v>
      </c>
      <c r="BN4" s="143">
        <f t="shared" si="2"/>
        <v>0</v>
      </c>
      <c r="BO4" s="143">
        <f t="shared" si="2"/>
        <v>0</v>
      </c>
      <c r="BP4" s="143">
        <f t="shared" si="2"/>
        <v>0</v>
      </c>
      <c r="BQ4" s="143">
        <f t="shared" si="2"/>
        <v>0</v>
      </c>
      <c r="BR4" s="143">
        <f t="shared" si="2"/>
        <v>0</v>
      </c>
      <c r="BS4" s="143">
        <f t="shared" si="2"/>
        <v>0</v>
      </c>
      <c r="BT4" s="143">
        <f t="shared" si="2"/>
        <v>0</v>
      </c>
      <c r="BU4" s="143">
        <f t="shared" si="2"/>
        <v>0</v>
      </c>
      <c r="BV4" s="143">
        <f t="shared" si="2"/>
        <v>0</v>
      </c>
      <c r="BW4" s="143">
        <f t="shared" si="2"/>
        <v>0</v>
      </c>
      <c r="BX4" s="143">
        <f t="shared" si="2"/>
        <v>0</v>
      </c>
      <c r="BY4" s="143">
        <f t="shared" si="2"/>
        <v>0</v>
      </c>
      <c r="BZ4" s="143">
        <f t="shared" si="2"/>
        <v>0</v>
      </c>
      <c r="CA4" s="143">
        <f t="shared" si="2"/>
        <v>0</v>
      </c>
      <c r="CB4" s="143">
        <f t="shared" si="2"/>
        <v>0</v>
      </c>
      <c r="CC4" s="143">
        <f t="shared" si="2"/>
        <v>0</v>
      </c>
      <c r="CD4" s="143">
        <f t="shared" si="2"/>
        <v>0</v>
      </c>
      <c r="CE4" s="143">
        <f t="shared" si="2"/>
        <v>0</v>
      </c>
      <c r="CF4" s="143">
        <f t="shared" si="2"/>
        <v>0</v>
      </c>
      <c r="CG4" s="143">
        <f t="shared" si="2"/>
        <v>0</v>
      </c>
      <c r="CH4" s="143">
        <f t="shared" si="2"/>
        <v>0</v>
      </c>
      <c r="CI4" s="143">
        <f t="shared" si="2"/>
        <v>0</v>
      </c>
      <c r="CJ4" s="143">
        <f t="shared" si="2"/>
        <v>0</v>
      </c>
      <c r="CK4" s="143">
        <f t="shared" si="2"/>
        <v>0</v>
      </c>
      <c r="CL4" s="143">
        <f t="shared" si="2"/>
        <v>0</v>
      </c>
      <c r="CM4" s="143">
        <f t="shared" si="2"/>
        <v>0</v>
      </c>
      <c r="CN4" s="143">
        <f t="shared" si="2"/>
        <v>0</v>
      </c>
      <c r="CO4" s="143">
        <f t="shared" si="2"/>
        <v>0</v>
      </c>
      <c r="CP4" s="143">
        <f t="shared" si="2"/>
        <v>0</v>
      </c>
      <c r="CQ4" s="143">
        <f t="shared" si="2"/>
        <v>0</v>
      </c>
      <c r="CR4" s="143">
        <f t="shared" si="2"/>
        <v>0</v>
      </c>
      <c r="CS4" s="143">
        <f t="shared" si="2"/>
        <v>0</v>
      </c>
      <c r="CT4" s="143">
        <f t="shared" si="2"/>
        <v>0</v>
      </c>
      <c r="CU4" s="143">
        <f t="shared" si="2"/>
        <v>0</v>
      </c>
      <c r="CV4" s="143">
        <f t="shared" si="2"/>
        <v>0</v>
      </c>
      <c r="CW4" s="143">
        <f t="shared" si="2"/>
        <v>0</v>
      </c>
      <c r="CX4" s="143">
        <f t="shared" si="2"/>
        <v>0</v>
      </c>
      <c r="CY4" s="143">
        <f t="shared" si="2"/>
        <v>0</v>
      </c>
      <c r="CZ4" s="143">
        <f t="shared" si="2"/>
        <v>0</v>
      </c>
      <c r="DA4" s="143">
        <f t="shared" si="2"/>
        <v>0</v>
      </c>
      <c r="DB4" s="143">
        <f t="shared" si="2"/>
        <v>0</v>
      </c>
      <c r="DC4" s="143">
        <f t="shared" si="2"/>
        <v>0</v>
      </c>
      <c r="DD4" s="143">
        <f t="shared" si="2"/>
        <v>0</v>
      </c>
      <c r="DE4" s="143">
        <f t="shared" si="2"/>
        <v>0</v>
      </c>
      <c r="DF4" s="143">
        <f t="shared" si="2"/>
        <v>0</v>
      </c>
      <c r="DG4" s="143">
        <f t="shared" si="2"/>
        <v>0</v>
      </c>
      <c r="DH4" s="143">
        <f t="shared" si="2"/>
        <v>0</v>
      </c>
      <c r="DI4" s="143">
        <f t="shared" si="2"/>
        <v>0</v>
      </c>
      <c r="DJ4" s="143">
        <f t="shared" si="2"/>
        <v>0</v>
      </c>
      <c r="DK4" s="143">
        <f t="shared" si="2"/>
        <v>0</v>
      </c>
      <c r="DL4" s="143">
        <f t="shared" si="2"/>
        <v>0</v>
      </c>
      <c r="DM4" s="143">
        <f t="shared" si="2"/>
        <v>0</v>
      </c>
      <c r="DN4" s="143">
        <f t="shared" si="2"/>
        <v>0</v>
      </c>
      <c r="DO4" s="143">
        <f t="shared" si="2"/>
        <v>0</v>
      </c>
      <c r="DP4" s="143">
        <f t="shared" si="2"/>
        <v>0</v>
      </c>
      <c r="DQ4" s="143">
        <f t="shared" si="2"/>
        <v>0</v>
      </c>
      <c r="DR4" s="143">
        <f t="shared" si="2"/>
        <v>0</v>
      </c>
      <c r="DS4" s="143">
        <f t="shared" si="2"/>
        <v>0</v>
      </c>
      <c r="DT4" s="143">
        <f t="shared" si="2"/>
        <v>0</v>
      </c>
      <c r="DU4" s="143">
        <f t="shared" si="2"/>
        <v>0</v>
      </c>
      <c r="DV4" s="143">
        <f t="shared" si="2"/>
        <v>0</v>
      </c>
      <c r="DW4" s="144">
        <f t="shared" si="1"/>
        <v>5327688318.6400003</v>
      </c>
      <c r="DX4" s="144">
        <f t="shared" si="1"/>
        <v>4911163921.2800007</v>
      </c>
      <c r="DY4" s="144">
        <f t="shared" si="1"/>
        <v>1745087264.5799999</v>
      </c>
      <c r="DZ4" s="144">
        <f t="shared" si="1"/>
        <v>1723948234.1399999</v>
      </c>
      <c r="EA4" s="145"/>
    </row>
    <row r="5" spans="1:132" ht="45.75" customHeight="1" x14ac:dyDescent="0.25">
      <c r="A5" s="147" t="s">
        <v>690</v>
      </c>
      <c r="B5" s="148">
        <f t="shared" ref="B5:AH5" si="3">+SUM(B6:B8)</f>
        <v>4762688318.6400013</v>
      </c>
      <c r="C5" s="148">
        <f t="shared" si="3"/>
        <v>500000000</v>
      </c>
      <c r="D5" s="148">
        <f t="shared" si="3"/>
        <v>248155066.75999999</v>
      </c>
      <c r="E5" s="148">
        <f t="shared" si="3"/>
        <v>134577581</v>
      </c>
      <c r="F5" s="148">
        <f t="shared" si="3"/>
        <v>127161031</v>
      </c>
      <c r="G5" s="148">
        <f t="shared" si="3"/>
        <v>78000000</v>
      </c>
      <c r="H5" s="148">
        <f t="shared" si="3"/>
        <v>0</v>
      </c>
      <c r="I5" s="148">
        <f t="shared" si="3"/>
        <v>0</v>
      </c>
      <c r="J5" s="148">
        <f t="shared" si="3"/>
        <v>0</v>
      </c>
      <c r="K5" s="148">
        <f t="shared" si="3"/>
        <v>0</v>
      </c>
      <c r="L5" s="148">
        <f t="shared" si="3"/>
        <v>0</v>
      </c>
      <c r="M5" s="148">
        <f t="shared" si="3"/>
        <v>0</v>
      </c>
      <c r="N5" s="148">
        <f t="shared" si="3"/>
        <v>0</v>
      </c>
      <c r="O5" s="148">
        <f t="shared" si="3"/>
        <v>0</v>
      </c>
      <c r="P5" s="148">
        <f t="shared" si="3"/>
        <v>0</v>
      </c>
      <c r="Q5" s="148">
        <f t="shared" si="3"/>
        <v>0</v>
      </c>
      <c r="R5" s="148">
        <f t="shared" si="3"/>
        <v>0</v>
      </c>
      <c r="S5" s="148">
        <f t="shared" si="3"/>
        <v>0</v>
      </c>
      <c r="T5" s="148">
        <f t="shared" si="3"/>
        <v>0</v>
      </c>
      <c r="U5" s="148">
        <f t="shared" si="3"/>
        <v>0</v>
      </c>
      <c r="V5" s="148">
        <f t="shared" si="3"/>
        <v>0</v>
      </c>
      <c r="W5" s="148">
        <f t="shared" si="3"/>
        <v>0</v>
      </c>
      <c r="X5" s="148">
        <f t="shared" si="3"/>
        <v>0</v>
      </c>
      <c r="Y5" s="148">
        <f t="shared" si="3"/>
        <v>0</v>
      </c>
      <c r="Z5" s="148">
        <f t="shared" si="3"/>
        <v>0</v>
      </c>
      <c r="AA5" s="148">
        <f t="shared" si="3"/>
        <v>0</v>
      </c>
      <c r="AB5" s="148">
        <f t="shared" si="3"/>
        <v>0</v>
      </c>
      <c r="AC5" s="148">
        <f t="shared" si="3"/>
        <v>0</v>
      </c>
      <c r="AD5" s="148">
        <f t="shared" si="3"/>
        <v>0</v>
      </c>
      <c r="AE5" s="148">
        <f t="shared" si="3"/>
        <v>0</v>
      </c>
      <c r="AF5" s="148">
        <f t="shared" si="3"/>
        <v>0</v>
      </c>
      <c r="AG5" s="148">
        <f t="shared" si="3"/>
        <v>0</v>
      </c>
      <c r="AH5" s="148">
        <f t="shared" si="3"/>
        <v>0</v>
      </c>
      <c r="AI5" s="148">
        <f t="shared" ref="AI5:AL5" si="4">+SUM(AI6:AI8)</f>
        <v>0</v>
      </c>
      <c r="AJ5" s="148">
        <f t="shared" si="4"/>
        <v>0</v>
      </c>
      <c r="AK5" s="148">
        <f t="shared" si="4"/>
        <v>0</v>
      </c>
      <c r="AL5" s="148">
        <f t="shared" si="4"/>
        <v>0</v>
      </c>
      <c r="AM5" s="148">
        <f>+SUM(AM6:AM8)</f>
        <v>0</v>
      </c>
      <c r="AN5" s="148">
        <f>+SUM(AN6:AN8)</f>
        <v>0</v>
      </c>
      <c r="AO5" s="148">
        <f>+SUM(AO6:AO8)</f>
        <v>0</v>
      </c>
      <c r="AP5" s="148">
        <f>+SUM(AP6:AP8)</f>
        <v>0</v>
      </c>
      <c r="AQ5" s="148">
        <f t="shared" ref="AQ5:DB5" si="5">SUM(AQ6:AQ8)</f>
        <v>0</v>
      </c>
      <c r="AR5" s="148">
        <f t="shared" si="5"/>
        <v>0</v>
      </c>
      <c r="AS5" s="148">
        <f t="shared" si="5"/>
        <v>0</v>
      </c>
      <c r="AT5" s="148">
        <f t="shared" si="5"/>
        <v>0</v>
      </c>
      <c r="AU5" s="148">
        <f t="shared" si="5"/>
        <v>0</v>
      </c>
      <c r="AV5" s="148">
        <f t="shared" si="5"/>
        <v>0</v>
      </c>
      <c r="AW5" s="148">
        <f t="shared" si="5"/>
        <v>0</v>
      </c>
      <c r="AX5" s="148">
        <f t="shared" si="5"/>
        <v>0</v>
      </c>
      <c r="AY5" s="148">
        <f t="shared" si="5"/>
        <v>0</v>
      </c>
      <c r="AZ5" s="148">
        <f t="shared" si="5"/>
        <v>0</v>
      </c>
      <c r="BA5" s="148">
        <f t="shared" si="5"/>
        <v>0</v>
      </c>
      <c r="BB5" s="148">
        <f t="shared" si="5"/>
        <v>0</v>
      </c>
      <c r="BC5" s="148">
        <f t="shared" si="5"/>
        <v>4184688318.6400003</v>
      </c>
      <c r="BD5" s="148">
        <f t="shared" si="5"/>
        <v>4184698318.6400003</v>
      </c>
      <c r="BE5" s="148">
        <f t="shared" si="5"/>
        <v>1353935356</v>
      </c>
      <c r="BF5" s="148">
        <f t="shared" si="5"/>
        <v>1353935355.5599999</v>
      </c>
      <c r="BG5" s="148">
        <f t="shared" si="5"/>
        <v>0</v>
      </c>
      <c r="BH5" s="148">
        <f t="shared" si="5"/>
        <v>0</v>
      </c>
      <c r="BI5" s="148">
        <f t="shared" si="5"/>
        <v>0</v>
      </c>
      <c r="BJ5" s="148">
        <f t="shared" si="5"/>
        <v>0</v>
      </c>
      <c r="BK5" s="148">
        <f t="shared" si="5"/>
        <v>0</v>
      </c>
      <c r="BL5" s="148">
        <f t="shared" si="5"/>
        <v>0</v>
      </c>
      <c r="BM5" s="148">
        <f t="shared" si="5"/>
        <v>0</v>
      </c>
      <c r="BN5" s="148">
        <f t="shared" si="5"/>
        <v>0</v>
      </c>
      <c r="BO5" s="148">
        <f t="shared" si="5"/>
        <v>0</v>
      </c>
      <c r="BP5" s="148">
        <f t="shared" si="5"/>
        <v>0</v>
      </c>
      <c r="BQ5" s="148">
        <f t="shared" si="5"/>
        <v>0</v>
      </c>
      <c r="BR5" s="148">
        <f t="shared" si="5"/>
        <v>0</v>
      </c>
      <c r="BS5" s="148">
        <f t="shared" si="5"/>
        <v>0</v>
      </c>
      <c r="BT5" s="148">
        <f t="shared" si="5"/>
        <v>0</v>
      </c>
      <c r="BU5" s="148">
        <f t="shared" si="5"/>
        <v>0</v>
      </c>
      <c r="BV5" s="148">
        <f t="shared" si="5"/>
        <v>0</v>
      </c>
      <c r="BW5" s="148">
        <f t="shared" si="5"/>
        <v>0</v>
      </c>
      <c r="BX5" s="148">
        <f t="shared" si="5"/>
        <v>0</v>
      </c>
      <c r="BY5" s="148">
        <f t="shared" si="5"/>
        <v>0</v>
      </c>
      <c r="BZ5" s="148">
        <f t="shared" si="5"/>
        <v>0</v>
      </c>
      <c r="CA5" s="148">
        <f t="shared" si="5"/>
        <v>0</v>
      </c>
      <c r="CB5" s="148">
        <f t="shared" si="5"/>
        <v>0</v>
      </c>
      <c r="CC5" s="148">
        <f t="shared" si="5"/>
        <v>0</v>
      </c>
      <c r="CD5" s="148">
        <f t="shared" si="5"/>
        <v>0</v>
      </c>
      <c r="CE5" s="148">
        <f t="shared" si="5"/>
        <v>0</v>
      </c>
      <c r="CF5" s="148">
        <f t="shared" si="5"/>
        <v>0</v>
      </c>
      <c r="CG5" s="148">
        <f t="shared" si="5"/>
        <v>0</v>
      </c>
      <c r="CH5" s="148">
        <f t="shared" si="5"/>
        <v>0</v>
      </c>
      <c r="CI5" s="148">
        <f t="shared" si="5"/>
        <v>0</v>
      </c>
      <c r="CJ5" s="148">
        <f t="shared" si="5"/>
        <v>0</v>
      </c>
      <c r="CK5" s="148">
        <f t="shared" si="5"/>
        <v>0</v>
      </c>
      <c r="CL5" s="148">
        <f t="shared" si="5"/>
        <v>0</v>
      </c>
      <c r="CM5" s="148">
        <f t="shared" si="5"/>
        <v>0</v>
      </c>
      <c r="CN5" s="148">
        <f t="shared" si="5"/>
        <v>0</v>
      </c>
      <c r="CO5" s="148">
        <f t="shared" si="5"/>
        <v>0</v>
      </c>
      <c r="CP5" s="148">
        <f t="shared" si="5"/>
        <v>0</v>
      </c>
      <c r="CQ5" s="148">
        <f t="shared" si="5"/>
        <v>0</v>
      </c>
      <c r="CR5" s="148">
        <f t="shared" si="5"/>
        <v>0</v>
      </c>
      <c r="CS5" s="148">
        <f t="shared" si="5"/>
        <v>0</v>
      </c>
      <c r="CT5" s="148">
        <f t="shared" si="5"/>
        <v>0</v>
      </c>
      <c r="CU5" s="148">
        <f t="shared" si="5"/>
        <v>0</v>
      </c>
      <c r="CV5" s="148">
        <f t="shared" si="5"/>
        <v>0</v>
      </c>
      <c r="CW5" s="148">
        <f t="shared" si="5"/>
        <v>0</v>
      </c>
      <c r="CX5" s="148">
        <f t="shared" si="5"/>
        <v>0</v>
      </c>
      <c r="CY5" s="148">
        <f t="shared" si="5"/>
        <v>0</v>
      </c>
      <c r="CZ5" s="148">
        <f t="shared" si="5"/>
        <v>0</v>
      </c>
      <c r="DA5" s="148">
        <f t="shared" si="5"/>
        <v>0</v>
      </c>
      <c r="DB5" s="148">
        <f t="shared" si="5"/>
        <v>0</v>
      </c>
      <c r="DC5" s="148">
        <f t="shared" ref="DC5:DV5" si="6">SUM(DC6:DC8)</f>
        <v>0</v>
      </c>
      <c r="DD5" s="148">
        <f t="shared" si="6"/>
        <v>0</v>
      </c>
      <c r="DE5" s="148">
        <f t="shared" si="6"/>
        <v>0</v>
      </c>
      <c r="DF5" s="148">
        <f t="shared" si="6"/>
        <v>0</v>
      </c>
      <c r="DG5" s="148">
        <f t="shared" si="6"/>
        <v>0</v>
      </c>
      <c r="DH5" s="148">
        <f t="shared" si="6"/>
        <v>0</v>
      </c>
      <c r="DI5" s="148">
        <f t="shared" si="6"/>
        <v>0</v>
      </c>
      <c r="DJ5" s="148">
        <f t="shared" si="6"/>
        <v>0</v>
      </c>
      <c r="DK5" s="148">
        <f t="shared" si="6"/>
        <v>0</v>
      </c>
      <c r="DL5" s="148">
        <f t="shared" si="6"/>
        <v>0</v>
      </c>
      <c r="DM5" s="148">
        <f t="shared" si="6"/>
        <v>0</v>
      </c>
      <c r="DN5" s="148">
        <f t="shared" si="6"/>
        <v>0</v>
      </c>
      <c r="DO5" s="148">
        <f t="shared" si="6"/>
        <v>0</v>
      </c>
      <c r="DP5" s="148">
        <f t="shared" si="6"/>
        <v>0</v>
      </c>
      <c r="DQ5" s="148">
        <f t="shared" si="6"/>
        <v>0</v>
      </c>
      <c r="DR5" s="148">
        <f t="shared" si="6"/>
        <v>0</v>
      </c>
      <c r="DS5" s="148">
        <f t="shared" si="6"/>
        <v>0</v>
      </c>
      <c r="DT5" s="148">
        <f t="shared" si="6"/>
        <v>0</v>
      </c>
      <c r="DU5" s="148">
        <f t="shared" si="6"/>
        <v>0</v>
      </c>
      <c r="DV5" s="148">
        <f t="shared" si="6"/>
        <v>0</v>
      </c>
      <c r="DW5" s="144">
        <f t="shared" si="1"/>
        <v>4762688318.6400003</v>
      </c>
      <c r="DX5" s="144">
        <f t="shared" si="1"/>
        <v>4432853385.4000006</v>
      </c>
      <c r="DY5" s="144">
        <f t="shared" si="1"/>
        <v>1488512937</v>
      </c>
      <c r="DZ5" s="144">
        <f t="shared" si="1"/>
        <v>1481096386.5599999</v>
      </c>
      <c r="EA5" s="149">
        <f>+SUM(DW6:DW8)-DW5</f>
        <v>0</v>
      </c>
      <c r="EB5" s="150">
        <f>+DW5-B5</f>
        <v>0</v>
      </c>
    </row>
    <row r="6" spans="1:132" ht="45.75" customHeight="1" x14ac:dyDescent="0.25">
      <c r="A6" s="151" t="s">
        <v>691</v>
      </c>
      <c r="B6" s="315">
        <f>DW6</f>
        <v>4377354985.3066673</v>
      </c>
      <c r="C6" s="152">
        <f>500000000/3</f>
        <v>166666666.66666666</v>
      </c>
      <c r="D6" s="152">
        <f>248155066.76/3</f>
        <v>82718355.586666659</v>
      </c>
      <c r="E6" s="152">
        <f>134577581/3</f>
        <v>44859193.666666664</v>
      </c>
      <c r="F6" s="152">
        <f>127161031/3</f>
        <v>42387010.333333336</v>
      </c>
      <c r="G6" s="152">
        <f>78000000/3</f>
        <v>26000000</v>
      </c>
      <c r="H6" s="152">
        <v>0</v>
      </c>
      <c r="I6" s="152">
        <v>0</v>
      </c>
      <c r="J6" s="152">
        <v>0</v>
      </c>
      <c r="K6" s="152">
        <v>0</v>
      </c>
      <c r="L6" s="152">
        <v>0</v>
      </c>
      <c r="M6" s="152">
        <v>0</v>
      </c>
      <c r="N6" s="152">
        <v>0</v>
      </c>
      <c r="O6" s="152">
        <v>0</v>
      </c>
      <c r="P6" s="152">
        <v>0</v>
      </c>
      <c r="Q6" s="152">
        <v>0</v>
      </c>
      <c r="R6" s="152">
        <v>0</v>
      </c>
      <c r="S6" s="152">
        <v>0</v>
      </c>
      <c r="T6" s="152">
        <v>0</v>
      </c>
      <c r="U6" s="152">
        <v>0</v>
      </c>
      <c r="V6" s="152">
        <v>0</v>
      </c>
      <c r="W6" s="152">
        <v>0</v>
      </c>
      <c r="X6" s="152">
        <v>0</v>
      </c>
      <c r="Y6" s="152">
        <v>0</v>
      </c>
      <c r="Z6" s="152">
        <v>0</v>
      </c>
      <c r="AA6" s="152">
        <v>0</v>
      </c>
      <c r="AB6" s="152">
        <v>0</v>
      </c>
      <c r="AC6" s="152">
        <v>0</v>
      </c>
      <c r="AD6" s="152">
        <v>0</v>
      </c>
      <c r="AE6" s="152">
        <v>0</v>
      </c>
      <c r="AF6" s="152">
        <v>0</v>
      </c>
      <c r="AG6" s="152">
        <v>0</v>
      </c>
      <c r="AH6" s="152">
        <v>0</v>
      </c>
      <c r="AI6" s="152">
        <v>0</v>
      </c>
      <c r="AJ6" s="152">
        <v>0</v>
      </c>
      <c r="AK6" s="152">
        <v>0</v>
      </c>
      <c r="AL6" s="152">
        <v>0</v>
      </c>
      <c r="AM6" s="152">
        <v>0</v>
      </c>
      <c r="AN6" s="152">
        <v>0</v>
      </c>
      <c r="AO6" s="152">
        <v>0</v>
      </c>
      <c r="AP6" s="152">
        <v>0</v>
      </c>
      <c r="AQ6" s="152">
        <v>0</v>
      </c>
      <c r="AR6" s="152">
        <v>0</v>
      </c>
      <c r="AS6" s="152">
        <v>0</v>
      </c>
      <c r="AT6" s="152">
        <v>0</v>
      </c>
      <c r="AU6" s="152">
        <v>0</v>
      </c>
      <c r="AV6" s="152">
        <v>0</v>
      </c>
      <c r="AW6" s="152">
        <v>0</v>
      </c>
      <c r="AX6" s="152">
        <v>0</v>
      </c>
      <c r="AY6" s="152">
        <v>0</v>
      </c>
      <c r="AZ6" s="152">
        <v>0</v>
      </c>
      <c r="BA6" s="152">
        <v>0</v>
      </c>
      <c r="BB6" s="152">
        <v>0</v>
      </c>
      <c r="BC6" s="152">
        <f>180582509.44+2012729780+1991376029.2</f>
        <v>4184688318.6400003</v>
      </c>
      <c r="BD6" s="152">
        <f>180592509.44+2012729780+1991376029.2</f>
        <v>4184698318.6400003</v>
      </c>
      <c r="BE6" s="152">
        <f>180592509.44+494353346.64+678989499.92</f>
        <v>1353935356</v>
      </c>
      <c r="BF6" s="152">
        <f>180592509+494353346.64+678989499.92</f>
        <v>1353935355.5599999</v>
      </c>
      <c r="BG6" s="152">
        <v>0</v>
      </c>
      <c r="BH6" s="152">
        <v>0</v>
      </c>
      <c r="BI6" s="152">
        <v>0</v>
      </c>
      <c r="BJ6" s="152">
        <v>0</v>
      </c>
      <c r="BK6" s="152">
        <v>0</v>
      </c>
      <c r="BL6" s="152">
        <v>0</v>
      </c>
      <c r="BM6" s="152">
        <v>0</v>
      </c>
      <c r="BN6" s="152">
        <v>0</v>
      </c>
      <c r="BO6" s="152">
        <v>0</v>
      </c>
      <c r="BP6" s="152">
        <v>0</v>
      </c>
      <c r="BQ6" s="152">
        <v>0</v>
      </c>
      <c r="BR6" s="152">
        <v>0</v>
      </c>
      <c r="BS6" s="152">
        <v>0</v>
      </c>
      <c r="BT6" s="152">
        <v>0</v>
      </c>
      <c r="BU6" s="152">
        <v>0</v>
      </c>
      <c r="BV6" s="152">
        <v>0</v>
      </c>
      <c r="BW6" s="152">
        <v>0</v>
      </c>
      <c r="BX6" s="152">
        <v>0</v>
      </c>
      <c r="BY6" s="152">
        <v>0</v>
      </c>
      <c r="BZ6" s="152">
        <v>0</v>
      </c>
      <c r="CA6" s="152">
        <v>0</v>
      </c>
      <c r="CB6" s="152">
        <v>0</v>
      </c>
      <c r="CC6" s="152">
        <v>0</v>
      </c>
      <c r="CD6" s="152">
        <v>0</v>
      </c>
      <c r="CE6" s="152">
        <v>0</v>
      </c>
      <c r="CF6" s="152">
        <v>0</v>
      </c>
      <c r="CG6" s="152">
        <v>0</v>
      </c>
      <c r="CH6" s="152">
        <v>0</v>
      </c>
      <c r="CI6" s="152">
        <v>0</v>
      </c>
      <c r="CJ6" s="152">
        <v>0</v>
      </c>
      <c r="CK6" s="152">
        <v>0</v>
      </c>
      <c r="CL6" s="152">
        <v>0</v>
      </c>
      <c r="CM6" s="152">
        <v>0</v>
      </c>
      <c r="CN6" s="152">
        <v>0</v>
      </c>
      <c r="CO6" s="152">
        <v>0</v>
      </c>
      <c r="CP6" s="152">
        <v>0</v>
      </c>
      <c r="CQ6" s="152">
        <v>0</v>
      </c>
      <c r="CR6" s="152">
        <v>0</v>
      </c>
      <c r="CS6" s="152">
        <v>0</v>
      </c>
      <c r="CT6" s="152">
        <v>0</v>
      </c>
      <c r="CU6" s="152">
        <v>0</v>
      </c>
      <c r="CV6" s="152">
        <v>0</v>
      </c>
      <c r="CW6" s="152">
        <v>0</v>
      </c>
      <c r="CX6" s="152">
        <v>0</v>
      </c>
      <c r="CY6" s="152">
        <v>0</v>
      </c>
      <c r="CZ6" s="152">
        <v>0</v>
      </c>
      <c r="DA6" s="152">
        <v>0</v>
      </c>
      <c r="DB6" s="152">
        <v>0</v>
      </c>
      <c r="DC6" s="152">
        <v>0</v>
      </c>
      <c r="DD6" s="152">
        <v>0</v>
      </c>
      <c r="DE6" s="152">
        <v>0</v>
      </c>
      <c r="DF6" s="152">
        <v>0</v>
      </c>
      <c r="DG6" s="152">
        <v>0</v>
      </c>
      <c r="DH6" s="152">
        <v>0</v>
      </c>
      <c r="DI6" s="152">
        <v>0</v>
      </c>
      <c r="DJ6" s="152">
        <v>0</v>
      </c>
      <c r="DK6" s="152">
        <v>0</v>
      </c>
      <c r="DL6" s="152">
        <v>0</v>
      </c>
      <c r="DM6" s="152">
        <v>0</v>
      </c>
      <c r="DN6" s="152">
        <v>0</v>
      </c>
      <c r="DO6" s="152">
        <v>0</v>
      </c>
      <c r="DP6" s="152">
        <v>0</v>
      </c>
      <c r="DQ6" s="152">
        <v>0</v>
      </c>
      <c r="DR6" s="152">
        <v>0</v>
      </c>
      <c r="DS6" s="152">
        <v>0</v>
      </c>
      <c r="DT6" s="152">
        <v>0</v>
      </c>
      <c r="DU6" s="152">
        <v>0</v>
      </c>
      <c r="DV6" s="152">
        <v>0</v>
      </c>
      <c r="DW6" s="153">
        <f t="shared" si="1"/>
        <v>4377354985.3066673</v>
      </c>
      <c r="DX6" s="153">
        <f t="shared" si="1"/>
        <v>4267416674.2266669</v>
      </c>
      <c r="DY6" s="153">
        <f t="shared" si="1"/>
        <v>1398794549.6666667</v>
      </c>
      <c r="DZ6" s="153">
        <f t="shared" si="1"/>
        <v>1396322365.8933332</v>
      </c>
      <c r="EA6" s="145"/>
    </row>
    <row r="7" spans="1:132" ht="45.75" customHeight="1" x14ac:dyDescent="0.25">
      <c r="A7" s="154" t="s">
        <v>692</v>
      </c>
      <c r="B7" s="315">
        <f t="shared" ref="B7:B8" si="7">DW7</f>
        <v>192666666.66666666</v>
      </c>
      <c r="C7" s="152">
        <f t="shared" ref="C7:C8" si="8">500000000/3</f>
        <v>166666666.66666666</v>
      </c>
      <c r="D7" s="152">
        <f t="shared" ref="D7:D8" si="9">248155066.76/3</f>
        <v>82718355.586666659</v>
      </c>
      <c r="E7" s="152">
        <f t="shared" ref="E7" si="10">134577581/3</f>
        <v>44859193.666666664</v>
      </c>
      <c r="F7" s="152">
        <f t="shared" ref="F7:F8" si="11">127161031/3</f>
        <v>42387010.333333336</v>
      </c>
      <c r="G7" s="152">
        <f t="shared" ref="G7:G8" si="12">78000000/3</f>
        <v>26000000</v>
      </c>
      <c r="H7" s="155">
        <v>0</v>
      </c>
      <c r="I7" s="155">
        <v>0</v>
      </c>
      <c r="J7" s="155">
        <v>0</v>
      </c>
      <c r="K7" s="155">
        <v>0</v>
      </c>
      <c r="L7" s="155">
        <v>0</v>
      </c>
      <c r="M7" s="155">
        <v>0</v>
      </c>
      <c r="N7" s="155">
        <v>0</v>
      </c>
      <c r="O7" s="155">
        <v>0</v>
      </c>
      <c r="P7" s="155">
        <v>0</v>
      </c>
      <c r="Q7" s="155">
        <v>0</v>
      </c>
      <c r="R7" s="155">
        <v>0</v>
      </c>
      <c r="S7" s="155">
        <v>0</v>
      </c>
      <c r="T7" s="155">
        <v>0</v>
      </c>
      <c r="U7" s="155">
        <v>0</v>
      </c>
      <c r="V7" s="155">
        <v>0</v>
      </c>
      <c r="W7" s="155">
        <v>0</v>
      </c>
      <c r="X7" s="155">
        <v>0</v>
      </c>
      <c r="Y7" s="155">
        <v>0</v>
      </c>
      <c r="Z7" s="155">
        <v>0</v>
      </c>
      <c r="AA7" s="155">
        <v>0</v>
      </c>
      <c r="AB7" s="155">
        <v>0</v>
      </c>
      <c r="AC7" s="155">
        <v>0</v>
      </c>
      <c r="AD7" s="155">
        <v>0</v>
      </c>
      <c r="AE7" s="155">
        <v>0</v>
      </c>
      <c r="AF7" s="155">
        <v>0</v>
      </c>
      <c r="AG7" s="155">
        <v>0</v>
      </c>
      <c r="AH7" s="155">
        <v>0</v>
      </c>
      <c r="AI7" s="155">
        <v>0</v>
      </c>
      <c r="AJ7" s="155">
        <v>0</v>
      </c>
      <c r="AK7" s="155">
        <v>0</v>
      </c>
      <c r="AL7" s="155">
        <v>0</v>
      </c>
      <c r="AM7" s="155">
        <v>0</v>
      </c>
      <c r="AN7" s="155">
        <v>0</v>
      </c>
      <c r="AO7" s="155">
        <v>0</v>
      </c>
      <c r="AP7" s="155">
        <v>0</v>
      </c>
      <c r="AQ7" s="156">
        <v>0</v>
      </c>
      <c r="AR7" s="156">
        <v>0</v>
      </c>
      <c r="AS7" s="156">
        <v>0</v>
      </c>
      <c r="AT7" s="156">
        <v>0</v>
      </c>
      <c r="AU7" s="156">
        <v>0</v>
      </c>
      <c r="AV7" s="156">
        <v>0</v>
      </c>
      <c r="AW7" s="156">
        <v>0</v>
      </c>
      <c r="AX7" s="156">
        <v>0</v>
      </c>
      <c r="AY7" s="156">
        <v>0</v>
      </c>
      <c r="AZ7" s="156">
        <v>0</v>
      </c>
      <c r="BA7" s="156">
        <v>0</v>
      </c>
      <c r="BB7" s="156">
        <v>0</v>
      </c>
      <c r="BC7" s="156"/>
      <c r="BD7" s="156"/>
      <c r="BE7" s="156"/>
      <c r="BF7" s="156"/>
      <c r="BG7" s="156">
        <v>0</v>
      </c>
      <c r="BH7" s="156">
        <v>0</v>
      </c>
      <c r="BI7" s="156">
        <v>0</v>
      </c>
      <c r="BJ7" s="156">
        <v>0</v>
      </c>
      <c r="BK7" s="156">
        <v>0</v>
      </c>
      <c r="BL7" s="156">
        <v>0</v>
      </c>
      <c r="BM7" s="156">
        <v>0</v>
      </c>
      <c r="BN7" s="156">
        <v>0</v>
      </c>
      <c r="BO7" s="156">
        <v>0</v>
      </c>
      <c r="BP7" s="156">
        <v>0</v>
      </c>
      <c r="BQ7" s="156">
        <v>0</v>
      </c>
      <c r="BR7" s="156">
        <v>0</v>
      </c>
      <c r="BS7" s="152">
        <v>0</v>
      </c>
      <c r="BT7" s="152">
        <v>0</v>
      </c>
      <c r="BU7" s="152">
        <v>0</v>
      </c>
      <c r="BV7" s="152">
        <v>0</v>
      </c>
      <c r="BW7" s="156">
        <v>0</v>
      </c>
      <c r="BX7" s="156">
        <v>0</v>
      </c>
      <c r="BY7" s="156">
        <v>0</v>
      </c>
      <c r="BZ7" s="156">
        <v>0</v>
      </c>
      <c r="CA7" s="156">
        <v>0</v>
      </c>
      <c r="CB7" s="156">
        <v>0</v>
      </c>
      <c r="CC7" s="156">
        <v>0</v>
      </c>
      <c r="CD7" s="156">
        <v>0</v>
      </c>
      <c r="CE7" s="156">
        <v>0</v>
      </c>
      <c r="CF7" s="156">
        <v>0</v>
      </c>
      <c r="CG7" s="156">
        <v>0</v>
      </c>
      <c r="CH7" s="156">
        <v>0</v>
      </c>
      <c r="CI7" s="156">
        <v>0</v>
      </c>
      <c r="CJ7" s="156">
        <v>0</v>
      </c>
      <c r="CK7" s="156">
        <v>0</v>
      </c>
      <c r="CL7" s="156">
        <v>0</v>
      </c>
      <c r="CM7" s="156">
        <v>0</v>
      </c>
      <c r="CN7" s="156">
        <v>0</v>
      </c>
      <c r="CO7" s="156">
        <v>0</v>
      </c>
      <c r="CP7" s="156">
        <v>0</v>
      </c>
      <c r="CQ7" s="156">
        <v>0</v>
      </c>
      <c r="CR7" s="156">
        <v>0</v>
      </c>
      <c r="CS7" s="156">
        <v>0</v>
      </c>
      <c r="CT7" s="156">
        <v>0</v>
      </c>
      <c r="CU7" s="156">
        <v>0</v>
      </c>
      <c r="CV7" s="156">
        <v>0</v>
      </c>
      <c r="CW7" s="156">
        <v>0</v>
      </c>
      <c r="CX7" s="156">
        <v>0</v>
      </c>
      <c r="CY7" s="156">
        <v>0</v>
      </c>
      <c r="CZ7" s="156">
        <v>0</v>
      </c>
      <c r="DA7" s="156">
        <v>0</v>
      </c>
      <c r="DB7" s="156">
        <v>0</v>
      </c>
      <c r="DC7" s="156">
        <v>0</v>
      </c>
      <c r="DD7" s="156">
        <v>0</v>
      </c>
      <c r="DE7" s="156">
        <v>0</v>
      </c>
      <c r="DF7" s="156">
        <v>0</v>
      </c>
      <c r="DG7" s="156">
        <v>0</v>
      </c>
      <c r="DH7" s="156">
        <v>0</v>
      </c>
      <c r="DI7" s="156">
        <v>0</v>
      </c>
      <c r="DJ7" s="156">
        <v>0</v>
      </c>
      <c r="DK7" s="156">
        <v>0</v>
      </c>
      <c r="DL7" s="156">
        <v>0</v>
      </c>
      <c r="DM7" s="156">
        <v>0</v>
      </c>
      <c r="DN7" s="156">
        <v>0</v>
      </c>
      <c r="DO7" s="156">
        <v>0</v>
      </c>
      <c r="DP7" s="156">
        <v>0</v>
      </c>
      <c r="DQ7" s="156">
        <v>0</v>
      </c>
      <c r="DR7" s="156">
        <v>0</v>
      </c>
      <c r="DS7" s="156">
        <v>0</v>
      </c>
      <c r="DT7" s="156">
        <v>0</v>
      </c>
      <c r="DU7" s="156">
        <v>0</v>
      </c>
      <c r="DV7" s="156">
        <v>0</v>
      </c>
      <c r="DW7" s="153">
        <f t="shared" si="1"/>
        <v>192666666.66666666</v>
      </c>
      <c r="DX7" s="153">
        <f t="shared" si="1"/>
        <v>82718355.586666659</v>
      </c>
      <c r="DY7" s="153">
        <f t="shared" si="1"/>
        <v>44859193.666666664</v>
      </c>
      <c r="DZ7" s="153">
        <f t="shared" si="1"/>
        <v>42387010.333333336</v>
      </c>
      <c r="EA7" s="145"/>
    </row>
    <row r="8" spans="1:132" ht="45.75" customHeight="1" x14ac:dyDescent="0.25">
      <c r="A8" s="154" t="s">
        <v>693</v>
      </c>
      <c r="B8" s="315">
        <f t="shared" si="7"/>
        <v>192666666.66666666</v>
      </c>
      <c r="C8" s="152">
        <f t="shared" si="8"/>
        <v>166666666.66666666</v>
      </c>
      <c r="D8" s="152">
        <f t="shared" si="9"/>
        <v>82718355.586666659</v>
      </c>
      <c r="E8" s="152">
        <f>134577581/3</f>
        <v>44859193.666666664</v>
      </c>
      <c r="F8" s="152">
        <f t="shared" si="11"/>
        <v>42387010.333333336</v>
      </c>
      <c r="G8" s="152">
        <f t="shared" si="12"/>
        <v>26000000</v>
      </c>
      <c r="H8" s="155">
        <v>0</v>
      </c>
      <c r="I8" s="155">
        <v>0</v>
      </c>
      <c r="J8" s="155">
        <v>0</v>
      </c>
      <c r="K8" s="155">
        <v>0</v>
      </c>
      <c r="L8" s="155">
        <v>0</v>
      </c>
      <c r="M8" s="155">
        <v>0</v>
      </c>
      <c r="N8" s="155">
        <v>0</v>
      </c>
      <c r="O8" s="155">
        <v>0</v>
      </c>
      <c r="P8" s="155">
        <v>0</v>
      </c>
      <c r="Q8" s="155">
        <v>0</v>
      </c>
      <c r="R8" s="155">
        <v>0</v>
      </c>
      <c r="S8" s="155">
        <v>0</v>
      </c>
      <c r="T8" s="155">
        <v>0</v>
      </c>
      <c r="U8" s="155">
        <v>0</v>
      </c>
      <c r="V8" s="155">
        <v>0</v>
      </c>
      <c r="W8" s="155">
        <v>0</v>
      </c>
      <c r="X8" s="155">
        <v>0</v>
      </c>
      <c r="Y8" s="155">
        <v>0</v>
      </c>
      <c r="Z8" s="155">
        <v>0</v>
      </c>
      <c r="AA8" s="155">
        <v>0</v>
      </c>
      <c r="AB8" s="155">
        <v>0</v>
      </c>
      <c r="AC8" s="155">
        <v>0</v>
      </c>
      <c r="AD8" s="155">
        <v>0</v>
      </c>
      <c r="AE8" s="155">
        <v>0</v>
      </c>
      <c r="AF8" s="155">
        <v>0</v>
      </c>
      <c r="AG8" s="155">
        <v>0</v>
      </c>
      <c r="AH8" s="155">
        <v>0</v>
      </c>
      <c r="AI8" s="155">
        <v>0</v>
      </c>
      <c r="AJ8" s="155">
        <v>0</v>
      </c>
      <c r="AK8" s="155">
        <v>0</v>
      </c>
      <c r="AL8" s="155">
        <v>0</v>
      </c>
      <c r="AM8" s="155">
        <v>0</v>
      </c>
      <c r="AN8" s="155">
        <v>0</v>
      </c>
      <c r="AO8" s="155">
        <v>0</v>
      </c>
      <c r="AP8" s="155">
        <v>0</v>
      </c>
      <c r="AQ8" s="156">
        <v>0</v>
      </c>
      <c r="AR8" s="156">
        <v>0</v>
      </c>
      <c r="AS8" s="156">
        <v>0</v>
      </c>
      <c r="AT8" s="156">
        <v>0</v>
      </c>
      <c r="AU8" s="156">
        <v>0</v>
      </c>
      <c r="AV8" s="156">
        <v>0</v>
      </c>
      <c r="AW8" s="156">
        <v>0</v>
      </c>
      <c r="AX8" s="156">
        <v>0</v>
      </c>
      <c r="AY8" s="156">
        <v>0</v>
      </c>
      <c r="AZ8" s="156">
        <v>0</v>
      </c>
      <c r="BA8" s="156">
        <v>0</v>
      </c>
      <c r="BB8" s="156">
        <v>0</v>
      </c>
      <c r="BC8" s="156">
        <v>0</v>
      </c>
      <c r="BD8" s="156">
        <v>0</v>
      </c>
      <c r="BE8" s="156">
        <v>0</v>
      </c>
      <c r="BF8" s="156">
        <v>0</v>
      </c>
      <c r="BG8" s="156">
        <v>0</v>
      </c>
      <c r="BH8" s="156">
        <v>0</v>
      </c>
      <c r="BI8" s="156">
        <v>0</v>
      </c>
      <c r="BJ8" s="156">
        <v>0</v>
      </c>
      <c r="BK8" s="156">
        <v>0</v>
      </c>
      <c r="BL8" s="156">
        <v>0</v>
      </c>
      <c r="BM8" s="156">
        <v>0</v>
      </c>
      <c r="BN8" s="156">
        <v>0</v>
      </c>
      <c r="BO8" s="156">
        <v>0</v>
      </c>
      <c r="BP8" s="156">
        <v>0</v>
      </c>
      <c r="BQ8" s="156">
        <v>0</v>
      </c>
      <c r="BR8" s="156">
        <v>0</v>
      </c>
      <c r="BS8" s="152">
        <v>0</v>
      </c>
      <c r="BT8" s="152">
        <v>0</v>
      </c>
      <c r="BU8" s="152">
        <v>0</v>
      </c>
      <c r="BV8" s="152">
        <v>0</v>
      </c>
      <c r="BW8" s="156">
        <v>0</v>
      </c>
      <c r="BX8" s="156">
        <v>0</v>
      </c>
      <c r="BY8" s="156">
        <v>0</v>
      </c>
      <c r="BZ8" s="156">
        <v>0</v>
      </c>
      <c r="CA8" s="156">
        <v>0</v>
      </c>
      <c r="CB8" s="156">
        <v>0</v>
      </c>
      <c r="CC8" s="156">
        <v>0</v>
      </c>
      <c r="CD8" s="156">
        <v>0</v>
      </c>
      <c r="CE8" s="156">
        <v>0</v>
      </c>
      <c r="CF8" s="156">
        <v>0</v>
      </c>
      <c r="CG8" s="156">
        <v>0</v>
      </c>
      <c r="CH8" s="156">
        <v>0</v>
      </c>
      <c r="CI8" s="156">
        <v>0</v>
      </c>
      <c r="CJ8" s="156">
        <v>0</v>
      </c>
      <c r="CK8" s="156">
        <v>0</v>
      </c>
      <c r="CL8" s="156">
        <v>0</v>
      </c>
      <c r="CM8" s="156">
        <v>0</v>
      </c>
      <c r="CN8" s="156">
        <v>0</v>
      </c>
      <c r="CO8" s="156">
        <v>0</v>
      </c>
      <c r="CP8" s="156">
        <v>0</v>
      </c>
      <c r="CQ8" s="156">
        <v>0</v>
      </c>
      <c r="CR8" s="156">
        <v>0</v>
      </c>
      <c r="CS8" s="156">
        <v>0</v>
      </c>
      <c r="CT8" s="156">
        <v>0</v>
      </c>
      <c r="CU8" s="156">
        <v>0</v>
      </c>
      <c r="CV8" s="156">
        <v>0</v>
      </c>
      <c r="CW8" s="156">
        <v>0</v>
      </c>
      <c r="CX8" s="156">
        <v>0</v>
      </c>
      <c r="CY8" s="156">
        <v>0</v>
      </c>
      <c r="CZ8" s="156">
        <v>0</v>
      </c>
      <c r="DA8" s="156">
        <v>0</v>
      </c>
      <c r="DB8" s="156">
        <v>0</v>
      </c>
      <c r="DC8" s="156">
        <v>0</v>
      </c>
      <c r="DD8" s="156">
        <v>0</v>
      </c>
      <c r="DE8" s="156">
        <v>0</v>
      </c>
      <c r="DF8" s="156">
        <v>0</v>
      </c>
      <c r="DG8" s="156">
        <v>0</v>
      </c>
      <c r="DH8" s="156">
        <v>0</v>
      </c>
      <c r="DI8" s="156">
        <v>0</v>
      </c>
      <c r="DJ8" s="156">
        <v>0</v>
      </c>
      <c r="DK8" s="156">
        <v>0</v>
      </c>
      <c r="DL8" s="156">
        <v>0</v>
      </c>
      <c r="DM8" s="156">
        <v>0</v>
      </c>
      <c r="DN8" s="156">
        <v>0</v>
      </c>
      <c r="DO8" s="156">
        <v>0</v>
      </c>
      <c r="DP8" s="156">
        <v>0</v>
      </c>
      <c r="DQ8" s="156">
        <v>0</v>
      </c>
      <c r="DR8" s="156">
        <v>0</v>
      </c>
      <c r="DS8" s="156">
        <v>0</v>
      </c>
      <c r="DT8" s="156">
        <v>0</v>
      </c>
      <c r="DU8" s="156">
        <v>0</v>
      </c>
      <c r="DV8" s="156">
        <v>0</v>
      </c>
      <c r="DW8" s="153">
        <f t="shared" si="1"/>
        <v>192666666.66666666</v>
      </c>
      <c r="DX8" s="153">
        <f t="shared" si="1"/>
        <v>82718355.586666659</v>
      </c>
      <c r="DY8" s="153">
        <f t="shared" si="1"/>
        <v>44859193.666666664</v>
      </c>
      <c r="DZ8" s="153">
        <f t="shared" si="1"/>
        <v>42387010.333333336</v>
      </c>
      <c r="EA8" s="157">
        <f>+SUM(DW6:DW8)-B6</f>
        <v>385333333.33333397</v>
      </c>
    </row>
    <row r="9" spans="1:132" ht="45.75" customHeight="1" x14ac:dyDescent="0.25">
      <c r="A9" s="158" t="s">
        <v>694</v>
      </c>
      <c r="B9" s="159">
        <f>SUM(B10:B12)</f>
        <v>565000000</v>
      </c>
      <c r="C9" s="159">
        <f t="shared" ref="C9:BN9" si="13">SUM(C10:C12)</f>
        <v>500000000</v>
      </c>
      <c r="D9" s="159">
        <f t="shared" si="13"/>
        <v>448310535.88</v>
      </c>
      <c r="E9" s="159">
        <f t="shared" si="13"/>
        <v>256574327.57999998</v>
      </c>
      <c r="F9" s="159">
        <f t="shared" si="13"/>
        <v>242851847.57999998</v>
      </c>
      <c r="G9" s="159">
        <f t="shared" si="13"/>
        <v>65000000</v>
      </c>
      <c r="H9" s="159">
        <f t="shared" si="13"/>
        <v>30000000</v>
      </c>
      <c r="I9" s="159">
        <f t="shared" si="13"/>
        <v>0</v>
      </c>
      <c r="J9" s="159">
        <f t="shared" si="13"/>
        <v>0</v>
      </c>
      <c r="K9" s="159">
        <f t="shared" si="13"/>
        <v>0</v>
      </c>
      <c r="L9" s="159">
        <f t="shared" si="13"/>
        <v>0</v>
      </c>
      <c r="M9" s="159">
        <f t="shared" si="13"/>
        <v>0</v>
      </c>
      <c r="N9" s="159">
        <f t="shared" si="13"/>
        <v>0</v>
      </c>
      <c r="O9" s="159">
        <f t="shared" si="13"/>
        <v>0</v>
      </c>
      <c r="P9" s="159">
        <f t="shared" si="13"/>
        <v>0</v>
      </c>
      <c r="Q9" s="159">
        <f t="shared" si="13"/>
        <v>0</v>
      </c>
      <c r="R9" s="159">
        <f t="shared" si="13"/>
        <v>0</v>
      </c>
      <c r="S9" s="159">
        <f t="shared" si="13"/>
        <v>0</v>
      </c>
      <c r="T9" s="159">
        <f t="shared" si="13"/>
        <v>0</v>
      </c>
      <c r="U9" s="159">
        <f t="shared" si="13"/>
        <v>0</v>
      </c>
      <c r="V9" s="159">
        <f t="shared" si="13"/>
        <v>0</v>
      </c>
      <c r="W9" s="159">
        <f t="shared" si="13"/>
        <v>0</v>
      </c>
      <c r="X9" s="159">
        <f t="shared" si="13"/>
        <v>0</v>
      </c>
      <c r="Y9" s="159">
        <f t="shared" si="13"/>
        <v>0</v>
      </c>
      <c r="Z9" s="159">
        <f t="shared" si="13"/>
        <v>0</v>
      </c>
      <c r="AA9" s="159">
        <f t="shared" si="13"/>
        <v>0</v>
      </c>
      <c r="AB9" s="159">
        <f t="shared" si="13"/>
        <v>0</v>
      </c>
      <c r="AC9" s="159">
        <f t="shared" si="13"/>
        <v>0</v>
      </c>
      <c r="AD9" s="159">
        <f t="shared" si="13"/>
        <v>0</v>
      </c>
      <c r="AE9" s="159">
        <f t="shared" si="13"/>
        <v>0</v>
      </c>
      <c r="AF9" s="159">
        <f t="shared" si="13"/>
        <v>0</v>
      </c>
      <c r="AG9" s="159">
        <f t="shared" si="13"/>
        <v>0</v>
      </c>
      <c r="AH9" s="159">
        <f t="shared" si="13"/>
        <v>0</v>
      </c>
      <c r="AI9" s="159">
        <f t="shared" si="13"/>
        <v>0</v>
      </c>
      <c r="AJ9" s="159">
        <f t="shared" si="13"/>
        <v>0</v>
      </c>
      <c r="AK9" s="159">
        <f t="shared" si="13"/>
        <v>0</v>
      </c>
      <c r="AL9" s="159">
        <f t="shared" si="13"/>
        <v>0</v>
      </c>
      <c r="AM9" s="159">
        <f t="shared" si="13"/>
        <v>0</v>
      </c>
      <c r="AN9" s="159">
        <f t="shared" si="13"/>
        <v>0</v>
      </c>
      <c r="AO9" s="159">
        <f t="shared" si="13"/>
        <v>0</v>
      </c>
      <c r="AP9" s="159">
        <f t="shared" si="13"/>
        <v>0</v>
      </c>
      <c r="AQ9" s="159">
        <f t="shared" si="13"/>
        <v>0</v>
      </c>
      <c r="AR9" s="159">
        <f t="shared" si="13"/>
        <v>0</v>
      </c>
      <c r="AS9" s="159">
        <f t="shared" si="13"/>
        <v>0</v>
      </c>
      <c r="AT9" s="159">
        <f t="shared" si="13"/>
        <v>0</v>
      </c>
      <c r="AU9" s="159">
        <f t="shared" si="13"/>
        <v>0</v>
      </c>
      <c r="AV9" s="159">
        <f t="shared" si="13"/>
        <v>0</v>
      </c>
      <c r="AW9" s="159">
        <f t="shared" si="13"/>
        <v>0</v>
      </c>
      <c r="AX9" s="159">
        <f t="shared" si="13"/>
        <v>0</v>
      </c>
      <c r="AY9" s="159">
        <f t="shared" si="13"/>
        <v>0</v>
      </c>
      <c r="AZ9" s="159">
        <f t="shared" si="13"/>
        <v>0</v>
      </c>
      <c r="BA9" s="159">
        <f t="shared" si="13"/>
        <v>0</v>
      </c>
      <c r="BB9" s="159">
        <f t="shared" si="13"/>
        <v>0</v>
      </c>
      <c r="BC9" s="159">
        <f t="shared" si="13"/>
        <v>0</v>
      </c>
      <c r="BD9" s="159">
        <f t="shared" si="13"/>
        <v>0</v>
      </c>
      <c r="BE9" s="159">
        <f t="shared" si="13"/>
        <v>0</v>
      </c>
      <c r="BF9" s="159">
        <f t="shared" si="13"/>
        <v>0</v>
      </c>
      <c r="BG9" s="159">
        <f t="shared" si="13"/>
        <v>0</v>
      </c>
      <c r="BH9" s="159">
        <f t="shared" si="13"/>
        <v>0</v>
      </c>
      <c r="BI9" s="159">
        <f t="shared" si="13"/>
        <v>0</v>
      </c>
      <c r="BJ9" s="159">
        <f t="shared" si="13"/>
        <v>0</v>
      </c>
      <c r="BK9" s="159">
        <f t="shared" si="13"/>
        <v>0</v>
      </c>
      <c r="BL9" s="159">
        <f t="shared" si="13"/>
        <v>0</v>
      </c>
      <c r="BM9" s="159">
        <f t="shared" si="13"/>
        <v>0</v>
      </c>
      <c r="BN9" s="159">
        <f t="shared" si="13"/>
        <v>0</v>
      </c>
      <c r="BO9" s="159">
        <f t="shared" ref="BO9:DV9" si="14">SUM(BO10:BO12)</f>
        <v>0</v>
      </c>
      <c r="BP9" s="159">
        <f t="shared" si="14"/>
        <v>0</v>
      </c>
      <c r="BQ9" s="159">
        <f t="shared" si="14"/>
        <v>0</v>
      </c>
      <c r="BR9" s="159">
        <f t="shared" si="14"/>
        <v>0</v>
      </c>
      <c r="BS9" s="159">
        <f t="shared" si="14"/>
        <v>0</v>
      </c>
      <c r="BT9" s="159">
        <f t="shared" si="14"/>
        <v>0</v>
      </c>
      <c r="BU9" s="159">
        <f t="shared" si="14"/>
        <v>0</v>
      </c>
      <c r="BV9" s="159">
        <f t="shared" si="14"/>
        <v>0</v>
      </c>
      <c r="BW9" s="159">
        <f t="shared" si="14"/>
        <v>0</v>
      </c>
      <c r="BX9" s="159">
        <f t="shared" si="14"/>
        <v>0</v>
      </c>
      <c r="BY9" s="159">
        <f t="shared" si="14"/>
        <v>0</v>
      </c>
      <c r="BZ9" s="159">
        <f t="shared" si="14"/>
        <v>0</v>
      </c>
      <c r="CA9" s="159">
        <f t="shared" si="14"/>
        <v>0</v>
      </c>
      <c r="CB9" s="159">
        <f t="shared" si="14"/>
        <v>0</v>
      </c>
      <c r="CC9" s="159">
        <f t="shared" si="14"/>
        <v>0</v>
      </c>
      <c r="CD9" s="159">
        <f t="shared" si="14"/>
        <v>0</v>
      </c>
      <c r="CE9" s="159">
        <f t="shared" si="14"/>
        <v>0</v>
      </c>
      <c r="CF9" s="159">
        <f t="shared" si="14"/>
        <v>0</v>
      </c>
      <c r="CG9" s="159">
        <f t="shared" si="14"/>
        <v>0</v>
      </c>
      <c r="CH9" s="159">
        <f t="shared" si="14"/>
        <v>0</v>
      </c>
      <c r="CI9" s="159">
        <f t="shared" si="14"/>
        <v>0</v>
      </c>
      <c r="CJ9" s="159">
        <f t="shared" si="14"/>
        <v>0</v>
      </c>
      <c r="CK9" s="159">
        <f t="shared" si="14"/>
        <v>0</v>
      </c>
      <c r="CL9" s="159">
        <f t="shared" si="14"/>
        <v>0</v>
      </c>
      <c r="CM9" s="159">
        <f t="shared" si="14"/>
        <v>0</v>
      </c>
      <c r="CN9" s="159">
        <f t="shared" si="14"/>
        <v>0</v>
      </c>
      <c r="CO9" s="159">
        <f t="shared" si="14"/>
        <v>0</v>
      </c>
      <c r="CP9" s="159">
        <f t="shared" si="14"/>
        <v>0</v>
      </c>
      <c r="CQ9" s="159">
        <f t="shared" si="14"/>
        <v>0</v>
      </c>
      <c r="CR9" s="159">
        <f t="shared" si="14"/>
        <v>0</v>
      </c>
      <c r="CS9" s="159">
        <f t="shared" si="14"/>
        <v>0</v>
      </c>
      <c r="CT9" s="159">
        <f t="shared" si="14"/>
        <v>0</v>
      </c>
      <c r="CU9" s="159">
        <f t="shared" si="14"/>
        <v>0</v>
      </c>
      <c r="CV9" s="159">
        <f t="shared" si="14"/>
        <v>0</v>
      </c>
      <c r="CW9" s="159">
        <f t="shared" si="14"/>
        <v>0</v>
      </c>
      <c r="CX9" s="159">
        <f t="shared" si="14"/>
        <v>0</v>
      </c>
      <c r="CY9" s="159">
        <f t="shared" si="14"/>
        <v>0</v>
      </c>
      <c r="CZ9" s="159">
        <f t="shared" si="14"/>
        <v>0</v>
      </c>
      <c r="DA9" s="159">
        <f t="shared" si="14"/>
        <v>0</v>
      </c>
      <c r="DB9" s="159">
        <f t="shared" si="14"/>
        <v>0</v>
      </c>
      <c r="DC9" s="159">
        <f t="shared" si="14"/>
        <v>0</v>
      </c>
      <c r="DD9" s="159">
        <f t="shared" si="14"/>
        <v>0</v>
      </c>
      <c r="DE9" s="159">
        <f t="shared" si="14"/>
        <v>0</v>
      </c>
      <c r="DF9" s="159">
        <f t="shared" si="14"/>
        <v>0</v>
      </c>
      <c r="DG9" s="159">
        <f t="shared" si="14"/>
        <v>0</v>
      </c>
      <c r="DH9" s="159">
        <f t="shared" si="14"/>
        <v>0</v>
      </c>
      <c r="DI9" s="159">
        <f t="shared" si="14"/>
        <v>0</v>
      </c>
      <c r="DJ9" s="159">
        <f t="shared" si="14"/>
        <v>0</v>
      </c>
      <c r="DK9" s="159">
        <f t="shared" si="14"/>
        <v>0</v>
      </c>
      <c r="DL9" s="159">
        <f t="shared" si="14"/>
        <v>0</v>
      </c>
      <c r="DM9" s="159">
        <f t="shared" si="14"/>
        <v>0</v>
      </c>
      <c r="DN9" s="159">
        <f t="shared" si="14"/>
        <v>0</v>
      </c>
      <c r="DO9" s="159">
        <f t="shared" si="14"/>
        <v>0</v>
      </c>
      <c r="DP9" s="159">
        <f t="shared" si="14"/>
        <v>0</v>
      </c>
      <c r="DQ9" s="159">
        <f t="shared" si="14"/>
        <v>0</v>
      </c>
      <c r="DR9" s="159">
        <f t="shared" si="14"/>
        <v>0</v>
      </c>
      <c r="DS9" s="159">
        <f t="shared" si="14"/>
        <v>0</v>
      </c>
      <c r="DT9" s="159">
        <f t="shared" si="14"/>
        <v>0</v>
      </c>
      <c r="DU9" s="159">
        <f t="shared" si="14"/>
        <v>0</v>
      </c>
      <c r="DV9" s="159">
        <f t="shared" si="14"/>
        <v>0</v>
      </c>
      <c r="DW9" s="144">
        <f t="shared" si="1"/>
        <v>565000000</v>
      </c>
      <c r="DX9" s="144">
        <f t="shared" si="1"/>
        <v>478310535.88</v>
      </c>
      <c r="DY9" s="144">
        <f t="shared" si="1"/>
        <v>256574327.57999998</v>
      </c>
      <c r="DZ9" s="144">
        <f t="shared" si="1"/>
        <v>242851847.57999998</v>
      </c>
      <c r="EA9" s="149">
        <f>+SUM(DW10:DW12)-DW9</f>
        <v>0</v>
      </c>
      <c r="EB9" s="150">
        <f>+DW9-B9</f>
        <v>0</v>
      </c>
    </row>
    <row r="10" spans="1:132" ht="45.75" customHeight="1" x14ac:dyDescent="0.25">
      <c r="A10" s="151" t="s">
        <v>695</v>
      </c>
      <c r="B10" s="315">
        <f>DW10</f>
        <v>188333333.33333331</v>
      </c>
      <c r="C10" s="152">
        <v>166666666.66666666</v>
      </c>
      <c r="D10" s="152">
        <f>448310535.88/3</f>
        <v>149436845.29333332</v>
      </c>
      <c r="E10" s="152">
        <f>256574327.58/3</f>
        <v>85524775.859999999</v>
      </c>
      <c r="F10" s="152">
        <f>242851847.58/3</f>
        <v>80950615.859999999</v>
      </c>
      <c r="G10" s="152">
        <f>65000000/3</f>
        <v>21666666.666666668</v>
      </c>
      <c r="H10" s="152">
        <f>30000000/3</f>
        <v>10000000</v>
      </c>
      <c r="I10" s="152">
        <v>0</v>
      </c>
      <c r="J10" s="152">
        <v>0</v>
      </c>
      <c r="K10" s="152">
        <v>0</v>
      </c>
      <c r="L10" s="152">
        <v>0</v>
      </c>
      <c r="M10" s="152">
        <v>0</v>
      </c>
      <c r="N10" s="152">
        <v>0</v>
      </c>
      <c r="O10" s="152">
        <v>0</v>
      </c>
      <c r="P10" s="152">
        <v>0</v>
      </c>
      <c r="Q10" s="152">
        <v>0</v>
      </c>
      <c r="R10" s="152">
        <v>0</v>
      </c>
      <c r="S10" s="152">
        <v>0</v>
      </c>
      <c r="T10" s="152">
        <v>0</v>
      </c>
      <c r="U10" s="152">
        <v>0</v>
      </c>
      <c r="V10" s="152">
        <v>0</v>
      </c>
      <c r="W10" s="152">
        <v>0</v>
      </c>
      <c r="X10" s="152">
        <v>0</v>
      </c>
      <c r="Y10" s="152">
        <v>0</v>
      </c>
      <c r="Z10" s="152">
        <v>0</v>
      </c>
      <c r="AA10" s="152">
        <v>0</v>
      </c>
      <c r="AB10" s="152">
        <v>0</v>
      </c>
      <c r="AC10" s="152">
        <v>0</v>
      </c>
      <c r="AD10" s="152">
        <v>0</v>
      </c>
      <c r="AE10" s="152">
        <v>0</v>
      </c>
      <c r="AF10" s="152">
        <v>0</v>
      </c>
      <c r="AG10" s="152">
        <v>0</v>
      </c>
      <c r="AH10" s="152">
        <v>0</v>
      </c>
      <c r="AI10" s="152">
        <v>0</v>
      </c>
      <c r="AJ10" s="152">
        <v>0</v>
      </c>
      <c r="AK10" s="152">
        <v>0</v>
      </c>
      <c r="AL10" s="152">
        <v>0</v>
      </c>
      <c r="AM10" s="152">
        <v>0</v>
      </c>
      <c r="AN10" s="152">
        <v>0</v>
      </c>
      <c r="AO10" s="152">
        <v>0</v>
      </c>
      <c r="AP10" s="152">
        <v>0</v>
      </c>
      <c r="AQ10" s="152">
        <v>0</v>
      </c>
      <c r="AR10" s="152">
        <v>0</v>
      </c>
      <c r="AS10" s="152">
        <v>0</v>
      </c>
      <c r="AT10" s="152">
        <v>0</v>
      </c>
      <c r="AU10" s="152">
        <v>0</v>
      </c>
      <c r="AV10" s="152">
        <v>0</v>
      </c>
      <c r="AW10" s="152">
        <v>0</v>
      </c>
      <c r="AX10" s="152">
        <v>0</v>
      </c>
      <c r="AY10" s="152">
        <v>0</v>
      </c>
      <c r="AZ10" s="152">
        <v>0</v>
      </c>
      <c r="BA10" s="152">
        <v>0</v>
      </c>
      <c r="BB10" s="152">
        <v>0</v>
      </c>
      <c r="BC10" s="152">
        <v>0</v>
      </c>
      <c r="BD10" s="152">
        <v>0</v>
      </c>
      <c r="BE10" s="152">
        <v>0</v>
      </c>
      <c r="BF10" s="152">
        <v>0</v>
      </c>
      <c r="BG10" s="152">
        <v>0</v>
      </c>
      <c r="BH10" s="152">
        <v>0</v>
      </c>
      <c r="BI10" s="152">
        <v>0</v>
      </c>
      <c r="BJ10" s="152">
        <v>0</v>
      </c>
      <c r="BK10" s="152">
        <v>0</v>
      </c>
      <c r="BL10" s="152">
        <v>0</v>
      </c>
      <c r="BM10" s="152">
        <v>0</v>
      </c>
      <c r="BN10" s="152">
        <v>0</v>
      </c>
      <c r="BO10" s="152">
        <v>0</v>
      </c>
      <c r="BP10" s="152">
        <v>0</v>
      </c>
      <c r="BQ10" s="152">
        <v>0</v>
      </c>
      <c r="BR10" s="152">
        <v>0</v>
      </c>
      <c r="BS10" s="152">
        <v>0</v>
      </c>
      <c r="BT10" s="152">
        <v>0</v>
      </c>
      <c r="BU10" s="152">
        <v>0</v>
      </c>
      <c r="BV10" s="152">
        <v>0</v>
      </c>
      <c r="BW10" s="152">
        <v>0</v>
      </c>
      <c r="BX10" s="152">
        <v>0</v>
      </c>
      <c r="BY10" s="152">
        <v>0</v>
      </c>
      <c r="BZ10" s="152">
        <v>0</v>
      </c>
      <c r="CA10" s="152">
        <v>0</v>
      </c>
      <c r="CB10" s="152">
        <v>0</v>
      </c>
      <c r="CC10" s="152">
        <v>0</v>
      </c>
      <c r="CD10" s="152">
        <v>0</v>
      </c>
      <c r="CE10" s="152">
        <v>0</v>
      </c>
      <c r="CF10" s="152">
        <v>0</v>
      </c>
      <c r="CG10" s="152">
        <v>0</v>
      </c>
      <c r="CH10" s="152">
        <v>0</v>
      </c>
      <c r="CI10" s="152">
        <v>0</v>
      </c>
      <c r="CJ10" s="152">
        <v>0</v>
      </c>
      <c r="CK10" s="152">
        <v>0</v>
      </c>
      <c r="CL10" s="152">
        <v>0</v>
      </c>
      <c r="CM10" s="152">
        <v>0</v>
      </c>
      <c r="CN10" s="152">
        <v>0</v>
      </c>
      <c r="CO10" s="152">
        <v>0</v>
      </c>
      <c r="CP10" s="152">
        <v>0</v>
      </c>
      <c r="CQ10" s="152">
        <v>0</v>
      </c>
      <c r="CR10" s="152">
        <v>0</v>
      </c>
      <c r="CS10" s="152">
        <v>0</v>
      </c>
      <c r="CT10" s="152">
        <v>0</v>
      </c>
      <c r="CU10" s="152">
        <v>0</v>
      </c>
      <c r="CV10" s="152">
        <v>0</v>
      </c>
      <c r="CW10" s="152">
        <v>0</v>
      </c>
      <c r="CX10" s="152">
        <v>0</v>
      </c>
      <c r="CY10" s="152">
        <v>0</v>
      </c>
      <c r="CZ10" s="152">
        <v>0</v>
      </c>
      <c r="DA10" s="152">
        <v>0</v>
      </c>
      <c r="DB10" s="152">
        <v>0</v>
      </c>
      <c r="DC10" s="152">
        <v>0</v>
      </c>
      <c r="DD10" s="152">
        <v>0</v>
      </c>
      <c r="DE10" s="152">
        <v>0</v>
      </c>
      <c r="DF10" s="152">
        <v>0</v>
      </c>
      <c r="DG10" s="152">
        <v>0</v>
      </c>
      <c r="DH10" s="152">
        <v>0</v>
      </c>
      <c r="DI10" s="152">
        <v>0</v>
      </c>
      <c r="DJ10" s="152">
        <v>0</v>
      </c>
      <c r="DK10" s="152">
        <v>0</v>
      </c>
      <c r="DL10" s="152">
        <v>0</v>
      </c>
      <c r="DM10" s="152">
        <v>0</v>
      </c>
      <c r="DN10" s="152">
        <v>0</v>
      </c>
      <c r="DO10" s="152">
        <v>0</v>
      </c>
      <c r="DP10" s="152">
        <v>0</v>
      </c>
      <c r="DQ10" s="152">
        <v>0</v>
      </c>
      <c r="DR10" s="152">
        <v>0</v>
      </c>
      <c r="DS10" s="152">
        <v>0</v>
      </c>
      <c r="DT10" s="152">
        <v>0</v>
      </c>
      <c r="DU10" s="152">
        <v>0</v>
      </c>
      <c r="DV10" s="152">
        <v>0</v>
      </c>
      <c r="DW10" s="153">
        <f t="shared" si="1"/>
        <v>188333333.33333331</v>
      </c>
      <c r="DX10" s="153">
        <f t="shared" si="1"/>
        <v>159436845.29333332</v>
      </c>
      <c r="DY10" s="153">
        <f t="shared" si="1"/>
        <v>85524775.859999999</v>
      </c>
      <c r="DZ10" s="153">
        <f t="shared" si="1"/>
        <v>80950615.859999999</v>
      </c>
      <c r="EA10" s="145"/>
    </row>
    <row r="11" spans="1:132" ht="45.75" customHeight="1" x14ac:dyDescent="0.25">
      <c r="A11" s="154" t="s">
        <v>696</v>
      </c>
      <c r="B11" s="315">
        <f t="shared" ref="B11:B12" si="15">DW11</f>
        <v>188333333.33333331</v>
      </c>
      <c r="C11" s="152">
        <v>166666666.66666666</v>
      </c>
      <c r="D11" s="152">
        <f>448310535.88/3</f>
        <v>149436845.29333332</v>
      </c>
      <c r="E11" s="152">
        <f t="shared" ref="E11:E12" si="16">256574327.58/3</f>
        <v>85524775.859999999</v>
      </c>
      <c r="F11" s="152">
        <f t="shared" ref="F11:F12" si="17">242851847.58/3</f>
        <v>80950615.859999999</v>
      </c>
      <c r="G11" s="152">
        <f t="shared" ref="G11:G12" si="18">65000000/3</f>
        <v>21666666.666666668</v>
      </c>
      <c r="H11" s="152">
        <f>30000000/3</f>
        <v>10000000</v>
      </c>
      <c r="I11" s="155">
        <v>0</v>
      </c>
      <c r="J11" s="155">
        <v>0</v>
      </c>
      <c r="K11" s="155">
        <v>0</v>
      </c>
      <c r="L11" s="155">
        <v>0</v>
      </c>
      <c r="M11" s="155">
        <v>0</v>
      </c>
      <c r="N11" s="155">
        <v>0</v>
      </c>
      <c r="O11" s="155">
        <v>0</v>
      </c>
      <c r="P11" s="155">
        <v>0</v>
      </c>
      <c r="Q11" s="155">
        <v>0</v>
      </c>
      <c r="R11" s="155">
        <v>0</v>
      </c>
      <c r="S11" s="155">
        <v>0</v>
      </c>
      <c r="T11" s="155">
        <v>0</v>
      </c>
      <c r="U11" s="155">
        <v>0</v>
      </c>
      <c r="V11" s="155">
        <v>0</v>
      </c>
      <c r="W11" s="155">
        <v>0</v>
      </c>
      <c r="X11" s="155">
        <v>0</v>
      </c>
      <c r="Y11" s="155">
        <v>0</v>
      </c>
      <c r="Z11" s="155">
        <v>0</v>
      </c>
      <c r="AA11" s="155">
        <v>0</v>
      </c>
      <c r="AB11" s="155">
        <v>0</v>
      </c>
      <c r="AC11" s="155">
        <v>0</v>
      </c>
      <c r="AD11" s="155">
        <v>0</v>
      </c>
      <c r="AE11" s="155">
        <v>0</v>
      </c>
      <c r="AF11" s="155">
        <v>0</v>
      </c>
      <c r="AG11" s="155">
        <v>0</v>
      </c>
      <c r="AH11" s="155">
        <v>0</v>
      </c>
      <c r="AI11" s="155">
        <v>0</v>
      </c>
      <c r="AJ11" s="155">
        <v>0</v>
      </c>
      <c r="AK11" s="155">
        <v>0</v>
      </c>
      <c r="AL11" s="155">
        <v>0</v>
      </c>
      <c r="AM11" s="156">
        <v>0</v>
      </c>
      <c r="AN11" s="156">
        <v>0</v>
      </c>
      <c r="AO11" s="156">
        <v>0</v>
      </c>
      <c r="AP11" s="156">
        <v>0</v>
      </c>
      <c r="AQ11" s="156">
        <v>0</v>
      </c>
      <c r="AR11" s="156">
        <v>0</v>
      </c>
      <c r="AS11" s="156">
        <v>0</v>
      </c>
      <c r="AT11" s="156">
        <v>0</v>
      </c>
      <c r="AU11" s="156">
        <v>0</v>
      </c>
      <c r="AV11" s="156">
        <v>0</v>
      </c>
      <c r="AW11" s="156">
        <v>0</v>
      </c>
      <c r="AX11" s="156">
        <v>0</v>
      </c>
      <c r="AY11" s="156">
        <v>0</v>
      </c>
      <c r="AZ11" s="156">
        <v>0</v>
      </c>
      <c r="BA11" s="156">
        <v>0</v>
      </c>
      <c r="BB11" s="156">
        <v>0</v>
      </c>
      <c r="BC11" s="156">
        <v>0</v>
      </c>
      <c r="BD11" s="156">
        <v>0</v>
      </c>
      <c r="BE11" s="156">
        <v>0</v>
      </c>
      <c r="BF11" s="156">
        <v>0</v>
      </c>
      <c r="BG11" s="156">
        <v>0</v>
      </c>
      <c r="BH11" s="156">
        <v>0</v>
      </c>
      <c r="BI11" s="156">
        <v>0</v>
      </c>
      <c r="BJ11" s="156">
        <v>0</v>
      </c>
      <c r="BK11" s="156">
        <v>0</v>
      </c>
      <c r="BL11" s="156">
        <v>0</v>
      </c>
      <c r="BM11" s="156">
        <v>0</v>
      </c>
      <c r="BN11" s="156">
        <v>0</v>
      </c>
      <c r="BO11" s="156">
        <v>0</v>
      </c>
      <c r="BP11" s="156">
        <v>0</v>
      </c>
      <c r="BQ11" s="156">
        <v>0</v>
      </c>
      <c r="BR11" s="156">
        <v>0</v>
      </c>
      <c r="BS11" s="152">
        <v>0</v>
      </c>
      <c r="BT11" s="152">
        <v>0</v>
      </c>
      <c r="BU11" s="152">
        <v>0</v>
      </c>
      <c r="BV11" s="152">
        <v>0</v>
      </c>
      <c r="BW11" s="156">
        <v>0</v>
      </c>
      <c r="BX11" s="156">
        <v>0</v>
      </c>
      <c r="BY11" s="156">
        <v>0</v>
      </c>
      <c r="BZ11" s="156">
        <v>0</v>
      </c>
      <c r="CA11" s="156">
        <v>0</v>
      </c>
      <c r="CB11" s="156">
        <v>0</v>
      </c>
      <c r="CC11" s="156">
        <v>0</v>
      </c>
      <c r="CD11" s="156">
        <v>0</v>
      </c>
      <c r="CE11" s="156">
        <v>0</v>
      </c>
      <c r="CF11" s="156">
        <v>0</v>
      </c>
      <c r="CG11" s="156">
        <v>0</v>
      </c>
      <c r="CH11" s="156">
        <v>0</v>
      </c>
      <c r="CI11" s="156">
        <v>0</v>
      </c>
      <c r="CJ11" s="156">
        <v>0</v>
      </c>
      <c r="CK11" s="156">
        <v>0</v>
      </c>
      <c r="CL11" s="156">
        <v>0</v>
      </c>
      <c r="CM11" s="156">
        <v>0</v>
      </c>
      <c r="CN11" s="156">
        <v>0</v>
      </c>
      <c r="CO11" s="156">
        <v>0</v>
      </c>
      <c r="CP11" s="156">
        <v>0</v>
      </c>
      <c r="CQ11" s="156">
        <v>0</v>
      </c>
      <c r="CR11" s="156">
        <v>0</v>
      </c>
      <c r="CS11" s="156">
        <v>0</v>
      </c>
      <c r="CT11" s="156">
        <v>0</v>
      </c>
      <c r="CU11" s="156">
        <v>0</v>
      </c>
      <c r="CV11" s="156">
        <v>0</v>
      </c>
      <c r="CW11" s="156">
        <v>0</v>
      </c>
      <c r="CX11" s="156">
        <v>0</v>
      </c>
      <c r="CY11" s="156">
        <v>0</v>
      </c>
      <c r="CZ11" s="156">
        <v>0</v>
      </c>
      <c r="DA11" s="156">
        <v>0</v>
      </c>
      <c r="DB11" s="156">
        <v>0</v>
      </c>
      <c r="DC11" s="156">
        <v>0</v>
      </c>
      <c r="DD11" s="156">
        <v>0</v>
      </c>
      <c r="DE11" s="156">
        <v>0</v>
      </c>
      <c r="DF11" s="156">
        <v>0</v>
      </c>
      <c r="DG11" s="156">
        <v>0</v>
      </c>
      <c r="DH11" s="156">
        <v>0</v>
      </c>
      <c r="DI11" s="156">
        <v>0</v>
      </c>
      <c r="DJ11" s="156">
        <v>0</v>
      </c>
      <c r="DK11" s="156">
        <v>0</v>
      </c>
      <c r="DL11" s="156">
        <v>0</v>
      </c>
      <c r="DM11" s="156">
        <v>0</v>
      </c>
      <c r="DN11" s="156">
        <v>0</v>
      </c>
      <c r="DO11" s="156">
        <v>0</v>
      </c>
      <c r="DP11" s="156">
        <v>0</v>
      </c>
      <c r="DQ11" s="156">
        <v>0</v>
      </c>
      <c r="DR11" s="156">
        <v>0</v>
      </c>
      <c r="DS11" s="156">
        <v>0</v>
      </c>
      <c r="DT11" s="156">
        <v>0</v>
      </c>
      <c r="DU11" s="156">
        <v>0</v>
      </c>
      <c r="DV11" s="156">
        <v>0</v>
      </c>
      <c r="DW11" s="153">
        <f t="shared" si="1"/>
        <v>188333333.33333331</v>
      </c>
      <c r="DX11" s="153">
        <f t="shared" si="1"/>
        <v>159436845.29333332</v>
      </c>
      <c r="DY11" s="153">
        <f t="shared" si="1"/>
        <v>85524775.859999999</v>
      </c>
      <c r="DZ11" s="153">
        <f t="shared" si="1"/>
        <v>80950615.859999999</v>
      </c>
      <c r="EA11" s="145"/>
    </row>
    <row r="12" spans="1:132" ht="45.75" customHeight="1" x14ac:dyDescent="0.25">
      <c r="A12" s="151" t="s">
        <v>697</v>
      </c>
      <c r="B12" s="315">
        <f t="shared" si="15"/>
        <v>188333333.33333331</v>
      </c>
      <c r="C12" s="152">
        <v>166666666.66666666</v>
      </c>
      <c r="D12" s="152">
        <f>448310535.88/3</f>
        <v>149436845.29333332</v>
      </c>
      <c r="E12" s="152">
        <f t="shared" si="16"/>
        <v>85524775.859999999</v>
      </c>
      <c r="F12" s="152">
        <f t="shared" si="17"/>
        <v>80950615.859999999</v>
      </c>
      <c r="G12" s="152">
        <f t="shared" si="18"/>
        <v>21666666.666666668</v>
      </c>
      <c r="H12" s="152">
        <f>30000000/3</f>
        <v>10000000</v>
      </c>
      <c r="I12" s="152">
        <v>0</v>
      </c>
      <c r="J12" s="152">
        <v>0</v>
      </c>
      <c r="K12" s="152">
        <v>0</v>
      </c>
      <c r="L12" s="152">
        <v>0</v>
      </c>
      <c r="M12" s="152">
        <v>0</v>
      </c>
      <c r="N12" s="152">
        <v>0</v>
      </c>
      <c r="O12" s="152">
        <v>0</v>
      </c>
      <c r="P12" s="152">
        <v>0</v>
      </c>
      <c r="Q12" s="152">
        <v>0</v>
      </c>
      <c r="R12" s="152">
        <v>0</v>
      </c>
      <c r="S12" s="152">
        <v>0</v>
      </c>
      <c r="T12" s="152">
        <v>0</v>
      </c>
      <c r="U12" s="152">
        <v>0</v>
      </c>
      <c r="V12" s="152">
        <v>0</v>
      </c>
      <c r="W12" s="152">
        <v>0</v>
      </c>
      <c r="X12" s="152">
        <v>0</v>
      </c>
      <c r="Y12" s="152">
        <v>0</v>
      </c>
      <c r="Z12" s="152">
        <v>0</v>
      </c>
      <c r="AA12" s="152">
        <v>0</v>
      </c>
      <c r="AB12" s="152">
        <v>0</v>
      </c>
      <c r="AC12" s="152">
        <v>0</v>
      </c>
      <c r="AD12" s="152">
        <v>0</v>
      </c>
      <c r="AE12" s="152">
        <v>0</v>
      </c>
      <c r="AF12" s="152">
        <v>0</v>
      </c>
      <c r="AG12" s="152">
        <v>0</v>
      </c>
      <c r="AH12" s="152">
        <v>0</v>
      </c>
      <c r="AI12" s="152">
        <v>0</v>
      </c>
      <c r="AJ12" s="152">
        <v>0</v>
      </c>
      <c r="AK12" s="152">
        <v>0</v>
      </c>
      <c r="AL12" s="152">
        <v>0</v>
      </c>
      <c r="AM12" s="152">
        <v>0</v>
      </c>
      <c r="AN12" s="152">
        <v>0</v>
      </c>
      <c r="AO12" s="152">
        <v>0</v>
      </c>
      <c r="AP12" s="152">
        <v>0</v>
      </c>
      <c r="AQ12" s="152">
        <v>0</v>
      </c>
      <c r="AR12" s="152">
        <v>0</v>
      </c>
      <c r="AS12" s="152">
        <v>0</v>
      </c>
      <c r="AT12" s="152">
        <v>0</v>
      </c>
      <c r="AU12" s="152">
        <v>0</v>
      </c>
      <c r="AV12" s="152">
        <v>0</v>
      </c>
      <c r="AW12" s="152">
        <v>0</v>
      </c>
      <c r="AX12" s="152">
        <v>0</v>
      </c>
      <c r="AY12" s="152">
        <v>0</v>
      </c>
      <c r="AZ12" s="152">
        <v>0</v>
      </c>
      <c r="BA12" s="152">
        <v>0</v>
      </c>
      <c r="BB12" s="152">
        <v>0</v>
      </c>
      <c r="BC12" s="152">
        <v>0</v>
      </c>
      <c r="BD12" s="152">
        <v>0</v>
      </c>
      <c r="BE12" s="152">
        <v>0</v>
      </c>
      <c r="BF12" s="152">
        <v>0</v>
      </c>
      <c r="BG12" s="152">
        <v>0</v>
      </c>
      <c r="BH12" s="152">
        <v>0</v>
      </c>
      <c r="BI12" s="152">
        <v>0</v>
      </c>
      <c r="BJ12" s="152">
        <v>0</v>
      </c>
      <c r="BK12" s="152">
        <v>0</v>
      </c>
      <c r="BL12" s="152">
        <v>0</v>
      </c>
      <c r="BM12" s="152">
        <v>0</v>
      </c>
      <c r="BN12" s="152">
        <v>0</v>
      </c>
      <c r="BO12" s="152">
        <v>0</v>
      </c>
      <c r="BP12" s="152">
        <v>0</v>
      </c>
      <c r="BQ12" s="152">
        <v>0</v>
      </c>
      <c r="BR12" s="152">
        <v>0</v>
      </c>
      <c r="BS12" s="152">
        <v>0</v>
      </c>
      <c r="BT12" s="152">
        <v>0</v>
      </c>
      <c r="BU12" s="152">
        <v>0</v>
      </c>
      <c r="BV12" s="152">
        <v>0</v>
      </c>
      <c r="BW12" s="152">
        <v>0</v>
      </c>
      <c r="BX12" s="152">
        <v>0</v>
      </c>
      <c r="BY12" s="152">
        <v>0</v>
      </c>
      <c r="BZ12" s="152">
        <v>0</v>
      </c>
      <c r="CA12" s="152">
        <v>0</v>
      </c>
      <c r="CB12" s="152">
        <v>0</v>
      </c>
      <c r="CC12" s="152">
        <v>0</v>
      </c>
      <c r="CD12" s="152">
        <v>0</v>
      </c>
      <c r="CE12" s="152">
        <v>0</v>
      </c>
      <c r="CF12" s="152">
        <v>0</v>
      </c>
      <c r="CG12" s="152">
        <v>0</v>
      </c>
      <c r="CH12" s="152">
        <v>0</v>
      </c>
      <c r="CI12" s="152">
        <v>0</v>
      </c>
      <c r="CJ12" s="152">
        <v>0</v>
      </c>
      <c r="CK12" s="152">
        <v>0</v>
      </c>
      <c r="CL12" s="152">
        <v>0</v>
      </c>
      <c r="CM12" s="152">
        <v>0</v>
      </c>
      <c r="CN12" s="152">
        <v>0</v>
      </c>
      <c r="CO12" s="152">
        <v>0</v>
      </c>
      <c r="CP12" s="152">
        <v>0</v>
      </c>
      <c r="CQ12" s="152">
        <v>0</v>
      </c>
      <c r="CR12" s="152">
        <v>0</v>
      </c>
      <c r="CS12" s="152">
        <v>0</v>
      </c>
      <c r="CT12" s="152">
        <v>0</v>
      </c>
      <c r="CU12" s="152">
        <v>0</v>
      </c>
      <c r="CV12" s="152">
        <v>0</v>
      </c>
      <c r="CW12" s="152">
        <v>0</v>
      </c>
      <c r="CX12" s="152">
        <v>0</v>
      </c>
      <c r="CY12" s="152">
        <v>0</v>
      </c>
      <c r="CZ12" s="152">
        <v>0</v>
      </c>
      <c r="DA12" s="152">
        <v>0</v>
      </c>
      <c r="DB12" s="152">
        <v>0</v>
      </c>
      <c r="DC12" s="152">
        <v>0</v>
      </c>
      <c r="DD12" s="152">
        <v>0</v>
      </c>
      <c r="DE12" s="152">
        <v>0</v>
      </c>
      <c r="DF12" s="152">
        <v>0</v>
      </c>
      <c r="DG12" s="152">
        <v>0</v>
      </c>
      <c r="DH12" s="152">
        <v>0</v>
      </c>
      <c r="DI12" s="152">
        <v>0</v>
      </c>
      <c r="DJ12" s="152">
        <v>0</v>
      </c>
      <c r="DK12" s="152">
        <v>0</v>
      </c>
      <c r="DL12" s="152">
        <v>0</v>
      </c>
      <c r="DM12" s="152">
        <v>0</v>
      </c>
      <c r="DN12" s="152">
        <v>0</v>
      </c>
      <c r="DO12" s="152">
        <v>0</v>
      </c>
      <c r="DP12" s="152">
        <v>0</v>
      </c>
      <c r="DQ12" s="152">
        <v>0</v>
      </c>
      <c r="DR12" s="152">
        <v>0</v>
      </c>
      <c r="DS12" s="152">
        <v>0</v>
      </c>
      <c r="DT12" s="152">
        <v>0</v>
      </c>
      <c r="DU12" s="152">
        <v>0</v>
      </c>
      <c r="DV12" s="152">
        <v>0</v>
      </c>
      <c r="DW12" s="153">
        <f t="shared" si="1"/>
        <v>188333333.33333331</v>
      </c>
      <c r="DX12" s="153">
        <f t="shared" si="1"/>
        <v>159436845.29333332</v>
      </c>
      <c r="DY12" s="153">
        <f t="shared" si="1"/>
        <v>85524775.859999999</v>
      </c>
      <c r="DZ12" s="153">
        <f t="shared" si="1"/>
        <v>80950615.859999999</v>
      </c>
      <c r="EA12" s="157">
        <f>+SUM(DW10:DW12)-B10</f>
        <v>376666666.66666669</v>
      </c>
    </row>
    <row r="13" spans="1:132" ht="52.5" customHeight="1" x14ac:dyDescent="0.25">
      <c r="A13" s="142" t="s">
        <v>698</v>
      </c>
      <c r="B13" s="143">
        <f t="shared" ref="B13:DV13" si="19">+B14+B17</f>
        <v>10799800864.799999</v>
      </c>
      <c r="C13" s="143">
        <f t="shared" si="19"/>
        <v>600000000</v>
      </c>
      <c r="D13" s="143">
        <f t="shared" si="19"/>
        <v>371022547.69</v>
      </c>
      <c r="E13" s="143">
        <f t="shared" si="19"/>
        <v>319423346.78999996</v>
      </c>
      <c r="F13" s="143">
        <f t="shared" si="19"/>
        <v>311013595.91999996</v>
      </c>
      <c r="G13" s="143">
        <f t="shared" si="19"/>
        <v>720000000</v>
      </c>
      <c r="H13" s="143">
        <f t="shared" si="19"/>
        <v>300000000</v>
      </c>
      <c r="I13" s="143">
        <f t="shared" si="19"/>
        <v>0</v>
      </c>
      <c r="J13" s="143">
        <f t="shared" si="19"/>
        <v>0</v>
      </c>
      <c r="K13" s="143">
        <f t="shared" si="19"/>
        <v>0</v>
      </c>
      <c r="L13" s="143">
        <f t="shared" si="19"/>
        <v>0</v>
      </c>
      <c r="M13" s="143">
        <f t="shared" si="19"/>
        <v>0</v>
      </c>
      <c r="N13" s="143">
        <f t="shared" si="19"/>
        <v>0</v>
      </c>
      <c r="O13" s="143">
        <f t="shared" si="19"/>
        <v>0</v>
      </c>
      <c r="P13" s="143">
        <f t="shared" si="19"/>
        <v>0</v>
      </c>
      <c r="Q13" s="143">
        <f t="shared" si="19"/>
        <v>0</v>
      </c>
      <c r="R13" s="143">
        <f t="shared" si="19"/>
        <v>0</v>
      </c>
      <c r="S13" s="143">
        <f t="shared" si="19"/>
        <v>0</v>
      </c>
      <c r="T13" s="143">
        <f t="shared" si="19"/>
        <v>0</v>
      </c>
      <c r="U13" s="143">
        <f t="shared" si="19"/>
        <v>0</v>
      </c>
      <c r="V13" s="143">
        <f t="shared" si="19"/>
        <v>0</v>
      </c>
      <c r="W13" s="143">
        <f t="shared" si="19"/>
        <v>0</v>
      </c>
      <c r="X13" s="143">
        <f t="shared" si="19"/>
        <v>0</v>
      </c>
      <c r="Y13" s="143">
        <f t="shared" si="19"/>
        <v>0</v>
      </c>
      <c r="Z13" s="143">
        <f t="shared" si="19"/>
        <v>0</v>
      </c>
      <c r="AA13" s="143">
        <f t="shared" si="19"/>
        <v>0</v>
      </c>
      <c r="AB13" s="143">
        <f t="shared" si="19"/>
        <v>0</v>
      </c>
      <c r="AC13" s="143">
        <f t="shared" si="19"/>
        <v>0</v>
      </c>
      <c r="AD13" s="143">
        <f t="shared" si="19"/>
        <v>0</v>
      </c>
      <c r="AE13" s="143">
        <f t="shared" si="19"/>
        <v>0</v>
      </c>
      <c r="AF13" s="143">
        <f t="shared" si="19"/>
        <v>0</v>
      </c>
      <c r="AG13" s="143">
        <f t="shared" si="19"/>
        <v>0</v>
      </c>
      <c r="AH13" s="143">
        <f t="shared" si="19"/>
        <v>0</v>
      </c>
      <c r="AI13" s="143">
        <f t="shared" si="19"/>
        <v>0</v>
      </c>
      <c r="AJ13" s="143">
        <f t="shared" si="19"/>
        <v>0</v>
      </c>
      <c r="AK13" s="143">
        <f t="shared" si="19"/>
        <v>0</v>
      </c>
      <c r="AL13" s="143">
        <f t="shared" si="19"/>
        <v>0</v>
      </c>
      <c r="AM13" s="143">
        <f t="shared" si="19"/>
        <v>0</v>
      </c>
      <c r="AN13" s="143">
        <f t="shared" si="19"/>
        <v>0</v>
      </c>
      <c r="AO13" s="143">
        <f t="shared" si="19"/>
        <v>0</v>
      </c>
      <c r="AP13" s="143">
        <f t="shared" si="19"/>
        <v>0</v>
      </c>
      <c r="AQ13" s="143">
        <f t="shared" si="19"/>
        <v>0</v>
      </c>
      <c r="AR13" s="143">
        <f t="shared" si="19"/>
        <v>0</v>
      </c>
      <c r="AS13" s="143">
        <f t="shared" si="19"/>
        <v>0</v>
      </c>
      <c r="AT13" s="143">
        <f t="shared" si="19"/>
        <v>0</v>
      </c>
      <c r="AU13" s="143">
        <f t="shared" si="19"/>
        <v>0</v>
      </c>
      <c r="AV13" s="143">
        <f t="shared" si="19"/>
        <v>0</v>
      </c>
      <c r="AW13" s="143">
        <f t="shared" si="19"/>
        <v>0</v>
      </c>
      <c r="AX13" s="143">
        <f t="shared" si="19"/>
        <v>0</v>
      </c>
      <c r="AY13" s="143">
        <f t="shared" si="19"/>
        <v>0</v>
      </c>
      <c r="AZ13" s="143">
        <f t="shared" si="19"/>
        <v>0</v>
      </c>
      <c r="BA13" s="143">
        <f t="shared" si="19"/>
        <v>0</v>
      </c>
      <c r="BB13" s="143">
        <f t="shared" si="19"/>
        <v>0</v>
      </c>
      <c r="BC13" s="143">
        <f t="shared" si="19"/>
        <v>9479800864.7999992</v>
      </c>
      <c r="BD13" s="143">
        <f t="shared" si="19"/>
        <v>9236973658.7999992</v>
      </c>
      <c r="BE13" s="143">
        <f t="shared" si="19"/>
        <v>316967488.19999999</v>
      </c>
      <c r="BF13" s="143">
        <f t="shared" si="19"/>
        <v>316967448.19999999</v>
      </c>
      <c r="BG13" s="143">
        <f t="shared" si="19"/>
        <v>0</v>
      </c>
      <c r="BH13" s="143">
        <f t="shared" si="19"/>
        <v>0</v>
      </c>
      <c r="BI13" s="143">
        <f t="shared" si="19"/>
        <v>0</v>
      </c>
      <c r="BJ13" s="143">
        <f t="shared" si="19"/>
        <v>0</v>
      </c>
      <c r="BK13" s="143">
        <f t="shared" si="19"/>
        <v>0</v>
      </c>
      <c r="BL13" s="143">
        <f t="shared" si="19"/>
        <v>0</v>
      </c>
      <c r="BM13" s="143">
        <f t="shared" si="19"/>
        <v>0</v>
      </c>
      <c r="BN13" s="143">
        <f t="shared" si="19"/>
        <v>0</v>
      </c>
      <c r="BO13" s="143">
        <f t="shared" si="19"/>
        <v>0</v>
      </c>
      <c r="BP13" s="143">
        <f t="shared" si="19"/>
        <v>0</v>
      </c>
      <c r="BQ13" s="143">
        <f t="shared" si="19"/>
        <v>0</v>
      </c>
      <c r="BR13" s="143">
        <f t="shared" si="19"/>
        <v>0</v>
      </c>
      <c r="BS13" s="143">
        <f t="shared" si="19"/>
        <v>0</v>
      </c>
      <c r="BT13" s="143"/>
      <c r="BU13" s="143"/>
      <c r="BV13" s="143"/>
      <c r="BW13" s="143">
        <f t="shared" si="19"/>
        <v>0</v>
      </c>
      <c r="BX13" s="143">
        <f t="shared" si="19"/>
        <v>0</v>
      </c>
      <c r="BY13" s="143">
        <f t="shared" si="19"/>
        <v>0</v>
      </c>
      <c r="BZ13" s="143">
        <f t="shared" si="19"/>
        <v>0</v>
      </c>
      <c r="CA13" s="143">
        <f t="shared" si="19"/>
        <v>0</v>
      </c>
      <c r="CB13" s="143">
        <f t="shared" si="19"/>
        <v>0</v>
      </c>
      <c r="CC13" s="143">
        <f t="shared" si="19"/>
        <v>0</v>
      </c>
      <c r="CD13" s="143">
        <f t="shared" si="19"/>
        <v>0</v>
      </c>
      <c r="CE13" s="143">
        <f t="shared" si="19"/>
        <v>0</v>
      </c>
      <c r="CF13" s="143">
        <f t="shared" si="19"/>
        <v>0</v>
      </c>
      <c r="CG13" s="143">
        <f t="shared" si="19"/>
        <v>0</v>
      </c>
      <c r="CH13" s="143">
        <f t="shared" si="19"/>
        <v>0</v>
      </c>
      <c r="CI13" s="143">
        <f t="shared" si="19"/>
        <v>0</v>
      </c>
      <c r="CJ13" s="143">
        <f t="shared" si="19"/>
        <v>0</v>
      </c>
      <c r="CK13" s="143">
        <f t="shared" si="19"/>
        <v>0</v>
      </c>
      <c r="CL13" s="143">
        <f t="shared" si="19"/>
        <v>0</v>
      </c>
      <c r="CM13" s="143">
        <f t="shared" si="19"/>
        <v>0</v>
      </c>
      <c r="CN13" s="143">
        <f t="shared" si="19"/>
        <v>0</v>
      </c>
      <c r="CO13" s="143">
        <f t="shared" si="19"/>
        <v>0</v>
      </c>
      <c r="CP13" s="143">
        <f t="shared" si="19"/>
        <v>0</v>
      </c>
      <c r="CQ13" s="143">
        <f t="shared" si="19"/>
        <v>0</v>
      </c>
      <c r="CR13" s="143">
        <f t="shared" si="19"/>
        <v>0</v>
      </c>
      <c r="CS13" s="143">
        <f t="shared" si="19"/>
        <v>0</v>
      </c>
      <c r="CT13" s="143">
        <f t="shared" si="19"/>
        <v>0</v>
      </c>
      <c r="CU13" s="143">
        <f t="shared" si="19"/>
        <v>0</v>
      </c>
      <c r="CV13" s="143">
        <f t="shared" si="19"/>
        <v>0</v>
      </c>
      <c r="CW13" s="143">
        <f t="shared" si="19"/>
        <v>0</v>
      </c>
      <c r="CX13" s="143">
        <f t="shared" si="19"/>
        <v>0</v>
      </c>
      <c r="CY13" s="143">
        <f t="shared" si="19"/>
        <v>0</v>
      </c>
      <c r="CZ13" s="143">
        <f t="shared" si="19"/>
        <v>0</v>
      </c>
      <c r="DA13" s="143">
        <f t="shared" si="19"/>
        <v>0</v>
      </c>
      <c r="DB13" s="143">
        <f t="shared" si="19"/>
        <v>0</v>
      </c>
      <c r="DC13" s="143">
        <f t="shared" si="19"/>
        <v>0</v>
      </c>
      <c r="DD13" s="143">
        <f t="shared" si="19"/>
        <v>0</v>
      </c>
      <c r="DE13" s="143">
        <f t="shared" si="19"/>
        <v>0</v>
      </c>
      <c r="DF13" s="143">
        <f t="shared" si="19"/>
        <v>0</v>
      </c>
      <c r="DG13" s="143">
        <f t="shared" si="19"/>
        <v>0</v>
      </c>
      <c r="DH13" s="143">
        <f t="shared" si="19"/>
        <v>0</v>
      </c>
      <c r="DI13" s="143">
        <f t="shared" si="19"/>
        <v>0</v>
      </c>
      <c r="DJ13" s="143">
        <f t="shared" si="19"/>
        <v>0</v>
      </c>
      <c r="DK13" s="143">
        <f t="shared" si="19"/>
        <v>0</v>
      </c>
      <c r="DL13" s="143">
        <f t="shared" si="19"/>
        <v>0</v>
      </c>
      <c r="DM13" s="143">
        <f t="shared" si="19"/>
        <v>0</v>
      </c>
      <c r="DN13" s="143">
        <f t="shared" si="19"/>
        <v>0</v>
      </c>
      <c r="DO13" s="143">
        <f t="shared" si="19"/>
        <v>0</v>
      </c>
      <c r="DP13" s="143">
        <f t="shared" si="19"/>
        <v>0</v>
      </c>
      <c r="DQ13" s="143">
        <f t="shared" si="19"/>
        <v>0</v>
      </c>
      <c r="DR13" s="143">
        <f t="shared" si="19"/>
        <v>0</v>
      </c>
      <c r="DS13" s="143">
        <f t="shared" si="19"/>
        <v>0</v>
      </c>
      <c r="DT13" s="143">
        <f t="shared" si="19"/>
        <v>0</v>
      </c>
      <c r="DU13" s="143">
        <f t="shared" si="19"/>
        <v>0</v>
      </c>
      <c r="DV13" s="143">
        <f t="shared" si="19"/>
        <v>0</v>
      </c>
      <c r="DW13" s="144">
        <f t="shared" si="1"/>
        <v>10799800864.799999</v>
      </c>
      <c r="DX13" s="144">
        <f t="shared" si="1"/>
        <v>9907996206.4899998</v>
      </c>
      <c r="DY13" s="144">
        <f t="shared" si="1"/>
        <v>636390834.99000001</v>
      </c>
      <c r="DZ13" s="144">
        <f t="shared" si="1"/>
        <v>627981044.11999989</v>
      </c>
      <c r="EA13" s="145"/>
    </row>
    <row r="14" spans="1:132" ht="72.75" customHeight="1" x14ac:dyDescent="0.25">
      <c r="A14" s="158" t="s">
        <v>699</v>
      </c>
      <c r="B14" s="159">
        <f t="shared" ref="B14:BM14" si="20">SUM(B15:B16)</f>
        <v>1020000000</v>
      </c>
      <c r="C14" s="159">
        <f t="shared" si="20"/>
        <v>300000000</v>
      </c>
      <c r="D14" s="159">
        <f t="shared" si="20"/>
        <v>176268606.81999999</v>
      </c>
      <c r="E14" s="159">
        <f t="shared" si="20"/>
        <v>146361106.81999999</v>
      </c>
      <c r="F14" s="159">
        <f t="shared" si="20"/>
        <v>146361106.81999999</v>
      </c>
      <c r="G14" s="159">
        <f t="shared" si="20"/>
        <v>720000000</v>
      </c>
      <c r="H14" s="159">
        <f t="shared" si="20"/>
        <v>300000000</v>
      </c>
      <c r="I14" s="159">
        <f t="shared" si="20"/>
        <v>0</v>
      </c>
      <c r="J14" s="159">
        <f t="shared" si="20"/>
        <v>0</v>
      </c>
      <c r="K14" s="159">
        <f t="shared" si="20"/>
        <v>0</v>
      </c>
      <c r="L14" s="159">
        <f t="shared" si="20"/>
        <v>0</v>
      </c>
      <c r="M14" s="159">
        <f t="shared" si="20"/>
        <v>0</v>
      </c>
      <c r="N14" s="159">
        <f t="shared" si="20"/>
        <v>0</v>
      </c>
      <c r="O14" s="159">
        <f t="shared" si="20"/>
        <v>0</v>
      </c>
      <c r="P14" s="159">
        <f t="shared" si="20"/>
        <v>0</v>
      </c>
      <c r="Q14" s="159">
        <f t="shared" si="20"/>
        <v>0</v>
      </c>
      <c r="R14" s="159">
        <f t="shared" si="20"/>
        <v>0</v>
      </c>
      <c r="S14" s="159">
        <f t="shared" si="20"/>
        <v>0</v>
      </c>
      <c r="T14" s="159">
        <f t="shared" si="20"/>
        <v>0</v>
      </c>
      <c r="U14" s="159">
        <f t="shared" si="20"/>
        <v>0</v>
      </c>
      <c r="V14" s="159">
        <f t="shared" si="20"/>
        <v>0</v>
      </c>
      <c r="W14" s="159">
        <f t="shared" si="20"/>
        <v>0</v>
      </c>
      <c r="X14" s="159">
        <f t="shared" si="20"/>
        <v>0</v>
      </c>
      <c r="Y14" s="159">
        <f t="shared" si="20"/>
        <v>0</v>
      </c>
      <c r="Z14" s="159">
        <f t="shared" si="20"/>
        <v>0</v>
      </c>
      <c r="AA14" s="159">
        <f t="shared" si="20"/>
        <v>0</v>
      </c>
      <c r="AB14" s="159">
        <f t="shared" si="20"/>
        <v>0</v>
      </c>
      <c r="AC14" s="159">
        <f t="shared" si="20"/>
        <v>0</v>
      </c>
      <c r="AD14" s="159">
        <f t="shared" si="20"/>
        <v>0</v>
      </c>
      <c r="AE14" s="159">
        <f t="shared" si="20"/>
        <v>0</v>
      </c>
      <c r="AF14" s="159">
        <f t="shared" si="20"/>
        <v>0</v>
      </c>
      <c r="AG14" s="159">
        <f t="shared" si="20"/>
        <v>0</v>
      </c>
      <c r="AH14" s="159">
        <f t="shared" si="20"/>
        <v>0</v>
      </c>
      <c r="AI14" s="159">
        <f t="shared" si="20"/>
        <v>0</v>
      </c>
      <c r="AJ14" s="159">
        <f t="shared" si="20"/>
        <v>0</v>
      </c>
      <c r="AK14" s="159">
        <f t="shared" si="20"/>
        <v>0</v>
      </c>
      <c r="AL14" s="159">
        <f t="shared" si="20"/>
        <v>0</v>
      </c>
      <c r="AM14" s="159">
        <f t="shared" si="20"/>
        <v>0</v>
      </c>
      <c r="AN14" s="159">
        <f t="shared" si="20"/>
        <v>0</v>
      </c>
      <c r="AO14" s="159">
        <f t="shared" si="20"/>
        <v>0</v>
      </c>
      <c r="AP14" s="159">
        <f t="shared" si="20"/>
        <v>0</v>
      </c>
      <c r="AQ14" s="159">
        <f t="shared" si="20"/>
        <v>0</v>
      </c>
      <c r="AR14" s="159">
        <f t="shared" si="20"/>
        <v>0</v>
      </c>
      <c r="AS14" s="159">
        <f t="shared" si="20"/>
        <v>0</v>
      </c>
      <c r="AT14" s="159">
        <f t="shared" si="20"/>
        <v>0</v>
      </c>
      <c r="AU14" s="159">
        <f t="shared" si="20"/>
        <v>0</v>
      </c>
      <c r="AV14" s="159">
        <f t="shared" si="20"/>
        <v>0</v>
      </c>
      <c r="AW14" s="159">
        <f t="shared" si="20"/>
        <v>0</v>
      </c>
      <c r="AX14" s="159">
        <f t="shared" si="20"/>
        <v>0</v>
      </c>
      <c r="AY14" s="159">
        <f t="shared" si="20"/>
        <v>0</v>
      </c>
      <c r="AZ14" s="159">
        <f t="shared" si="20"/>
        <v>0</v>
      </c>
      <c r="BA14" s="159">
        <f t="shared" si="20"/>
        <v>0</v>
      </c>
      <c r="BB14" s="159">
        <f t="shared" si="20"/>
        <v>0</v>
      </c>
      <c r="BC14" s="159">
        <f t="shared" si="20"/>
        <v>0</v>
      </c>
      <c r="BD14" s="159">
        <f t="shared" si="20"/>
        <v>0</v>
      </c>
      <c r="BE14" s="159">
        <f t="shared" si="20"/>
        <v>0</v>
      </c>
      <c r="BF14" s="159">
        <f t="shared" si="20"/>
        <v>0</v>
      </c>
      <c r="BG14" s="159">
        <f t="shared" si="20"/>
        <v>0</v>
      </c>
      <c r="BH14" s="159">
        <f t="shared" si="20"/>
        <v>0</v>
      </c>
      <c r="BI14" s="159">
        <f t="shared" si="20"/>
        <v>0</v>
      </c>
      <c r="BJ14" s="159">
        <f t="shared" si="20"/>
        <v>0</v>
      </c>
      <c r="BK14" s="159">
        <f t="shared" si="20"/>
        <v>0</v>
      </c>
      <c r="BL14" s="159">
        <f t="shared" si="20"/>
        <v>0</v>
      </c>
      <c r="BM14" s="159">
        <f t="shared" si="20"/>
        <v>0</v>
      </c>
      <c r="BN14" s="159">
        <f t="shared" ref="BN14:DV14" si="21">SUM(BN15:BN16)</f>
        <v>0</v>
      </c>
      <c r="BO14" s="159">
        <f t="shared" si="21"/>
        <v>0</v>
      </c>
      <c r="BP14" s="159">
        <f t="shared" si="21"/>
        <v>0</v>
      </c>
      <c r="BQ14" s="159">
        <f t="shared" si="21"/>
        <v>0</v>
      </c>
      <c r="BR14" s="159">
        <f t="shared" si="21"/>
        <v>0</v>
      </c>
      <c r="BS14" s="159">
        <f t="shared" si="21"/>
        <v>0</v>
      </c>
      <c r="BT14" s="159"/>
      <c r="BU14" s="159"/>
      <c r="BV14" s="159"/>
      <c r="BW14" s="159">
        <f t="shared" si="21"/>
        <v>0</v>
      </c>
      <c r="BX14" s="159">
        <f t="shared" si="21"/>
        <v>0</v>
      </c>
      <c r="BY14" s="159">
        <f t="shared" si="21"/>
        <v>0</v>
      </c>
      <c r="BZ14" s="159">
        <f t="shared" si="21"/>
        <v>0</v>
      </c>
      <c r="CA14" s="159">
        <f t="shared" si="21"/>
        <v>0</v>
      </c>
      <c r="CB14" s="159">
        <f t="shared" si="21"/>
        <v>0</v>
      </c>
      <c r="CC14" s="159">
        <f t="shared" si="21"/>
        <v>0</v>
      </c>
      <c r="CD14" s="159">
        <f t="shared" si="21"/>
        <v>0</v>
      </c>
      <c r="CE14" s="159">
        <f t="shared" si="21"/>
        <v>0</v>
      </c>
      <c r="CF14" s="159">
        <f t="shared" si="21"/>
        <v>0</v>
      </c>
      <c r="CG14" s="159">
        <f t="shared" si="21"/>
        <v>0</v>
      </c>
      <c r="CH14" s="159">
        <f t="shared" si="21"/>
        <v>0</v>
      </c>
      <c r="CI14" s="159">
        <f t="shared" si="21"/>
        <v>0</v>
      </c>
      <c r="CJ14" s="159">
        <f t="shared" si="21"/>
        <v>0</v>
      </c>
      <c r="CK14" s="159">
        <f t="shared" si="21"/>
        <v>0</v>
      </c>
      <c r="CL14" s="159">
        <f t="shared" si="21"/>
        <v>0</v>
      </c>
      <c r="CM14" s="159">
        <f t="shared" si="21"/>
        <v>0</v>
      </c>
      <c r="CN14" s="159">
        <f t="shared" si="21"/>
        <v>0</v>
      </c>
      <c r="CO14" s="159">
        <f t="shared" si="21"/>
        <v>0</v>
      </c>
      <c r="CP14" s="159">
        <f t="shared" si="21"/>
        <v>0</v>
      </c>
      <c r="CQ14" s="159">
        <f t="shared" si="21"/>
        <v>0</v>
      </c>
      <c r="CR14" s="159">
        <f t="shared" si="21"/>
        <v>0</v>
      </c>
      <c r="CS14" s="159">
        <f t="shared" si="21"/>
        <v>0</v>
      </c>
      <c r="CT14" s="159">
        <f t="shared" si="21"/>
        <v>0</v>
      </c>
      <c r="CU14" s="159">
        <f t="shared" si="21"/>
        <v>0</v>
      </c>
      <c r="CV14" s="159">
        <f t="shared" si="21"/>
        <v>0</v>
      </c>
      <c r="CW14" s="159">
        <f t="shared" si="21"/>
        <v>0</v>
      </c>
      <c r="CX14" s="159">
        <f t="shared" si="21"/>
        <v>0</v>
      </c>
      <c r="CY14" s="159">
        <f t="shared" si="21"/>
        <v>0</v>
      </c>
      <c r="CZ14" s="159">
        <f t="shared" si="21"/>
        <v>0</v>
      </c>
      <c r="DA14" s="159">
        <f t="shared" si="21"/>
        <v>0</v>
      </c>
      <c r="DB14" s="159">
        <f t="shared" si="21"/>
        <v>0</v>
      </c>
      <c r="DC14" s="159">
        <f t="shared" si="21"/>
        <v>0</v>
      </c>
      <c r="DD14" s="159">
        <f t="shared" si="21"/>
        <v>0</v>
      </c>
      <c r="DE14" s="159">
        <f t="shared" si="21"/>
        <v>0</v>
      </c>
      <c r="DF14" s="159">
        <f t="shared" si="21"/>
        <v>0</v>
      </c>
      <c r="DG14" s="159">
        <f t="shared" si="21"/>
        <v>0</v>
      </c>
      <c r="DH14" s="159">
        <f t="shared" si="21"/>
        <v>0</v>
      </c>
      <c r="DI14" s="159">
        <f t="shared" si="21"/>
        <v>0</v>
      </c>
      <c r="DJ14" s="159">
        <f t="shared" si="21"/>
        <v>0</v>
      </c>
      <c r="DK14" s="159">
        <f t="shared" si="21"/>
        <v>0</v>
      </c>
      <c r="DL14" s="159">
        <f t="shared" si="21"/>
        <v>0</v>
      </c>
      <c r="DM14" s="159">
        <f t="shared" si="21"/>
        <v>0</v>
      </c>
      <c r="DN14" s="159">
        <f t="shared" si="21"/>
        <v>0</v>
      </c>
      <c r="DO14" s="159">
        <f t="shared" si="21"/>
        <v>0</v>
      </c>
      <c r="DP14" s="159">
        <f t="shared" si="21"/>
        <v>0</v>
      </c>
      <c r="DQ14" s="159">
        <f t="shared" si="21"/>
        <v>0</v>
      </c>
      <c r="DR14" s="159">
        <f t="shared" si="21"/>
        <v>0</v>
      </c>
      <c r="DS14" s="159">
        <f t="shared" si="21"/>
        <v>0</v>
      </c>
      <c r="DT14" s="159">
        <f t="shared" si="21"/>
        <v>0</v>
      </c>
      <c r="DU14" s="159">
        <f t="shared" si="21"/>
        <v>0</v>
      </c>
      <c r="DV14" s="159">
        <f t="shared" si="21"/>
        <v>0</v>
      </c>
      <c r="DW14" s="144">
        <f t="shared" si="1"/>
        <v>1020000000</v>
      </c>
      <c r="DX14" s="144">
        <f t="shared" si="1"/>
        <v>476268606.81999999</v>
      </c>
      <c r="DY14" s="144">
        <f t="shared" si="1"/>
        <v>146361106.81999999</v>
      </c>
      <c r="DZ14" s="144">
        <f t="shared" si="1"/>
        <v>146361106.81999999</v>
      </c>
      <c r="EA14" s="149">
        <f>+SUM(DW15:DW16)-DW14</f>
        <v>0</v>
      </c>
      <c r="EB14" s="150">
        <f>+DW14-B14</f>
        <v>0</v>
      </c>
    </row>
    <row r="15" spans="1:132" ht="55.5" customHeight="1" x14ac:dyDescent="0.25">
      <c r="A15" s="151" t="s">
        <v>700</v>
      </c>
      <c r="B15" s="315">
        <f>DW15</f>
        <v>510000000</v>
      </c>
      <c r="C15" s="152">
        <f>300000000/2</f>
        <v>150000000</v>
      </c>
      <c r="D15" s="152">
        <f>176268606.82/2</f>
        <v>88134303.409999996</v>
      </c>
      <c r="E15" s="152">
        <f>146361106.82/2</f>
        <v>73180553.409999996</v>
      </c>
      <c r="F15" s="152">
        <f>146361106.82/2</f>
        <v>73180553.409999996</v>
      </c>
      <c r="G15" s="152">
        <f>720000000/2</f>
        <v>360000000</v>
      </c>
      <c r="H15" s="152">
        <v>300000000</v>
      </c>
      <c r="I15" s="152">
        <v>0</v>
      </c>
      <c r="J15" s="152">
        <v>0</v>
      </c>
      <c r="K15" s="152">
        <v>0</v>
      </c>
      <c r="L15" s="152">
        <v>0</v>
      </c>
      <c r="M15" s="152">
        <v>0</v>
      </c>
      <c r="N15" s="152">
        <v>0</v>
      </c>
      <c r="O15" s="152">
        <v>0</v>
      </c>
      <c r="P15" s="152">
        <v>0</v>
      </c>
      <c r="Q15" s="152">
        <v>0</v>
      </c>
      <c r="R15" s="152">
        <v>0</v>
      </c>
      <c r="S15" s="152">
        <v>0</v>
      </c>
      <c r="T15" s="152">
        <v>0</v>
      </c>
      <c r="U15" s="152">
        <v>0</v>
      </c>
      <c r="V15" s="152">
        <v>0</v>
      </c>
      <c r="W15" s="152">
        <v>0</v>
      </c>
      <c r="X15" s="152">
        <v>0</v>
      </c>
      <c r="Y15" s="152">
        <v>0</v>
      </c>
      <c r="Z15" s="152">
        <v>0</v>
      </c>
      <c r="AA15" s="152">
        <v>0</v>
      </c>
      <c r="AB15" s="152">
        <v>0</v>
      </c>
      <c r="AC15" s="152">
        <v>0</v>
      </c>
      <c r="AD15" s="152">
        <v>0</v>
      </c>
      <c r="AE15" s="152">
        <v>0</v>
      </c>
      <c r="AF15" s="152">
        <v>0</v>
      </c>
      <c r="AG15" s="152">
        <v>0</v>
      </c>
      <c r="AH15" s="152">
        <v>0</v>
      </c>
      <c r="AI15" s="152">
        <v>0</v>
      </c>
      <c r="AJ15" s="152">
        <v>0</v>
      </c>
      <c r="AK15" s="152">
        <v>0</v>
      </c>
      <c r="AL15" s="152">
        <v>0</v>
      </c>
      <c r="AM15" s="152">
        <v>0</v>
      </c>
      <c r="AN15" s="152">
        <v>0</v>
      </c>
      <c r="AO15" s="152">
        <v>0</v>
      </c>
      <c r="AP15" s="152">
        <v>0</v>
      </c>
      <c r="AQ15" s="152">
        <v>0</v>
      </c>
      <c r="AR15" s="152">
        <v>0</v>
      </c>
      <c r="AS15" s="152">
        <v>0</v>
      </c>
      <c r="AT15" s="152">
        <v>0</v>
      </c>
      <c r="AU15" s="152">
        <v>0</v>
      </c>
      <c r="AV15" s="152">
        <v>0</v>
      </c>
      <c r="AW15" s="152">
        <v>0</v>
      </c>
      <c r="AX15" s="152">
        <v>0</v>
      </c>
      <c r="AY15" s="152">
        <v>0</v>
      </c>
      <c r="AZ15" s="152">
        <v>0</v>
      </c>
      <c r="BA15" s="152">
        <v>0</v>
      </c>
      <c r="BB15" s="152">
        <v>0</v>
      </c>
      <c r="BC15" s="152">
        <v>0</v>
      </c>
      <c r="BD15" s="152">
        <v>0</v>
      </c>
      <c r="BE15" s="152">
        <v>0</v>
      </c>
      <c r="BF15" s="152">
        <v>0</v>
      </c>
      <c r="BG15" s="152">
        <v>0</v>
      </c>
      <c r="BH15" s="152">
        <v>0</v>
      </c>
      <c r="BI15" s="152">
        <v>0</v>
      </c>
      <c r="BJ15" s="152">
        <v>0</v>
      </c>
      <c r="BK15" s="152">
        <v>0</v>
      </c>
      <c r="BL15" s="152">
        <v>0</v>
      </c>
      <c r="BM15" s="152">
        <v>0</v>
      </c>
      <c r="BN15" s="152">
        <v>0</v>
      </c>
      <c r="BO15" s="152">
        <v>0</v>
      </c>
      <c r="BP15" s="152">
        <v>0</v>
      </c>
      <c r="BQ15" s="152">
        <v>0</v>
      </c>
      <c r="BR15" s="152">
        <v>0</v>
      </c>
      <c r="BS15" s="152"/>
      <c r="BT15" s="152"/>
      <c r="BU15" s="152"/>
      <c r="BV15" s="152"/>
      <c r="BW15" s="152">
        <v>0</v>
      </c>
      <c r="BX15" s="152">
        <v>0</v>
      </c>
      <c r="BY15" s="152">
        <v>0</v>
      </c>
      <c r="BZ15" s="152">
        <v>0</v>
      </c>
      <c r="CA15" s="152">
        <v>0</v>
      </c>
      <c r="CB15" s="152">
        <v>0</v>
      </c>
      <c r="CC15" s="152">
        <v>0</v>
      </c>
      <c r="CD15" s="152">
        <v>0</v>
      </c>
      <c r="CE15" s="152">
        <v>0</v>
      </c>
      <c r="CF15" s="152">
        <v>0</v>
      </c>
      <c r="CG15" s="152">
        <v>0</v>
      </c>
      <c r="CH15" s="152">
        <v>0</v>
      </c>
      <c r="CI15" s="152">
        <v>0</v>
      </c>
      <c r="CJ15" s="152">
        <v>0</v>
      </c>
      <c r="CK15" s="152">
        <v>0</v>
      </c>
      <c r="CL15" s="152">
        <v>0</v>
      </c>
      <c r="CM15" s="152">
        <v>0</v>
      </c>
      <c r="CN15" s="152">
        <v>0</v>
      </c>
      <c r="CO15" s="152">
        <v>0</v>
      </c>
      <c r="CP15" s="152">
        <v>0</v>
      </c>
      <c r="CQ15" s="152">
        <v>0</v>
      </c>
      <c r="CR15" s="152">
        <v>0</v>
      </c>
      <c r="CS15" s="152">
        <v>0</v>
      </c>
      <c r="CT15" s="152">
        <v>0</v>
      </c>
      <c r="CU15" s="152">
        <v>0</v>
      </c>
      <c r="CV15" s="152">
        <v>0</v>
      </c>
      <c r="CW15" s="152">
        <v>0</v>
      </c>
      <c r="CX15" s="152">
        <v>0</v>
      </c>
      <c r="CY15" s="152">
        <v>0</v>
      </c>
      <c r="CZ15" s="152">
        <v>0</v>
      </c>
      <c r="DA15" s="152">
        <v>0</v>
      </c>
      <c r="DB15" s="152">
        <v>0</v>
      </c>
      <c r="DC15" s="152">
        <v>0</v>
      </c>
      <c r="DD15" s="152">
        <v>0</v>
      </c>
      <c r="DE15" s="152">
        <v>0</v>
      </c>
      <c r="DF15" s="152">
        <v>0</v>
      </c>
      <c r="DG15" s="152">
        <v>0</v>
      </c>
      <c r="DH15" s="152">
        <v>0</v>
      </c>
      <c r="DI15" s="152">
        <v>0</v>
      </c>
      <c r="DJ15" s="152">
        <v>0</v>
      </c>
      <c r="DK15" s="152">
        <v>0</v>
      </c>
      <c r="DL15" s="152">
        <v>0</v>
      </c>
      <c r="DM15" s="152">
        <v>0</v>
      </c>
      <c r="DN15" s="152">
        <v>0</v>
      </c>
      <c r="DO15" s="152">
        <v>0</v>
      </c>
      <c r="DP15" s="152">
        <v>0</v>
      </c>
      <c r="DQ15" s="152">
        <v>0</v>
      </c>
      <c r="DR15" s="152">
        <v>0</v>
      </c>
      <c r="DS15" s="152">
        <v>0</v>
      </c>
      <c r="DT15" s="152">
        <v>0</v>
      </c>
      <c r="DU15" s="152">
        <v>0</v>
      </c>
      <c r="DV15" s="152">
        <v>0</v>
      </c>
      <c r="DW15" s="153">
        <f t="shared" si="1"/>
        <v>510000000</v>
      </c>
      <c r="DX15" s="153">
        <f t="shared" si="1"/>
        <v>388134303.40999997</v>
      </c>
      <c r="DY15" s="153">
        <f t="shared" si="1"/>
        <v>73180553.409999996</v>
      </c>
      <c r="DZ15" s="153">
        <f t="shared" si="1"/>
        <v>73180553.409999996</v>
      </c>
      <c r="EA15" s="145"/>
    </row>
    <row r="16" spans="1:132" ht="76.5" customHeight="1" x14ac:dyDescent="0.25">
      <c r="A16" s="151" t="s">
        <v>701</v>
      </c>
      <c r="B16" s="315">
        <f>DW16</f>
        <v>510000000</v>
      </c>
      <c r="C16" s="152">
        <f>300000000/2</f>
        <v>150000000</v>
      </c>
      <c r="D16" s="152">
        <f>176268606.82/2</f>
        <v>88134303.409999996</v>
      </c>
      <c r="E16" s="152">
        <f>146361106.82/2</f>
        <v>73180553.409999996</v>
      </c>
      <c r="F16" s="152">
        <f>146361106.82/2</f>
        <v>73180553.409999996</v>
      </c>
      <c r="G16" s="152">
        <f>720000000/2</f>
        <v>360000000</v>
      </c>
      <c r="H16" s="152">
        <v>0</v>
      </c>
      <c r="I16" s="152">
        <v>0</v>
      </c>
      <c r="J16" s="152">
        <v>0</v>
      </c>
      <c r="K16" s="152">
        <v>0</v>
      </c>
      <c r="L16" s="152">
        <v>0</v>
      </c>
      <c r="M16" s="152">
        <v>0</v>
      </c>
      <c r="N16" s="152">
        <v>0</v>
      </c>
      <c r="O16" s="152">
        <v>0</v>
      </c>
      <c r="P16" s="152">
        <v>0</v>
      </c>
      <c r="Q16" s="152">
        <v>0</v>
      </c>
      <c r="R16" s="152">
        <v>0</v>
      </c>
      <c r="S16" s="152">
        <v>0</v>
      </c>
      <c r="T16" s="152">
        <v>0</v>
      </c>
      <c r="U16" s="152">
        <v>0</v>
      </c>
      <c r="V16" s="152">
        <v>0</v>
      </c>
      <c r="W16" s="152">
        <v>0</v>
      </c>
      <c r="X16" s="152">
        <v>0</v>
      </c>
      <c r="Y16" s="152">
        <v>0</v>
      </c>
      <c r="Z16" s="152">
        <v>0</v>
      </c>
      <c r="AA16" s="152">
        <v>0</v>
      </c>
      <c r="AB16" s="152">
        <v>0</v>
      </c>
      <c r="AC16" s="152">
        <v>0</v>
      </c>
      <c r="AD16" s="152">
        <v>0</v>
      </c>
      <c r="AE16" s="152">
        <v>0</v>
      </c>
      <c r="AF16" s="152">
        <v>0</v>
      </c>
      <c r="AG16" s="152">
        <v>0</v>
      </c>
      <c r="AH16" s="152">
        <v>0</v>
      </c>
      <c r="AI16" s="152">
        <v>0</v>
      </c>
      <c r="AJ16" s="152">
        <v>0</v>
      </c>
      <c r="AK16" s="152">
        <v>0</v>
      </c>
      <c r="AL16" s="152">
        <v>0</v>
      </c>
      <c r="AM16" s="152">
        <v>0</v>
      </c>
      <c r="AN16" s="152">
        <v>0</v>
      </c>
      <c r="AO16" s="152">
        <v>0</v>
      </c>
      <c r="AP16" s="152">
        <v>0</v>
      </c>
      <c r="AQ16" s="152">
        <v>0</v>
      </c>
      <c r="AR16" s="152">
        <v>0</v>
      </c>
      <c r="AS16" s="152">
        <v>0</v>
      </c>
      <c r="AT16" s="152">
        <v>0</v>
      </c>
      <c r="AU16" s="152">
        <v>0</v>
      </c>
      <c r="AV16" s="152">
        <v>0</v>
      </c>
      <c r="AW16" s="152">
        <v>0</v>
      </c>
      <c r="AX16" s="152">
        <v>0</v>
      </c>
      <c r="AY16" s="152">
        <v>0</v>
      </c>
      <c r="AZ16" s="152">
        <v>0</v>
      </c>
      <c r="BA16" s="152">
        <v>0</v>
      </c>
      <c r="BB16" s="152">
        <v>0</v>
      </c>
      <c r="BC16" s="152">
        <v>0</v>
      </c>
      <c r="BD16" s="152">
        <v>0</v>
      </c>
      <c r="BE16" s="152">
        <v>0</v>
      </c>
      <c r="BF16" s="152">
        <v>0</v>
      </c>
      <c r="BG16" s="152">
        <v>0</v>
      </c>
      <c r="BH16" s="152">
        <v>0</v>
      </c>
      <c r="BI16" s="152">
        <v>0</v>
      </c>
      <c r="BJ16" s="152">
        <v>0</v>
      </c>
      <c r="BK16" s="152">
        <v>0</v>
      </c>
      <c r="BL16" s="152">
        <v>0</v>
      </c>
      <c r="BM16" s="152">
        <v>0</v>
      </c>
      <c r="BN16" s="152">
        <v>0</v>
      </c>
      <c r="BO16" s="152">
        <v>0</v>
      </c>
      <c r="BP16" s="152">
        <v>0</v>
      </c>
      <c r="BQ16" s="152">
        <v>0</v>
      </c>
      <c r="BR16" s="152">
        <v>0</v>
      </c>
      <c r="BS16" s="152"/>
      <c r="BT16" s="152"/>
      <c r="BU16" s="152"/>
      <c r="BV16" s="152"/>
      <c r="BW16" s="152">
        <v>0</v>
      </c>
      <c r="BX16" s="152">
        <v>0</v>
      </c>
      <c r="BY16" s="152">
        <v>0</v>
      </c>
      <c r="BZ16" s="152">
        <v>0</v>
      </c>
      <c r="CA16" s="152">
        <v>0</v>
      </c>
      <c r="CB16" s="152">
        <v>0</v>
      </c>
      <c r="CC16" s="152">
        <v>0</v>
      </c>
      <c r="CD16" s="152">
        <v>0</v>
      </c>
      <c r="CE16" s="152">
        <v>0</v>
      </c>
      <c r="CF16" s="152">
        <v>0</v>
      </c>
      <c r="CG16" s="152">
        <v>0</v>
      </c>
      <c r="CH16" s="152">
        <v>0</v>
      </c>
      <c r="CI16" s="152">
        <v>0</v>
      </c>
      <c r="CJ16" s="152">
        <v>0</v>
      </c>
      <c r="CK16" s="152">
        <v>0</v>
      </c>
      <c r="CL16" s="152">
        <v>0</v>
      </c>
      <c r="CM16" s="152">
        <v>0</v>
      </c>
      <c r="CN16" s="152">
        <v>0</v>
      </c>
      <c r="CO16" s="152">
        <v>0</v>
      </c>
      <c r="CP16" s="152">
        <v>0</v>
      </c>
      <c r="CQ16" s="152">
        <v>0</v>
      </c>
      <c r="CR16" s="152">
        <v>0</v>
      </c>
      <c r="CS16" s="152">
        <v>0</v>
      </c>
      <c r="CT16" s="152">
        <v>0</v>
      </c>
      <c r="CU16" s="152">
        <v>0</v>
      </c>
      <c r="CV16" s="152">
        <v>0</v>
      </c>
      <c r="CW16" s="152">
        <v>0</v>
      </c>
      <c r="CX16" s="152">
        <v>0</v>
      </c>
      <c r="CY16" s="152">
        <v>0</v>
      </c>
      <c r="CZ16" s="152">
        <v>0</v>
      </c>
      <c r="DA16" s="152">
        <v>0</v>
      </c>
      <c r="DB16" s="152">
        <v>0</v>
      </c>
      <c r="DC16" s="152">
        <v>0</v>
      </c>
      <c r="DD16" s="152">
        <v>0</v>
      </c>
      <c r="DE16" s="152">
        <v>0</v>
      </c>
      <c r="DF16" s="152">
        <v>0</v>
      </c>
      <c r="DG16" s="152">
        <v>0</v>
      </c>
      <c r="DH16" s="152">
        <v>0</v>
      </c>
      <c r="DI16" s="152">
        <v>0</v>
      </c>
      <c r="DJ16" s="152">
        <v>0</v>
      </c>
      <c r="DK16" s="152">
        <v>0</v>
      </c>
      <c r="DL16" s="152">
        <v>0</v>
      </c>
      <c r="DM16" s="152">
        <v>0</v>
      </c>
      <c r="DN16" s="152">
        <v>0</v>
      </c>
      <c r="DO16" s="152">
        <v>0</v>
      </c>
      <c r="DP16" s="152">
        <v>0</v>
      </c>
      <c r="DQ16" s="152">
        <v>0</v>
      </c>
      <c r="DR16" s="152">
        <v>0</v>
      </c>
      <c r="DS16" s="152">
        <v>0</v>
      </c>
      <c r="DT16" s="152">
        <v>0</v>
      </c>
      <c r="DU16" s="152">
        <v>0</v>
      </c>
      <c r="DV16" s="152">
        <v>0</v>
      </c>
      <c r="DW16" s="153">
        <f t="shared" si="1"/>
        <v>510000000</v>
      </c>
      <c r="DX16" s="153">
        <f t="shared" si="1"/>
        <v>88134303.409999996</v>
      </c>
      <c r="DY16" s="153">
        <f t="shared" si="1"/>
        <v>73180553.409999996</v>
      </c>
      <c r="DZ16" s="153">
        <f t="shared" si="1"/>
        <v>73180553.409999996</v>
      </c>
      <c r="EA16" s="149">
        <f>+SUM(DW15:DW16)-B15</f>
        <v>510000000</v>
      </c>
    </row>
    <row r="17" spans="1:132" ht="45.75" customHeight="1" x14ac:dyDescent="0.25">
      <c r="A17" s="158" t="s">
        <v>702</v>
      </c>
      <c r="B17" s="148">
        <f>SUM(B18:B21)</f>
        <v>9779800864.7999992</v>
      </c>
      <c r="C17" s="148">
        <f t="shared" ref="C17:DV17" si="22">SUM(C18:C21)</f>
        <v>300000000</v>
      </c>
      <c r="D17" s="148">
        <f>SUM(D18:D21)</f>
        <v>194753940.87</v>
      </c>
      <c r="E17" s="148">
        <f t="shared" ref="E17:F17" si="23">SUM(E18:E21)</f>
        <v>173062239.97</v>
      </c>
      <c r="F17" s="148">
        <f t="shared" si="23"/>
        <v>164652489.09999999</v>
      </c>
      <c r="G17" s="148">
        <f t="shared" ref="G17:AL17" si="24">SUM(G19:G21)</f>
        <v>0</v>
      </c>
      <c r="H17" s="148">
        <f t="shared" si="24"/>
        <v>0</v>
      </c>
      <c r="I17" s="148">
        <f t="shared" si="24"/>
        <v>0</v>
      </c>
      <c r="J17" s="148">
        <f t="shared" si="24"/>
        <v>0</v>
      </c>
      <c r="K17" s="148">
        <f t="shared" si="24"/>
        <v>0</v>
      </c>
      <c r="L17" s="148">
        <f t="shared" si="24"/>
        <v>0</v>
      </c>
      <c r="M17" s="148">
        <f t="shared" si="24"/>
        <v>0</v>
      </c>
      <c r="N17" s="148">
        <f t="shared" si="24"/>
        <v>0</v>
      </c>
      <c r="O17" s="148">
        <f t="shared" si="24"/>
        <v>0</v>
      </c>
      <c r="P17" s="148">
        <f t="shared" si="24"/>
        <v>0</v>
      </c>
      <c r="Q17" s="148">
        <f t="shared" si="24"/>
        <v>0</v>
      </c>
      <c r="R17" s="148">
        <f t="shared" si="24"/>
        <v>0</v>
      </c>
      <c r="S17" s="148">
        <f t="shared" si="24"/>
        <v>0</v>
      </c>
      <c r="T17" s="148">
        <f t="shared" si="24"/>
        <v>0</v>
      </c>
      <c r="U17" s="148">
        <f t="shared" si="24"/>
        <v>0</v>
      </c>
      <c r="V17" s="148">
        <f t="shared" si="24"/>
        <v>0</v>
      </c>
      <c r="W17" s="148">
        <f t="shared" si="24"/>
        <v>0</v>
      </c>
      <c r="X17" s="148">
        <f t="shared" si="24"/>
        <v>0</v>
      </c>
      <c r="Y17" s="148">
        <f t="shared" si="24"/>
        <v>0</v>
      </c>
      <c r="Z17" s="148">
        <f t="shared" si="24"/>
        <v>0</v>
      </c>
      <c r="AA17" s="148">
        <f t="shared" si="24"/>
        <v>0</v>
      </c>
      <c r="AB17" s="148">
        <f t="shared" si="24"/>
        <v>0</v>
      </c>
      <c r="AC17" s="148">
        <f t="shared" si="24"/>
        <v>0</v>
      </c>
      <c r="AD17" s="148">
        <f t="shared" si="24"/>
        <v>0</v>
      </c>
      <c r="AE17" s="148">
        <f t="shared" si="24"/>
        <v>0</v>
      </c>
      <c r="AF17" s="148">
        <f t="shared" si="24"/>
        <v>0</v>
      </c>
      <c r="AG17" s="148">
        <f t="shared" si="24"/>
        <v>0</v>
      </c>
      <c r="AH17" s="148">
        <f t="shared" si="24"/>
        <v>0</v>
      </c>
      <c r="AI17" s="148">
        <f t="shared" si="24"/>
        <v>0</v>
      </c>
      <c r="AJ17" s="148">
        <f t="shared" si="24"/>
        <v>0</v>
      </c>
      <c r="AK17" s="148">
        <f t="shared" si="24"/>
        <v>0</v>
      </c>
      <c r="AL17" s="148">
        <f t="shared" si="24"/>
        <v>0</v>
      </c>
      <c r="AM17" s="148">
        <f t="shared" si="22"/>
        <v>0</v>
      </c>
      <c r="AN17" s="148">
        <f t="shared" si="22"/>
        <v>0</v>
      </c>
      <c r="AO17" s="148">
        <f t="shared" si="22"/>
        <v>0</v>
      </c>
      <c r="AP17" s="148">
        <f t="shared" si="22"/>
        <v>0</v>
      </c>
      <c r="AQ17" s="148">
        <f t="shared" si="22"/>
        <v>0</v>
      </c>
      <c r="AR17" s="148">
        <f t="shared" si="22"/>
        <v>0</v>
      </c>
      <c r="AS17" s="148">
        <f t="shared" si="22"/>
        <v>0</v>
      </c>
      <c r="AT17" s="148">
        <f t="shared" si="22"/>
        <v>0</v>
      </c>
      <c r="AU17" s="148">
        <f t="shared" si="22"/>
        <v>0</v>
      </c>
      <c r="AV17" s="148">
        <f t="shared" si="22"/>
        <v>0</v>
      </c>
      <c r="AW17" s="148">
        <f t="shared" si="22"/>
        <v>0</v>
      </c>
      <c r="AX17" s="148">
        <f t="shared" si="22"/>
        <v>0</v>
      </c>
      <c r="AY17" s="148">
        <f t="shared" si="22"/>
        <v>0</v>
      </c>
      <c r="AZ17" s="148">
        <f t="shared" si="22"/>
        <v>0</v>
      </c>
      <c r="BA17" s="148">
        <f t="shared" si="22"/>
        <v>0</v>
      </c>
      <c r="BB17" s="148">
        <f t="shared" si="22"/>
        <v>0</v>
      </c>
      <c r="BC17" s="148">
        <f t="shared" si="22"/>
        <v>9479800864.7999992</v>
      </c>
      <c r="BD17" s="148">
        <f t="shared" si="22"/>
        <v>9236973658.7999992</v>
      </c>
      <c r="BE17" s="148">
        <f t="shared" si="22"/>
        <v>316967488.19999999</v>
      </c>
      <c r="BF17" s="148">
        <f t="shared" si="22"/>
        <v>316967448.19999999</v>
      </c>
      <c r="BG17" s="148">
        <f t="shared" si="22"/>
        <v>0</v>
      </c>
      <c r="BH17" s="148">
        <f t="shared" si="22"/>
        <v>0</v>
      </c>
      <c r="BI17" s="148">
        <f t="shared" si="22"/>
        <v>0</v>
      </c>
      <c r="BJ17" s="148">
        <f t="shared" si="22"/>
        <v>0</v>
      </c>
      <c r="BK17" s="148">
        <f t="shared" si="22"/>
        <v>0</v>
      </c>
      <c r="BL17" s="148">
        <f t="shared" si="22"/>
        <v>0</v>
      </c>
      <c r="BM17" s="148">
        <f t="shared" si="22"/>
        <v>0</v>
      </c>
      <c r="BN17" s="148">
        <f t="shared" si="22"/>
        <v>0</v>
      </c>
      <c r="BO17" s="148">
        <f t="shared" si="22"/>
        <v>0</v>
      </c>
      <c r="BP17" s="148">
        <f t="shared" si="22"/>
        <v>0</v>
      </c>
      <c r="BQ17" s="148">
        <f t="shared" si="22"/>
        <v>0</v>
      </c>
      <c r="BR17" s="148">
        <f t="shared" si="22"/>
        <v>0</v>
      </c>
      <c r="BS17" s="148">
        <f t="shared" si="22"/>
        <v>0</v>
      </c>
      <c r="BT17" s="148">
        <f t="shared" si="22"/>
        <v>0</v>
      </c>
      <c r="BU17" s="148">
        <f t="shared" si="22"/>
        <v>0</v>
      </c>
      <c r="BV17" s="148">
        <f t="shared" si="22"/>
        <v>0</v>
      </c>
      <c r="BW17" s="148">
        <f t="shared" si="22"/>
        <v>0</v>
      </c>
      <c r="BX17" s="148">
        <f t="shared" si="22"/>
        <v>0</v>
      </c>
      <c r="BY17" s="148">
        <f t="shared" si="22"/>
        <v>0</v>
      </c>
      <c r="BZ17" s="148">
        <f t="shared" si="22"/>
        <v>0</v>
      </c>
      <c r="CA17" s="148">
        <f t="shared" si="22"/>
        <v>0</v>
      </c>
      <c r="CB17" s="148">
        <f t="shared" si="22"/>
        <v>0</v>
      </c>
      <c r="CC17" s="148">
        <f t="shared" si="22"/>
        <v>0</v>
      </c>
      <c r="CD17" s="148">
        <f t="shared" si="22"/>
        <v>0</v>
      </c>
      <c r="CE17" s="148">
        <f t="shared" si="22"/>
        <v>0</v>
      </c>
      <c r="CF17" s="148">
        <f t="shared" si="22"/>
        <v>0</v>
      </c>
      <c r="CG17" s="148">
        <f t="shared" si="22"/>
        <v>0</v>
      </c>
      <c r="CH17" s="148">
        <f t="shared" si="22"/>
        <v>0</v>
      </c>
      <c r="CI17" s="148">
        <f t="shared" si="22"/>
        <v>0</v>
      </c>
      <c r="CJ17" s="148">
        <f t="shared" si="22"/>
        <v>0</v>
      </c>
      <c r="CK17" s="148">
        <f t="shared" si="22"/>
        <v>0</v>
      </c>
      <c r="CL17" s="148">
        <f t="shared" si="22"/>
        <v>0</v>
      </c>
      <c r="CM17" s="148">
        <f t="shared" si="22"/>
        <v>0</v>
      </c>
      <c r="CN17" s="148">
        <f t="shared" si="22"/>
        <v>0</v>
      </c>
      <c r="CO17" s="148">
        <f t="shared" si="22"/>
        <v>0</v>
      </c>
      <c r="CP17" s="148">
        <f t="shared" si="22"/>
        <v>0</v>
      </c>
      <c r="CQ17" s="148">
        <f t="shared" si="22"/>
        <v>0</v>
      </c>
      <c r="CR17" s="148">
        <f t="shared" si="22"/>
        <v>0</v>
      </c>
      <c r="CS17" s="148">
        <f t="shared" si="22"/>
        <v>0</v>
      </c>
      <c r="CT17" s="148">
        <f t="shared" si="22"/>
        <v>0</v>
      </c>
      <c r="CU17" s="148">
        <f t="shared" si="22"/>
        <v>0</v>
      </c>
      <c r="CV17" s="148">
        <f t="shared" si="22"/>
        <v>0</v>
      </c>
      <c r="CW17" s="148">
        <f t="shared" si="22"/>
        <v>0</v>
      </c>
      <c r="CX17" s="148">
        <f t="shared" si="22"/>
        <v>0</v>
      </c>
      <c r="CY17" s="148">
        <f t="shared" si="22"/>
        <v>0</v>
      </c>
      <c r="CZ17" s="148">
        <f t="shared" si="22"/>
        <v>0</v>
      </c>
      <c r="DA17" s="148">
        <f t="shared" si="22"/>
        <v>0</v>
      </c>
      <c r="DB17" s="148">
        <f t="shared" si="22"/>
        <v>0</v>
      </c>
      <c r="DC17" s="148">
        <f t="shared" si="22"/>
        <v>0</v>
      </c>
      <c r="DD17" s="148">
        <f t="shared" si="22"/>
        <v>0</v>
      </c>
      <c r="DE17" s="148">
        <f t="shared" si="22"/>
        <v>0</v>
      </c>
      <c r="DF17" s="148">
        <f t="shared" si="22"/>
        <v>0</v>
      </c>
      <c r="DG17" s="148">
        <f t="shared" si="22"/>
        <v>0</v>
      </c>
      <c r="DH17" s="148">
        <f t="shared" si="22"/>
        <v>0</v>
      </c>
      <c r="DI17" s="148">
        <f t="shared" si="22"/>
        <v>0</v>
      </c>
      <c r="DJ17" s="148">
        <f t="shared" si="22"/>
        <v>0</v>
      </c>
      <c r="DK17" s="148">
        <f t="shared" si="22"/>
        <v>0</v>
      </c>
      <c r="DL17" s="148">
        <f t="shared" si="22"/>
        <v>0</v>
      </c>
      <c r="DM17" s="148">
        <f t="shared" si="22"/>
        <v>0</v>
      </c>
      <c r="DN17" s="148">
        <f t="shared" si="22"/>
        <v>0</v>
      </c>
      <c r="DO17" s="148">
        <f t="shared" si="22"/>
        <v>0</v>
      </c>
      <c r="DP17" s="148">
        <f t="shared" si="22"/>
        <v>0</v>
      </c>
      <c r="DQ17" s="148">
        <f t="shared" si="22"/>
        <v>0</v>
      </c>
      <c r="DR17" s="148">
        <f t="shared" si="22"/>
        <v>0</v>
      </c>
      <c r="DS17" s="148">
        <f t="shared" si="22"/>
        <v>0</v>
      </c>
      <c r="DT17" s="148">
        <f t="shared" si="22"/>
        <v>0</v>
      </c>
      <c r="DU17" s="148">
        <f t="shared" si="22"/>
        <v>0</v>
      </c>
      <c r="DV17" s="148">
        <f t="shared" si="22"/>
        <v>0</v>
      </c>
      <c r="DW17" s="144">
        <f t="shared" si="1"/>
        <v>9779800864.7999992</v>
      </c>
      <c r="DX17" s="144">
        <f t="shared" si="1"/>
        <v>9431727599.6700001</v>
      </c>
      <c r="DY17" s="144">
        <f t="shared" si="1"/>
        <v>490029728.16999996</v>
      </c>
      <c r="DZ17" s="144">
        <f t="shared" si="1"/>
        <v>481619937.29999995</v>
      </c>
      <c r="EA17" s="149">
        <f>+SUM(DW18:DW21)-DW17</f>
        <v>0</v>
      </c>
      <c r="EB17" s="150">
        <f>+DW17-B17</f>
        <v>0</v>
      </c>
    </row>
    <row r="18" spans="1:132" ht="45.75" customHeight="1" x14ac:dyDescent="0.25">
      <c r="A18" s="151" t="s">
        <v>703</v>
      </c>
      <c r="B18" s="315">
        <f>DW18</f>
        <v>7521805420.8000002</v>
      </c>
      <c r="C18" s="152">
        <f>300000000/4</f>
        <v>75000000</v>
      </c>
      <c r="D18" s="152">
        <f>194753940.87/4</f>
        <v>48688485.217500001</v>
      </c>
      <c r="E18" s="152">
        <f>173062239.97/4</f>
        <v>43265559.9925</v>
      </c>
      <c r="F18" s="152">
        <f>164652489.1/4</f>
        <v>41163122.274999999</v>
      </c>
      <c r="G18" s="152">
        <v>0</v>
      </c>
      <c r="H18" s="152">
        <v>0</v>
      </c>
      <c r="I18" s="152">
        <v>0</v>
      </c>
      <c r="J18" s="152">
        <v>0</v>
      </c>
      <c r="K18" s="152">
        <v>0</v>
      </c>
      <c r="L18" s="152">
        <v>0</v>
      </c>
      <c r="M18" s="152">
        <v>0</v>
      </c>
      <c r="N18" s="152">
        <v>0</v>
      </c>
      <c r="O18" s="152">
        <v>0</v>
      </c>
      <c r="P18" s="152">
        <v>0</v>
      </c>
      <c r="Q18" s="152">
        <v>0</v>
      </c>
      <c r="R18" s="152">
        <v>0</v>
      </c>
      <c r="S18" s="152">
        <v>0</v>
      </c>
      <c r="T18" s="152">
        <v>0</v>
      </c>
      <c r="U18" s="152">
        <v>0</v>
      </c>
      <c r="V18" s="152">
        <v>0</v>
      </c>
      <c r="W18" s="152">
        <v>0</v>
      </c>
      <c r="X18" s="152">
        <v>0</v>
      </c>
      <c r="Y18" s="152">
        <v>0</v>
      </c>
      <c r="Z18" s="152">
        <v>0</v>
      </c>
      <c r="AA18" s="152">
        <v>0</v>
      </c>
      <c r="AB18" s="152">
        <v>0</v>
      </c>
      <c r="AC18" s="152">
        <v>0</v>
      </c>
      <c r="AD18" s="152">
        <v>0</v>
      </c>
      <c r="AE18" s="152">
        <v>0</v>
      </c>
      <c r="AF18" s="152">
        <v>0</v>
      </c>
      <c r="AG18" s="152">
        <v>0</v>
      </c>
      <c r="AH18" s="152">
        <v>0</v>
      </c>
      <c r="AI18" s="152">
        <v>0</v>
      </c>
      <c r="AJ18" s="152">
        <v>0</v>
      </c>
      <c r="AK18" s="152">
        <v>0</v>
      </c>
      <c r="AL18" s="152">
        <v>0</v>
      </c>
      <c r="AM18" s="152">
        <v>0</v>
      </c>
      <c r="AN18" s="152">
        <v>0</v>
      </c>
      <c r="AO18" s="152">
        <v>0</v>
      </c>
      <c r="AP18" s="152">
        <v>0</v>
      </c>
      <c r="AQ18" s="152">
        <v>0</v>
      </c>
      <c r="AR18" s="152">
        <v>0</v>
      </c>
      <c r="AS18" s="152">
        <v>0</v>
      </c>
      <c r="AT18" s="152">
        <v>0</v>
      </c>
      <c r="AU18" s="152">
        <v>0</v>
      </c>
      <c r="AV18" s="152">
        <v>0</v>
      </c>
      <c r="AW18" s="152">
        <v>0</v>
      </c>
      <c r="AX18" s="152">
        <v>0</v>
      </c>
      <c r="AY18" s="152">
        <v>0</v>
      </c>
      <c r="AZ18" s="152">
        <v>0</v>
      </c>
      <c r="BA18" s="152">
        <v>0</v>
      </c>
      <c r="BB18" s="152">
        <v>0</v>
      </c>
      <c r="BC18" s="152">
        <v>7446805420.8000002</v>
      </c>
      <c r="BD18" s="152">
        <v>7446805420.8000002</v>
      </c>
      <c r="BE18" s="152">
        <v>316967488.19999999</v>
      </c>
      <c r="BF18" s="152">
        <v>316967448.19999999</v>
      </c>
      <c r="BG18" s="152">
        <v>0</v>
      </c>
      <c r="BH18" s="152">
        <v>0</v>
      </c>
      <c r="BI18" s="152">
        <v>0</v>
      </c>
      <c r="BJ18" s="152">
        <v>0</v>
      </c>
      <c r="BK18" s="152">
        <v>0</v>
      </c>
      <c r="BL18" s="152">
        <v>0</v>
      </c>
      <c r="BM18" s="152">
        <v>0</v>
      </c>
      <c r="BN18" s="152">
        <v>0</v>
      </c>
      <c r="BO18" s="152">
        <v>0</v>
      </c>
      <c r="BP18" s="152">
        <v>0</v>
      </c>
      <c r="BQ18" s="152">
        <v>0</v>
      </c>
      <c r="BR18" s="152">
        <v>0</v>
      </c>
      <c r="BS18" s="152">
        <v>0</v>
      </c>
      <c r="BT18" s="152">
        <v>0</v>
      </c>
      <c r="BU18" s="152">
        <v>0</v>
      </c>
      <c r="BV18" s="152">
        <v>0</v>
      </c>
      <c r="BW18" s="152">
        <v>0</v>
      </c>
      <c r="BX18" s="152">
        <v>0</v>
      </c>
      <c r="BY18" s="152">
        <v>0</v>
      </c>
      <c r="BZ18" s="152">
        <v>0</v>
      </c>
      <c r="CA18" s="152">
        <v>0</v>
      </c>
      <c r="CB18" s="152">
        <v>0</v>
      </c>
      <c r="CC18" s="152">
        <v>0</v>
      </c>
      <c r="CD18" s="152">
        <v>0</v>
      </c>
      <c r="CE18" s="152">
        <v>0</v>
      </c>
      <c r="CF18" s="152">
        <v>0</v>
      </c>
      <c r="CG18" s="152">
        <v>0</v>
      </c>
      <c r="CH18" s="152">
        <v>0</v>
      </c>
      <c r="CI18" s="152">
        <v>0</v>
      </c>
      <c r="CJ18" s="152">
        <v>0</v>
      </c>
      <c r="CK18" s="152">
        <v>0</v>
      </c>
      <c r="CL18" s="152">
        <v>0</v>
      </c>
      <c r="CM18" s="152">
        <v>0</v>
      </c>
      <c r="CN18" s="152">
        <v>0</v>
      </c>
      <c r="CO18" s="152">
        <v>0</v>
      </c>
      <c r="CP18" s="152">
        <v>0</v>
      </c>
      <c r="CQ18" s="152">
        <v>0</v>
      </c>
      <c r="CR18" s="152">
        <v>0</v>
      </c>
      <c r="CS18" s="152">
        <v>0</v>
      </c>
      <c r="CT18" s="152">
        <v>0</v>
      </c>
      <c r="CU18" s="152">
        <v>0</v>
      </c>
      <c r="CV18" s="152">
        <v>0</v>
      </c>
      <c r="CW18" s="152">
        <v>0</v>
      </c>
      <c r="CX18" s="152">
        <v>0</v>
      </c>
      <c r="CY18" s="152">
        <v>0</v>
      </c>
      <c r="CZ18" s="152">
        <v>0</v>
      </c>
      <c r="DA18" s="152">
        <v>0</v>
      </c>
      <c r="DB18" s="152">
        <v>0</v>
      </c>
      <c r="DC18" s="152">
        <v>0</v>
      </c>
      <c r="DD18" s="152">
        <v>0</v>
      </c>
      <c r="DE18" s="152">
        <v>0</v>
      </c>
      <c r="DF18" s="152">
        <v>0</v>
      </c>
      <c r="DG18" s="152">
        <v>0</v>
      </c>
      <c r="DH18" s="152">
        <v>0</v>
      </c>
      <c r="DI18" s="152">
        <v>0</v>
      </c>
      <c r="DJ18" s="152">
        <v>0</v>
      </c>
      <c r="DK18" s="152">
        <v>0</v>
      </c>
      <c r="DL18" s="152">
        <v>0</v>
      </c>
      <c r="DM18" s="152">
        <v>0</v>
      </c>
      <c r="DN18" s="152">
        <v>0</v>
      </c>
      <c r="DO18" s="152">
        <v>0</v>
      </c>
      <c r="DP18" s="152">
        <v>0</v>
      </c>
      <c r="DQ18" s="152">
        <v>0</v>
      </c>
      <c r="DR18" s="152">
        <v>0</v>
      </c>
      <c r="DS18" s="152">
        <v>0</v>
      </c>
      <c r="DT18" s="152">
        <v>0</v>
      </c>
      <c r="DU18" s="152">
        <v>0</v>
      </c>
      <c r="DV18" s="152">
        <v>0</v>
      </c>
      <c r="DW18" s="153">
        <f t="shared" si="1"/>
        <v>7521805420.8000002</v>
      </c>
      <c r="DX18" s="153">
        <f t="shared" si="1"/>
        <v>7495493906.0174999</v>
      </c>
      <c r="DY18" s="153">
        <f t="shared" si="1"/>
        <v>360233048.1925</v>
      </c>
      <c r="DZ18" s="153">
        <f t="shared" si="1"/>
        <v>358130570.47499996</v>
      </c>
      <c r="EA18" s="145"/>
    </row>
    <row r="19" spans="1:132" ht="45.75" customHeight="1" x14ac:dyDescent="0.25">
      <c r="A19" s="151" t="s">
        <v>704</v>
      </c>
      <c r="B19" s="315">
        <f t="shared" ref="B19:B21" si="25">DW19</f>
        <v>2107995444</v>
      </c>
      <c r="C19" s="152">
        <f t="shared" ref="C19:C21" si="26">300000000/4</f>
        <v>75000000</v>
      </c>
      <c r="D19" s="152">
        <f t="shared" ref="D19:D21" si="27">194753940.87/4</f>
        <v>48688485.217500001</v>
      </c>
      <c r="E19" s="152">
        <f t="shared" ref="E19:E21" si="28">173062239.97/4</f>
        <v>43265559.9925</v>
      </c>
      <c r="F19" s="152">
        <f t="shared" ref="F19:F21" si="29">164652489.1/4</f>
        <v>41163122.274999999</v>
      </c>
      <c r="G19" s="152">
        <v>0</v>
      </c>
      <c r="H19" s="152">
        <v>0</v>
      </c>
      <c r="I19" s="152">
        <v>0</v>
      </c>
      <c r="J19" s="152">
        <v>0</v>
      </c>
      <c r="K19" s="152">
        <v>0</v>
      </c>
      <c r="L19" s="152">
        <v>0</v>
      </c>
      <c r="M19" s="152">
        <v>0</v>
      </c>
      <c r="N19" s="152">
        <v>0</v>
      </c>
      <c r="O19" s="152">
        <v>0</v>
      </c>
      <c r="P19" s="152">
        <v>0</v>
      </c>
      <c r="Q19" s="152">
        <v>0</v>
      </c>
      <c r="R19" s="152">
        <v>0</v>
      </c>
      <c r="S19" s="152">
        <v>0</v>
      </c>
      <c r="T19" s="152">
        <v>0</v>
      </c>
      <c r="U19" s="152">
        <v>0</v>
      </c>
      <c r="V19" s="152">
        <v>0</v>
      </c>
      <c r="W19" s="152">
        <v>0</v>
      </c>
      <c r="X19" s="152">
        <v>0</v>
      </c>
      <c r="Y19" s="152">
        <v>0</v>
      </c>
      <c r="Z19" s="152">
        <v>0</v>
      </c>
      <c r="AA19" s="152">
        <v>0</v>
      </c>
      <c r="AB19" s="152">
        <v>0</v>
      </c>
      <c r="AC19" s="152">
        <v>0</v>
      </c>
      <c r="AD19" s="152">
        <v>0</v>
      </c>
      <c r="AE19" s="152">
        <v>0</v>
      </c>
      <c r="AF19" s="152">
        <v>0</v>
      </c>
      <c r="AG19" s="152">
        <v>0</v>
      </c>
      <c r="AH19" s="152">
        <v>0</v>
      </c>
      <c r="AI19" s="152">
        <v>0</v>
      </c>
      <c r="AJ19" s="152">
        <v>0</v>
      </c>
      <c r="AK19" s="152">
        <v>0</v>
      </c>
      <c r="AL19" s="152">
        <v>0</v>
      </c>
      <c r="AM19" s="152">
        <v>0</v>
      </c>
      <c r="AN19" s="152">
        <v>0</v>
      </c>
      <c r="AO19" s="152">
        <v>0</v>
      </c>
      <c r="AP19" s="152">
        <v>0</v>
      </c>
      <c r="AQ19" s="152">
        <v>0</v>
      </c>
      <c r="AR19" s="152">
        <v>0</v>
      </c>
      <c r="AS19" s="152">
        <v>0</v>
      </c>
      <c r="AT19" s="152">
        <v>0</v>
      </c>
      <c r="AU19" s="152">
        <v>0</v>
      </c>
      <c r="AV19" s="152">
        <v>0</v>
      </c>
      <c r="AW19" s="152">
        <v>0</v>
      </c>
      <c r="AX19" s="152">
        <v>0</v>
      </c>
      <c r="AY19" s="152">
        <v>0</v>
      </c>
      <c r="AZ19" s="152">
        <v>0</v>
      </c>
      <c r="BA19" s="152">
        <v>0</v>
      </c>
      <c r="BB19" s="152">
        <v>0</v>
      </c>
      <c r="BC19" s="152">
        <v>2032995444</v>
      </c>
      <c r="BD19" s="152">
        <v>1790168238</v>
      </c>
      <c r="BE19" s="152"/>
      <c r="BF19" s="152"/>
      <c r="BG19" s="152">
        <v>0</v>
      </c>
      <c r="BH19" s="152">
        <v>0</v>
      </c>
      <c r="BI19" s="152">
        <v>0</v>
      </c>
      <c r="BJ19" s="152">
        <v>0</v>
      </c>
      <c r="BK19" s="152">
        <v>0</v>
      </c>
      <c r="BL19" s="152">
        <v>0</v>
      </c>
      <c r="BM19" s="152">
        <v>0</v>
      </c>
      <c r="BN19" s="152">
        <v>0</v>
      </c>
      <c r="BO19" s="152">
        <v>0</v>
      </c>
      <c r="BP19" s="152">
        <v>0</v>
      </c>
      <c r="BQ19" s="152">
        <v>0</v>
      </c>
      <c r="BR19" s="152">
        <v>0</v>
      </c>
      <c r="BS19" s="152">
        <v>0</v>
      </c>
      <c r="BT19" s="152">
        <v>0</v>
      </c>
      <c r="BU19" s="152">
        <v>0</v>
      </c>
      <c r="BV19" s="152">
        <v>0</v>
      </c>
      <c r="BW19" s="152">
        <v>0</v>
      </c>
      <c r="BX19" s="152">
        <v>0</v>
      </c>
      <c r="BY19" s="152">
        <v>0</v>
      </c>
      <c r="BZ19" s="152">
        <v>0</v>
      </c>
      <c r="CA19" s="152">
        <v>0</v>
      </c>
      <c r="CB19" s="152">
        <v>0</v>
      </c>
      <c r="CC19" s="152">
        <v>0</v>
      </c>
      <c r="CD19" s="152">
        <v>0</v>
      </c>
      <c r="CE19" s="152">
        <v>0</v>
      </c>
      <c r="CF19" s="152">
        <v>0</v>
      </c>
      <c r="CG19" s="152">
        <v>0</v>
      </c>
      <c r="CH19" s="152">
        <v>0</v>
      </c>
      <c r="CI19" s="152">
        <v>0</v>
      </c>
      <c r="CJ19" s="152">
        <v>0</v>
      </c>
      <c r="CK19" s="152">
        <v>0</v>
      </c>
      <c r="CL19" s="152">
        <v>0</v>
      </c>
      <c r="CM19" s="152">
        <v>0</v>
      </c>
      <c r="CN19" s="152">
        <v>0</v>
      </c>
      <c r="CO19" s="152">
        <v>0</v>
      </c>
      <c r="CP19" s="152">
        <v>0</v>
      </c>
      <c r="CQ19" s="152">
        <v>0</v>
      </c>
      <c r="CR19" s="152">
        <v>0</v>
      </c>
      <c r="CS19" s="152">
        <v>0</v>
      </c>
      <c r="CT19" s="152">
        <v>0</v>
      </c>
      <c r="CU19" s="152">
        <v>0</v>
      </c>
      <c r="CV19" s="152">
        <v>0</v>
      </c>
      <c r="CW19" s="152">
        <v>0</v>
      </c>
      <c r="CX19" s="152">
        <v>0</v>
      </c>
      <c r="CY19" s="152">
        <v>0</v>
      </c>
      <c r="CZ19" s="152">
        <v>0</v>
      </c>
      <c r="DA19" s="152">
        <v>0</v>
      </c>
      <c r="DB19" s="152">
        <v>0</v>
      </c>
      <c r="DC19" s="152">
        <v>0</v>
      </c>
      <c r="DD19" s="152">
        <v>0</v>
      </c>
      <c r="DE19" s="152">
        <v>0</v>
      </c>
      <c r="DF19" s="152">
        <v>0</v>
      </c>
      <c r="DG19" s="152">
        <v>0</v>
      </c>
      <c r="DH19" s="152">
        <v>0</v>
      </c>
      <c r="DI19" s="152">
        <v>0</v>
      </c>
      <c r="DJ19" s="152">
        <v>0</v>
      </c>
      <c r="DK19" s="152">
        <v>0</v>
      </c>
      <c r="DL19" s="152">
        <v>0</v>
      </c>
      <c r="DM19" s="152">
        <v>0</v>
      </c>
      <c r="DN19" s="152">
        <v>0</v>
      </c>
      <c r="DO19" s="152">
        <v>0</v>
      </c>
      <c r="DP19" s="152">
        <v>0</v>
      </c>
      <c r="DQ19" s="152">
        <v>0</v>
      </c>
      <c r="DR19" s="152">
        <v>0</v>
      </c>
      <c r="DS19" s="152">
        <v>0</v>
      </c>
      <c r="DT19" s="152">
        <v>0</v>
      </c>
      <c r="DU19" s="152">
        <v>0</v>
      </c>
      <c r="DV19" s="152">
        <v>0</v>
      </c>
      <c r="DW19" s="153">
        <f t="shared" si="1"/>
        <v>2107995444</v>
      </c>
      <c r="DX19" s="153">
        <f t="shared" si="1"/>
        <v>1838856723.2175</v>
      </c>
      <c r="DY19" s="153">
        <f t="shared" si="1"/>
        <v>43265559.9925</v>
      </c>
      <c r="DZ19" s="153">
        <f t="shared" si="1"/>
        <v>41163122.274999999</v>
      </c>
      <c r="EA19" s="145"/>
    </row>
    <row r="20" spans="1:132" ht="45.75" customHeight="1" x14ac:dyDescent="0.25">
      <c r="A20" s="160" t="s">
        <v>705</v>
      </c>
      <c r="B20" s="315">
        <f t="shared" si="25"/>
        <v>75000000</v>
      </c>
      <c r="C20" s="152">
        <f t="shared" si="26"/>
        <v>75000000</v>
      </c>
      <c r="D20" s="152">
        <f t="shared" si="27"/>
        <v>48688485.217500001</v>
      </c>
      <c r="E20" s="152">
        <f t="shared" si="28"/>
        <v>43265559.9925</v>
      </c>
      <c r="F20" s="152">
        <f t="shared" si="29"/>
        <v>41163122.274999999</v>
      </c>
      <c r="G20" s="152">
        <v>0</v>
      </c>
      <c r="H20" s="152">
        <v>0</v>
      </c>
      <c r="I20" s="152">
        <v>0</v>
      </c>
      <c r="J20" s="152">
        <v>0</v>
      </c>
      <c r="K20" s="152">
        <v>0</v>
      </c>
      <c r="L20" s="152">
        <v>0</v>
      </c>
      <c r="M20" s="152">
        <v>0</v>
      </c>
      <c r="N20" s="152">
        <v>0</v>
      </c>
      <c r="O20" s="152">
        <v>0</v>
      </c>
      <c r="P20" s="152">
        <v>0</v>
      </c>
      <c r="Q20" s="152">
        <v>0</v>
      </c>
      <c r="R20" s="152">
        <v>0</v>
      </c>
      <c r="S20" s="152">
        <v>0</v>
      </c>
      <c r="T20" s="152">
        <v>0</v>
      </c>
      <c r="U20" s="152">
        <v>0</v>
      </c>
      <c r="V20" s="152">
        <v>0</v>
      </c>
      <c r="W20" s="152">
        <v>0</v>
      </c>
      <c r="X20" s="152">
        <v>0</v>
      </c>
      <c r="Y20" s="152">
        <v>0</v>
      </c>
      <c r="Z20" s="152">
        <v>0</v>
      </c>
      <c r="AA20" s="152">
        <v>0</v>
      </c>
      <c r="AB20" s="152">
        <v>0</v>
      </c>
      <c r="AC20" s="152">
        <v>0</v>
      </c>
      <c r="AD20" s="152">
        <v>0</v>
      </c>
      <c r="AE20" s="152">
        <v>0</v>
      </c>
      <c r="AF20" s="152">
        <v>0</v>
      </c>
      <c r="AG20" s="152">
        <v>0</v>
      </c>
      <c r="AH20" s="152">
        <v>0</v>
      </c>
      <c r="AI20" s="152">
        <v>0</v>
      </c>
      <c r="AJ20" s="152">
        <v>0</v>
      </c>
      <c r="AK20" s="152">
        <v>0</v>
      </c>
      <c r="AL20" s="152">
        <v>0</v>
      </c>
      <c r="AM20" s="156">
        <v>0</v>
      </c>
      <c r="AN20" s="156">
        <v>0</v>
      </c>
      <c r="AO20" s="156">
        <v>0</v>
      </c>
      <c r="AP20" s="156">
        <v>0</v>
      </c>
      <c r="AQ20" s="156">
        <v>0</v>
      </c>
      <c r="AR20" s="156">
        <v>0</v>
      </c>
      <c r="AS20" s="156">
        <v>0</v>
      </c>
      <c r="AT20" s="156">
        <v>0</v>
      </c>
      <c r="AU20" s="156">
        <v>0</v>
      </c>
      <c r="AV20" s="156">
        <v>0</v>
      </c>
      <c r="AW20" s="156">
        <v>0</v>
      </c>
      <c r="AX20" s="156">
        <v>0</v>
      </c>
      <c r="AY20" s="156">
        <v>0</v>
      </c>
      <c r="AZ20" s="156">
        <v>0</v>
      </c>
      <c r="BA20" s="156">
        <v>0</v>
      </c>
      <c r="BB20" s="156">
        <v>0</v>
      </c>
      <c r="BC20" s="161"/>
      <c r="BD20" s="161"/>
      <c r="BE20" s="161"/>
      <c r="BF20" s="161"/>
      <c r="BG20" s="156">
        <v>0</v>
      </c>
      <c r="BH20" s="156">
        <v>0</v>
      </c>
      <c r="BI20" s="156">
        <v>0</v>
      </c>
      <c r="BJ20" s="156">
        <v>0</v>
      </c>
      <c r="BK20" s="156">
        <v>0</v>
      </c>
      <c r="BL20" s="156">
        <v>0</v>
      </c>
      <c r="BM20" s="156">
        <v>0</v>
      </c>
      <c r="BN20" s="156">
        <v>0</v>
      </c>
      <c r="BO20" s="156">
        <v>0</v>
      </c>
      <c r="BP20" s="156">
        <v>0</v>
      </c>
      <c r="BQ20" s="156">
        <v>0</v>
      </c>
      <c r="BR20" s="156">
        <v>0</v>
      </c>
      <c r="BS20" s="152">
        <v>0</v>
      </c>
      <c r="BT20" s="152">
        <v>0</v>
      </c>
      <c r="BU20" s="152">
        <v>0</v>
      </c>
      <c r="BV20" s="152">
        <v>0</v>
      </c>
      <c r="BW20" s="156">
        <v>0</v>
      </c>
      <c r="BX20" s="156">
        <v>0</v>
      </c>
      <c r="BY20" s="156">
        <v>0</v>
      </c>
      <c r="BZ20" s="156">
        <v>0</v>
      </c>
      <c r="CA20" s="156">
        <v>0</v>
      </c>
      <c r="CB20" s="156">
        <v>0</v>
      </c>
      <c r="CC20" s="156">
        <v>0</v>
      </c>
      <c r="CD20" s="156">
        <v>0</v>
      </c>
      <c r="CE20" s="156">
        <v>0</v>
      </c>
      <c r="CF20" s="156">
        <v>0</v>
      </c>
      <c r="CG20" s="156">
        <v>0</v>
      </c>
      <c r="CH20" s="156">
        <v>0</v>
      </c>
      <c r="CI20" s="156">
        <v>0</v>
      </c>
      <c r="CJ20" s="156">
        <v>0</v>
      </c>
      <c r="CK20" s="156">
        <v>0</v>
      </c>
      <c r="CL20" s="156">
        <v>0</v>
      </c>
      <c r="CM20" s="156">
        <v>0</v>
      </c>
      <c r="CN20" s="156">
        <v>0</v>
      </c>
      <c r="CO20" s="156">
        <v>0</v>
      </c>
      <c r="CP20" s="156">
        <v>0</v>
      </c>
      <c r="CQ20" s="156">
        <v>0</v>
      </c>
      <c r="CR20" s="156">
        <v>0</v>
      </c>
      <c r="CS20" s="156">
        <v>0</v>
      </c>
      <c r="CT20" s="156">
        <v>0</v>
      </c>
      <c r="CU20" s="156">
        <v>0</v>
      </c>
      <c r="CV20" s="156">
        <v>0</v>
      </c>
      <c r="CW20" s="156">
        <v>0</v>
      </c>
      <c r="CX20" s="156">
        <v>0</v>
      </c>
      <c r="CY20" s="156">
        <v>0</v>
      </c>
      <c r="CZ20" s="156">
        <v>0</v>
      </c>
      <c r="DA20" s="156">
        <v>0</v>
      </c>
      <c r="DB20" s="156">
        <v>0</v>
      </c>
      <c r="DC20" s="156">
        <v>0</v>
      </c>
      <c r="DD20" s="156">
        <v>0</v>
      </c>
      <c r="DE20" s="156">
        <v>0</v>
      </c>
      <c r="DF20" s="156">
        <v>0</v>
      </c>
      <c r="DG20" s="156">
        <v>0</v>
      </c>
      <c r="DH20" s="156">
        <v>0</v>
      </c>
      <c r="DI20" s="156">
        <v>0</v>
      </c>
      <c r="DJ20" s="156">
        <v>0</v>
      </c>
      <c r="DK20" s="156">
        <v>0</v>
      </c>
      <c r="DL20" s="156">
        <v>0</v>
      </c>
      <c r="DM20" s="156">
        <v>0</v>
      </c>
      <c r="DN20" s="156">
        <v>0</v>
      </c>
      <c r="DO20" s="156">
        <v>0</v>
      </c>
      <c r="DP20" s="156">
        <v>0</v>
      </c>
      <c r="DQ20" s="156">
        <v>0</v>
      </c>
      <c r="DR20" s="156">
        <v>0</v>
      </c>
      <c r="DS20" s="156">
        <v>0</v>
      </c>
      <c r="DT20" s="156">
        <v>0</v>
      </c>
      <c r="DU20" s="156">
        <v>0</v>
      </c>
      <c r="DV20" s="156">
        <v>0</v>
      </c>
      <c r="DW20" s="153">
        <f t="shared" si="1"/>
        <v>75000000</v>
      </c>
      <c r="DX20" s="153">
        <f t="shared" si="1"/>
        <v>48688485.217500001</v>
      </c>
      <c r="DY20" s="153">
        <f t="shared" si="1"/>
        <v>43265559.9925</v>
      </c>
      <c r="DZ20" s="153">
        <f t="shared" si="1"/>
        <v>41163122.274999999</v>
      </c>
      <c r="EA20" s="145"/>
    </row>
    <row r="21" spans="1:132" ht="45.75" customHeight="1" x14ac:dyDescent="0.25">
      <c r="A21" s="154" t="s">
        <v>706</v>
      </c>
      <c r="B21" s="315">
        <f t="shared" si="25"/>
        <v>75000000</v>
      </c>
      <c r="C21" s="152">
        <f t="shared" si="26"/>
        <v>75000000</v>
      </c>
      <c r="D21" s="152">
        <f t="shared" si="27"/>
        <v>48688485.217500001</v>
      </c>
      <c r="E21" s="152">
        <f t="shared" si="28"/>
        <v>43265559.9925</v>
      </c>
      <c r="F21" s="152">
        <f t="shared" si="29"/>
        <v>41163122.274999999</v>
      </c>
      <c r="G21" s="152">
        <v>0</v>
      </c>
      <c r="H21" s="152">
        <v>0</v>
      </c>
      <c r="I21" s="152">
        <v>0</v>
      </c>
      <c r="J21" s="152">
        <v>0</v>
      </c>
      <c r="K21" s="152">
        <v>0</v>
      </c>
      <c r="L21" s="152">
        <v>0</v>
      </c>
      <c r="M21" s="152">
        <v>0</v>
      </c>
      <c r="N21" s="152">
        <v>0</v>
      </c>
      <c r="O21" s="152">
        <v>0</v>
      </c>
      <c r="P21" s="152">
        <v>0</v>
      </c>
      <c r="Q21" s="152">
        <v>0</v>
      </c>
      <c r="R21" s="152">
        <v>0</v>
      </c>
      <c r="S21" s="152">
        <v>0</v>
      </c>
      <c r="T21" s="152">
        <v>0</v>
      </c>
      <c r="U21" s="152">
        <v>0</v>
      </c>
      <c r="V21" s="152">
        <v>0</v>
      </c>
      <c r="W21" s="152">
        <v>0</v>
      </c>
      <c r="X21" s="152">
        <v>0</v>
      </c>
      <c r="Y21" s="152">
        <v>0</v>
      </c>
      <c r="Z21" s="152">
        <v>0</v>
      </c>
      <c r="AA21" s="152">
        <v>0</v>
      </c>
      <c r="AB21" s="152">
        <v>0</v>
      </c>
      <c r="AC21" s="152">
        <v>0</v>
      </c>
      <c r="AD21" s="152">
        <v>0</v>
      </c>
      <c r="AE21" s="152">
        <v>0</v>
      </c>
      <c r="AF21" s="152">
        <v>0</v>
      </c>
      <c r="AG21" s="152">
        <v>0</v>
      </c>
      <c r="AH21" s="152">
        <v>0</v>
      </c>
      <c r="AI21" s="152">
        <v>0</v>
      </c>
      <c r="AJ21" s="152">
        <v>0</v>
      </c>
      <c r="AK21" s="152">
        <v>0</v>
      </c>
      <c r="AL21" s="152">
        <v>0</v>
      </c>
      <c r="AM21" s="156">
        <v>0</v>
      </c>
      <c r="AN21" s="156">
        <v>0</v>
      </c>
      <c r="AO21" s="156">
        <v>0</v>
      </c>
      <c r="AP21" s="156">
        <v>0</v>
      </c>
      <c r="AQ21" s="156">
        <v>0</v>
      </c>
      <c r="AR21" s="156">
        <v>0</v>
      </c>
      <c r="AS21" s="156">
        <v>0</v>
      </c>
      <c r="AT21" s="156">
        <v>0</v>
      </c>
      <c r="AU21" s="156">
        <v>0</v>
      </c>
      <c r="AV21" s="156">
        <v>0</v>
      </c>
      <c r="AW21" s="156">
        <v>0</v>
      </c>
      <c r="AX21" s="156">
        <v>0</v>
      </c>
      <c r="AY21" s="156">
        <v>0</v>
      </c>
      <c r="AZ21" s="156">
        <v>0</v>
      </c>
      <c r="BA21" s="156">
        <v>0</v>
      </c>
      <c r="BB21" s="156">
        <v>0</v>
      </c>
      <c r="BC21" s="156">
        <v>0</v>
      </c>
      <c r="BD21" s="156">
        <v>0</v>
      </c>
      <c r="BE21" s="156">
        <v>0</v>
      </c>
      <c r="BF21" s="156">
        <v>0</v>
      </c>
      <c r="BG21" s="156">
        <v>0</v>
      </c>
      <c r="BH21" s="156">
        <v>0</v>
      </c>
      <c r="BI21" s="156">
        <v>0</v>
      </c>
      <c r="BJ21" s="156">
        <v>0</v>
      </c>
      <c r="BK21" s="156">
        <v>0</v>
      </c>
      <c r="BL21" s="156">
        <v>0</v>
      </c>
      <c r="BM21" s="156">
        <v>0</v>
      </c>
      <c r="BN21" s="156">
        <v>0</v>
      </c>
      <c r="BO21" s="156">
        <v>0</v>
      </c>
      <c r="BP21" s="156">
        <v>0</v>
      </c>
      <c r="BQ21" s="156">
        <v>0</v>
      </c>
      <c r="BR21" s="156">
        <v>0</v>
      </c>
      <c r="BS21" s="152">
        <v>0</v>
      </c>
      <c r="BT21" s="152">
        <v>0</v>
      </c>
      <c r="BU21" s="152">
        <v>0</v>
      </c>
      <c r="BV21" s="152">
        <v>0</v>
      </c>
      <c r="BW21" s="156">
        <v>0</v>
      </c>
      <c r="BX21" s="156">
        <v>0</v>
      </c>
      <c r="BY21" s="156">
        <v>0</v>
      </c>
      <c r="BZ21" s="156">
        <v>0</v>
      </c>
      <c r="CA21" s="156">
        <v>0</v>
      </c>
      <c r="CB21" s="156">
        <v>0</v>
      </c>
      <c r="CC21" s="156">
        <v>0</v>
      </c>
      <c r="CD21" s="156">
        <v>0</v>
      </c>
      <c r="CE21" s="156">
        <v>0</v>
      </c>
      <c r="CF21" s="156">
        <v>0</v>
      </c>
      <c r="CG21" s="156">
        <v>0</v>
      </c>
      <c r="CH21" s="156">
        <v>0</v>
      </c>
      <c r="CI21" s="156">
        <v>0</v>
      </c>
      <c r="CJ21" s="156">
        <v>0</v>
      </c>
      <c r="CK21" s="156">
        <v>0</v>
      </c>
      <c r="CL21" s="156">
        <v>0</v>
      </c>
      <c r="CM21" s="156">
        <v>0</v>
      </c>
      <c r="CN21" s="156">
        <v>0</v>
      </c>
      <c r="CO21" s="156">
        <v>0</v>
      </c>
      <c r="CP21" s="156">
        <v>0</v>
      </c>
      <c r="CQ21" s="156">
        <v>0</v>
      </c>
      <c r="CR21" s="156">
        <v>0</v>
      </c>
      <c r="CS21" s="156">
        <v>0</v>
      </c>
      <c r="CT21" s="156">
        <v>0</v>
      </c>
      <c r="CU21" s="156">
        <v>0</v>
      </c>
      <c r="CV21" s="156">
        <v>0</v>
      </c>
      <c r="CW21" s="156">
        <v>0</v>
      </c>
      <c r="CX21" s="156">
        <v>0</v>
      </c>
      <c r="CY21" s="156">
        <v>0</v>
      </c>
      <c r="CZ21" s="156">
        <v>0</v>
      </c>
      <c r="DA21" s="156">
        <v>0</v>
      </c>
      <c r="DB21" s="156">
        <v>0</v>
      </c>
      <c r="DC21" s="156">
        <v>0</v>
      </c>
      <c r="DD21" s="156">
        <v>0</v>
      </c>
      <c r="DE21" s="156">
        <v>0</v>
      </c>
      <c r="DF21" s="156">
        <v>0</v>
      </c>
      <c r="DG21" s="156">
        <v>0</v>
      </c>
      <c r="DH21" s="156">
        <v>0</v>
      </c>
      <c r="DI21" s="156">
        <v>0</v>
      </c>
      <c r="DJ21" s="156">
        <v>0</v>
      </c>
      <c r="DK21" s="156">
        <v>0</v>
      </c>
      <c r="DL21" s="156">
        <v>0</v>
      </c>
      <c r="DM21" s="156">
        <v>0</v>
      </c>
      <c r="DN21" s="156">
        <v>0</v>
      </c>
      <c r="DO21" s="156">
        <v>0</v>
      </c>
      <c r="DP21" s="156">
        <v>0</v>
      </c>
      <c r="DQ21" s="156">
        <v>0</v>
      </c>
      <c r="DR21" s="156">
        <v>0</v>
      </c>
      <c r="DS21" s="156">
        <v>0</v>
      </c>
      <c r="DT21" s="156">
        <v>0</v>
      </c>
      <c r="DU21" s="156">
        <v>0</v>
      </c>
      <c r="DV21" s="156">
        <v>0</v>
      </c>
      <c r="DW21" s="153">
        <f t="shared" si="1"/>
        <v>75000000</v>
      </c>
      <c r="DX21" s="153">
        <f t="shared" si="1"/>
        <v>48688485.217500001</v>
      </c>
      <c r="DY21" s="153">
        <f t="shared" si="1"/>
        <v>43265559.9925</v>
      </c>
      <c r="DZ21" s="153">
        <f t="shared" si="1"/>
        <v>41163122.274999999</v>
      </c>
      <c r="EA21" s="157">
        <f>+SUM(DW18:DW21)-B18</f>
        <v>2257995443.999999</v>
      </c>
    </row>
    <row r="22" spans="1:132" s="141" customFormat="1" ht="45.75" customHeight="1" x14ac:dyDescent="0.25">
      <c r="A22" s="138" t="s">
        <v>707</v>
      </c>
      <c r="B22" s="139">
        <f>+B23+B41</f>
        <v>50849572922.93</v>
      </c>
      <c r="C22" s="139">
        <f>+C23+C41</f>
        <v>3750000000</v>
      </c>
      <c r="D22" s="139">
        <f t="shared" ref="D22:BO22" si="30">+D23+D41</f>
        <v>2771029246.7600002</v>
      </c>
      <c r="E22" s="139">
        <f t="shared" si="30"/>
        <v>1036580519.0999999</v>
      </c>
      <c r="F22" s="139">
        <f t="shared" si="30"/>
        <v>963736320.27999985</v>
      </c>
      <c r="G22" s="139">
        <f t="shared" si="30"/>
        <v>2603000000</v>
      </c>
      <c r="H22" s="139">
        <f t="shared" si="30"/>
        <v>2378120954</v>
      </c>
      <c r="I22" s="139">
        <f t="shared" si="30"/>
        <v>0</v>
      </c>
      <c r="J22" s="139">
        <f t="shared" si="30"/>
        <v>0</v>
      </c>
      <c r="K22" s="139">
        <f t="shared" si="30"/>
        <v>0</v>
      </c>
      <c r="L22" s="139">
        <f t="shared" si="30"/>
        <v>0</v>
      </c>
      <c r="M22" s="139">
        <f t="shared" si="30"/>
        <v>0</v>
      </c>
      <c r="N22" s="139">
        <f t="shared" si="30"/>
        <v>0</v>
      </c>
      <c r="O22" s="139">
        <f t="shared" si="30"/>
        <v>0</v>
      </c>
      <c r="P22" s="139">
        <f t="shared" si="30"/>
        <v>0</v>
      </c>
      <c r="Q22" s="139">
        <f t="shared" si="30"/>
        <v>0</v>
      </c>
      <c r="R22" s="139">
        <f t="shared" si="30"/>
        <v>0</v>
      </c>
      <c r="S22" s="139">
        <f t="shared" si="30"/>
        <v>0</v>
      </c>
      <c r="T22" s="139">
        <f t="shared" si="30"/>
        <v>0</v>
      </c>
      <c r="U22" s="139">
        <f t="shared" si="30"/>
        <v>0</v>
      </c>
      <c r="V22" s="139">
        <f t="shared" si="30"/>
        <v>0</v>
      </c>
      <c r="W22" s="139">
        <f t="shared" si="30"/>
        <v>0</v>
      </c>
      <c r="X22" s="139">
        <f t="shared" si="30"/>
        <v>0</v>
      </c>
      <c r="Y22" s="139">
        <f t="shared" si="30"/>
        <v>0</v>
      </c>
      <c r="Z22" s="139">
        <f t="shared" si="30"/>
        <v>0</v>
      </c>
      <c r="AA22" s="139">
        <f t="shared" si="30"/>
        <v>0</v>
      </c>
      <c r="AB22" s="139">
        <f t="shared" si="30"/>
        <v>0</v>
      </c>
      <c r="AC22" s="139">
        <f t="shared" si="30"/>
        <v>0</v>
      </c>
      <c r="AD22" s="139">
        <f t="shared" si="30"/>
        <v>0</v>
      </c>
      <c r="AE22" s="139">
        <f t="shared" si="30"/>
        <v>179878234.16000003</v>
      </c>
      <c r="AF22" s="139">
        <f t="shared" si="30"/>
        <v>11000000</v>
      </c>
      <c r="AG22" s="139">
        <f t="shared" si="30"/>
        <v>0</v>
      </c>
      <c r="AH22" s="139">
        <f t="shared" si="30"/>
        <v>0</v>
      </c>
      <c r="AI22" s="139">
        <f t="shared" si="30"/>
        <v>0</v>
      </c>
      <c r="AJ22" s="139">
        <f t="shared" si="30"/>
        <v>0</v>
      </c>
      <c r="AK22" s="139">
        <f t="shared" si="30"/>
        <v>0</v>
      </c>
      <c r="AL22" s="139">
        <f t="shared" si="30"/>
        <v>0</v>
      </c>
      <c r="AM22" s="139">
        <f t="shared" si="30"/>
        <v>0</v>
      </c>
      <c r="AN22" s="139">
        <f t="shared" si="30"/>
        <v>0</v>
      </c>
      <c r="AO22" s="139">
        <f t="shared" si="30"/>
        <v>0</v>
      </c>
      <c r="AP22" s="139">
        <f t="shared" si="30"/>
        <v>0</v>
      </c>
      <c r="AQ22" s="139">
        <f t="shared" si="30"/>
        <v>0</v>
      </c>
      <c r="AR22" s="139">
        <f t="shared" si="30"/>
        <v>0</v>
      </c>
      <c r="AS22" s="139">
        <f t="shared" si="30"/>
        <v>0</v>
      </c>
      <c r="AT22" s="139">
        <f t="shared" si="30"/>
        <v>0</v>
      </c>
      <c r="AU22" s="139">
        <f t="shared" si="30"/>
        <v>0</v>
      </c>
      <c r="AV22" s="139">
        <f t="shared" si="30"/>
        <v>0</v>
      </c>
      <c r="AW22" s="139">
        <f t="shared" si="30"/>
        <v>0</v>
      </c>
      <c r="AX22" s="139">
        <f t="shared" si="30"/>
        <v>0</v>
      </c>
      <c r="AY22" s="139">
        <f t="shared" si="30"/>
        <v>340000000</v>
      </c>
      <c r="AZ22" s="139">
        <f t="shared" si="30"/>
        <v>0</v>
      </c>
      <c r="BA22" s="139">
        <f t="shared" si="30"/>
        <v>0</v>
      </c>
      <c r="BB22" s="139">
        <f t="shared" si="30"/>
        <v>0</v>
      </c>
      <c r="BC22" s="139">
        <f t="shared" si="30"/>
        <v>43613944688.769997</v>
      </c>
      <c r="BD22" s="139">
        <f t="shared" si="30"/>
        <v>33617556754.77</v>
      </c>
      <c r="BE22" s="139">
        <f t="shared" si="30"/>
        <v>15949975554.190001</v>
      </c>
      <c r="BF22" s="139">
        <f t="shared" si="30"/>
        <v>15949975554.190001</v>
      </c>
      <c r="BG22" s="139">
        <f t="shared" si="30"/>
        <v>740000000</v>
      </c>
      <c r="BH22" s="139">
        <f t="shared" si="30"/>
        <v>616390026.50000012</v>
      </c>
      <c r="BI22" s="139">
        <f t="shared" si="30"/>
        <v>0</v>
      </c>
      <c r="BJ22" s="139">
        <f t="shared" si="30"/>
        <v>0</v>
      </c>
      <c r="BK22" s="139">
        <f t="shared" si="30"/>
        <v>0</v>
      </c>
      <c r="BL22" s="139">
        <f t="shared" si="30"/>
        <v>0</v>
      </c>
      <c r="BM22" s="139">
        <f t="shared" si="30"/>
        <v>0</v>
      </c>
      <c r="BN22" s="139">
        <f t="shared" si="30"/>
        <v>0</v>
      </c>
      <c r="BO22" s="139">
        <f t="shared" si="30"/>
        <v>0</v>
      </c>
      <c r="BP22" s="139">
        <f t="shared" ref="BP22:DV22" si="31">+BP23+BP41</f>
        <v>0</v>
      </c>
      <c r="BQ22" s="139">
        <f t="shared" si="31"/>
        <v>0</v>
      </c>
      <c r="BR22" s="139">
        <f t="shared" si="31"/>
        <v>0</v>
      </c>
      <c r="BS22" s="139">
        <f t="shared" si="31"/>
        <v>0</v>
      </c>
      <c r="BT22" s="139">
        <f t="shared" si="31"/>
        <v>0</v>
      </c>
      <c r="BU22" s="139">
        <f t="shared" si="31"/>
        <v>0</v>
      </c>
      <c r="BV22" s="139">
        <f t="shared" si="31"/>
        <v>0</v>
      </c>
      <c r="BW22" s="139">
        <f t="shared" si="31"/>
        <v>0</v>
      </c>
      <c r="BX22" s="139">
        <f t="shared" si="31"/>
        <v>0</v>
      </c>
      <c r="BY22" s="139">
        <f t="shared" si="31"/>
        <v>0</v>
      </c>
      <c r="BZ22" s="139">
        <f t="shared" si="31"/>
        <v>0</v>
      </c>
      <c r="CA22" s="139">
        <f t="shared" si="31"/>
        <v>0</v>
      </c>
      <c r="CB22" s="139">
        <f t="shared" si="31"/>
        <v>0</v>
      </c>
      <c r="CC22" s="139">
        <f t="shared" si="31"/>
        <v>0</v>
      </c>
      <c r="CD22" s="139">
        <f t="shared" si="31"/>
        <v>0</v>
      </c>
      <c r="CE22" s="139">
        <f t="shared" si="31"/>
        <v>0</v>
      </c>
      <c r="CF22" s="139">
        <f t="shared" si="31"/>
        <v>0</v>
      </c>
      <c r="CG22" s="139">
        <f t="shared" si="31"/>
        <v>0</v>
      </c>
      <c r="CH22" s="139">
        <f t="shared" si="31"/>
        <v>0</v>
      </c>
      <c r="CI22" s="139">
        <f t="shared" si="31"/>
        <v>0</v>
      </c>
      <c r="CJ22" s="139">
        <f t="shared" si="31"/>
        <v>0</v>
      </c>
      <c r="CK22" s="139">
        <f t="shared" si="31"/>
        <v>0</v>
      </c>
      <c r="CL22" s="139">
        <f t="shared" si="31"/>
        <v>0</v>
      </c>
      <c r="CM22" s="139">
        <f t="shared" si="31"/>
        <v>0</v>
      </c>
      <c r="CN22" s="139">
        <f t="shared" si="31"/>
        <v>0</v>
      </c>
      <c r="CO22" s="139">
        <f t="shared" si="31"/>
        <v>0</v>
      </c>
      <c r="CP22" s="139">
        <f t="shared" si="31"/>
        <v>0</v>
      </c>
      <c r="CQ22" s="139">
        <f t="shared" si="31"/>
        <v>0</v>
      </c>
      <c r="CR22" s="139">
        <f t="shared" si="31"/>
        <v>0</v>
      </c>
      <c r="CS22" s="139">
        <f t="shared" si="31"/>
        <v>0</v>
      </c>
      <c r="CT22" s="139">
        <f t="shared" si="31"/>
        <v>0</v>
      </c>
      <c r="CU22" s="139">
        <f t="shared" si="31"/>
        <v>0</v>
      </c>
      <c r="CV22" s="139">
        <f t="shared" si="31"/>
        <v>0</v>
      </c>
      <c r="CW22" s="139">
        <f t="shared" si="31"/>
        <v>0</v>
      </c>
      <c r="CX22" s="139">
        <f t="shared" si="31"/>
        <v>0</v>
      </c>
      <c r="CY22" s="139">
        <f t="shared" si="31"/>
        <v>0</v>
      </c>
      <c r="CZ22" s="139">
        <f t="shared" si="31"/>
        <v>0</v>
      </c>
      <c r="DA22" s="139">
        <f t="shared" si="31"/>
        <v>0</v>
      </c>
      <c r="DB22" s="139">
        <f t="shared" si="31"/>
        <v>0</v>
      </c>
      <c r="DC22" s="139">
        <f t="shared" si="31"/>
        <v>0</v>
      </c>
      <c r="DD22" s="139">
        <f t="shared" si="31"/>
        <v>0</v>
      </c>
      <c r="DE22" s="139">
        <f t="shared" si="31"/>
        <v>0</v>
      </c>
      <c r="DF22" s="139">
        <f t="shared" si="31"/>
        <v>0</v>
      </c>
      <c r="DG22" s="139">
        <f t="shared" si="31"/>
        <v>0</v>
      </c>
      <c r="DH22" s="139">
        <f t="shared" si="31"/>
        <v>0</v>
      </c>
      <c r="DI22" s="139">
        <f t="shared" si="31"/>
        <v>0</v>
      </c>
      <c r="DJ22" s="139">
        <f t="shared" si="31"/>
        <v>0</v>
      </c>
      <c r="DK22" s="139">
        <f t="shared" si="31"/>
        <v>0</v>
      </c>
      <c r="DL22" s="139">
        <f t="shared" si="31"/>
        <v>0</v>
      </c>
      <c r="DM22" s="139">
        <f t="shared" si="31"/>
        <v>0</v>
      </c>
      <c r="DN22" s="139">
        <f t="shared" si="31"/>
        <v>0</v>
      </c>
      <c r="DO22" s="139">
        <f t="shared" si="31"/>
        <v>0</v>
      </c>
      <c r="DP22" s="139">
        <f t="shared" si="31"/>
        <v>0</v>
      </c>
      <c r="DQ22" s="139">
        <f t="shared" si="31"/>
        <v>0</v>
      </c>
      <c r="DR22" s="139">
        <f t="shared" si="31"/>
        <v>0</v>
      </c>
      <c r="DS22" s="139">
        <f t="shared" si="31"/>
        <v>0</v>
      </c>
      <c r="DT22" s="139">
        <f t="shared" si="31"/>
        <v>0</v>
      </c>
      <c r="DU22" s="139">
        <f t="shared" si="31"/>
        <v>0</v>
      </c>
      <c r="DV22" s="139">
        <f t="shared" si="31"/>
        <v>0</v>
      </c>
      <c r="DW22" s="139">
        <f t="shared" si="1"/>
        <v>51226822922.929993</v>
      </c>
      <c r="DX22" s="139">
        <f t="shared" si="1"/>
        <v>39394096982.029999</v>
      </c>
      <c r="DY22" s="139">
        <f t="shared" si="1"/>
        <v>16986556073.290001</v>
      </c>
      <c r="DZ22" s="139">
        <f t="shared" si="1"/>
        <v>16913711874.470001</v>
      </c>
      <c r="EA22" s="140"/>
    </row>
    <row r="23" spans="1:132" ht="45.75" customHeight="1" x14ac:dyDescent="0.25">
      <c r="A23" s="142" t="s">
        <v>708</v>
      </c>
      <c r="B23" s="143">
        <f t="shared" ref="B23:DV23" si="32">+B24+B39</f>
        <v>8372032500.7900028</v>
      </c>
      <c r="C23" s="143">
        <f t="shared" si="32"/>
        <v>1429999999.9999998</v>
      </c>
      <c r="D23" s="143">
        <f t="shared" si="32"/>
        <v>829961096.81999993</v>
      </c>
      <c r="E23" s="143">
        <f t="shared" si="32"/>
        <v>515162947.87999988</v>
      </c>
      <c r="F23" s="143">
        <f t="shared" si="32"/>
        <v>464195113.99999988</v>
      </c>
      <c r="G23" s="143">
        <f t="shared" si="32"/>
        <v>0</v>
      </c>
      <c r="H23" s="143">
        <f t="shared" si="32"/>
        <v>0</v>
      </c>
      <c r="I23" s="143">
        <f t="shared" si="32"/>
        <v>0</v>
      </c>
      <c r="J23" s="143">
        <f t="shared" si="32"/>
        <v>0</v>
      </c>
      <c r="K23" s="143">
        <f t="shared" si="32"/>
        <v>0</v>
      </c>
      <c r="L23" s="143">
        <f t="shared" si="32"/>
        <v>0</v>
      </c>
      <c r="M23" s="143">
        <f t="shared" si="32"/>
        <v>0</v>
      </c>
      <c r="N23" s="143">
        <f t="shared" si="32"/>
        <v>0</v>
      </c>
      <c r="O23" s="143">
        <f t="shared" si="32"/>
        <v>0</v>
      </c>
      <c r="P23" s="143">
        <f t="shared" si="32"/>
        <v>0</v>
      </c>
      <c r="Q23" s="143">
        <f t="shared" si="32"/>
        <v>0</v>
      </c>
      <c r="R23" s="143">
        <f t="shared" si="32"/>
        <v>0</v>
      </c>
      <c r="S23" s="143">
        <f t="shared" si="32"/>
        <v>0</v>
      </c>
      <c r="T23" s="143">
        <f t="shared" si="32"/>
        <v>0</v>
      </c>
      <c r="U23" s="143">
        <f t="shared" si="32"/>
        <v>0</v>
      </c>
      <c r="V23" s="143">
        <f t="shared" si="32"/>
        <v>0</v>
      </c>
      <c r="W23" s="143">
        <f t="shared" si="32"/>
        <v>0</v>
      </c>
      <c r="X23" s="143">
        <f t="shared" si="32"/>
        <v>0</v>
      </c>
      <c r="Y23" s="143">
        <f t="shared" si="32"/>
        <v>0</v>
      </c>
      <c r="Z23" s="143">
        <f t="shared" si="32"/>
        <v>0</v>
      </c>
      <c r="AA23" s="143">
        <f t="shared" si="32"/>
        <v>0</v>
      </c>
      <c r="AB23" s="143">
        <f t="shared" si="32"/>
        <v>0</v>
      </c>
      <c r="AC23" s="143">
        <f t="shared" si="32"/>
        <v>0</v>
      </c>
      <c r="AD23" s="143">
        <f t="shared" si="32"/>
        <v>0</v>
      </c>
      <c r="AE23" s="143">
        <f t="shared" si="32"/>
        <v>179878234.16000003</v>
      </c>
      <c r="AF23" s="143">
        <f t="shared" si="32"/>
        <v>11000000</v>
      </c>
      <c r="AG23" s="143">
        <f t="shared" si="32"/>
        <v>0</v>
      </c>
      <c r="AH23" s="143">
        <f t="shared" si="32"/>
        <v>0</v>
      </c>
      <c r="AI23" s="143">
        <f t="shared" si="32"/>
        <v>0</v>
      </c>
      <c r="AJ23" s="143">
        <f t="shared" si="32"/>
        <v>0</v>
      </c>
      <c r="AK23" s="143">
        <f t="shared" si="32"/>
        <v>0</v>
      </c>
      <c r="AL23" s="143">
        <f t="shared" si="32"/>
        <v>0</v>
      </c>
      <c r="AM23" s="143">
        <f t="shared" si="32"/>
        <v>0</v>
      </c>
      <c r="AN23" s="143">
        <f t="shared" si="32"/>
        <v>0</v>
      </c>
      <c r="AO23" s="143">
        <f t="shared" si="32"/>
        <v>0</v>
      </c>
      <c r="AP23" s="143">
        <f t="shared" si="32"/>
        <v>0</v>
      </c>
      <c r="AQ23" s="143">
        <f t="shared" si="32"/>
        <v>0</v>
      </c>
      <c r="AR23" s="143">
        <f t="shared" si="32"/>
        <v>0</v>
      </c>
      <c r="AS23" s="143">
        <f t="shared" si="32"/>
        <v>0</v>
      </c>
      <c r="AT23" s="143">
        <f t="shared" si="32"/>
        <v>0</v>
      </c>
      <c r="AU23" s="143">
        <f t="shared" si="32"/>
        <v>0</v>
      </c>
      <c r="AV23" s="143">
        <f t="shared" si="32"/>
        <v>0</v>
      </c>
      <c r="AW23" s="143">
        <f t="shared" si="32"/>
        <v>0</v>
      </c>
      <c r="AX23" s="143">
        <f t="shared" si="32"/>
        <v>0</v>
      </c>
      <c r="AY23" s="143">
        <f t="shared" si="32"/>
        <v>340000000</v>
      </c>
      <c r="AZ23" s="143">
        <f t="shared" si="32"/>
        <v>0</v>
      </c>
      <c r="BA23" s="143">
        <f t="shared" si="32"/>
        <v>0</v>
      </c>
      <c r="BB23" s="143">
        <f t="shared" si="32"/>
        <v>0</v>
      </c>
      <c r="BC23" s="143">
        <f t="shared" si="32"/>
        <v>5762154266.6300001</v>
      </c>
      <c r="BD23" s="143">
        <f t="shared" si="32"/>
        <v>2228241464.6300001</v>
      </c>
      <c r="BE23" s="143">
        <f t="shared" si="32"/>
        <v>927550978.59000003</v>
      </c>
      <c r="BF23" s="143">
        <f t="shared" si="32"/>
        <v>927550978.59000003</v>
      </c>
      <c r="BG23" s="143">
        <f t="shared" si="32"/>
        <v>660000000</v>
      </c>
      <c r="BH23" s="143">
        <f t="shared" si="32"/>
        <v>536390026.50000012</v>
      </c>
      <c r="BI23" s="143">
        <f t="shared" si="32"/>
        <v>0</v>
      </c>
      <c r="BJ23" s="143">
        <f t="shared" si="32"/>
        <v>0</v>
      </c>
      <c r="BK23" s="143">
        <f t="shared" si="32"/>
        <v>0</v>
      </c>
      <c r="BL23" s="143">
        <f t="shared" si="32"/>
        <v>0</v>
      </c>
      <c r="BM23" s="143">
        <f t="shared" si="32"/>
        <v>0</v>
      </c>
      <c r="BN23" s="143">
        <f t="shared" si="32"/>
        <v>0</v>
      </c>
      <c r="BO23" s="143">
        <f t="shared" si="32"/>
        <v>0</v>
      </c>
      <c r="BP23" s="143">
        <f t="shared" si="32"/>
        <v>0</v>
      </c>
      <c r="BQ23" s="143">
        <f t="shared" si="32"/>
        <v>0</v>
      </c>
      <c r="BR23" s="143">
        <f t="shared" si="32"/>
        <v>0</v>
      </c>
      <c r="BS23" s="143">
        <f t="shared" si="32"/>
        <v>0</v>
      </c>
      <c r="BT23" s="143">
        <f t="shared" si="32"/>
        <v>0</v>
      </c>
      <c r="BU23" s="143">
        <f t="shared" si="32"/>
        <v>0</v>
      </c>
      <c r="BV23" s="143">
        <f t="shared" si="32"/>
        <v>0</v>
      </c>
      <c r="BW23" s="143">
        <f t="shared" si="32"/>
        <v>0</v>
      </c>
      <c r="BX23" s="143">
        <f t="shared" si="32"/>
        <v>0</v>
      </c>
      <c r="BY23" s="143">
        <f t="shared" si="32"/>
        <v>0</v>
      </c>
      <c r="BZ23" s="143">
        <f t="shared" si="32"/>
        <v>0</v>
      </c>
      <c r="CA23" s="143">
        <f t="shared" si="32"/>
        <v>0</v>
      </c>
      <c r="CB23" s="143">
        <f t="shared" si="32"/>
        <v>0</v>
      </c>
      <c r="CC23" s="143">
        <f t="shared" si="32"/>
        <v>0</v>
      </c>
      <c r="CD23" s="143">
        <f t="shared" si="32"/>
        <v>0</v>
      </c>
      <c r="CE23" s="143">
        <f t="shared" si="32"/>
        <v>0</v>
      </c>
      <c r="CF23" s="143">
        <f t="shared" si="32"/>
        <v>0</v>
      </c>
      <c r="CG23" s="143">
        <f t="shared" si="32"/>
        <v>0</v>
      </c>
      <c r="CH23" s="143">
        <f t="shared" si="32"/>
        <v>0</v>
      </c>
      <c r="CI23" s="143">
        <f t="shared" si="32"/>
        <v>0</v>
      </c>
      <c r="CJ23" s="143">
        <f t="shared" si="32"/>
        <v>0</v>
      </c>
      <c r="CK23" s="143">
        <f t="shared" si="32"/>
        <v>0</v>
      </c>
      <c r="CL23" s="143">
        <f t="shared" si="32"/>
        <v>0</v>
      </c>
      <c r="CM23" s="143">
        <f t="shared" si="32"/>
        <v>0</v>
      </c>
      <c r="CN23" s="143">
        <f t="shared" si="32"/>
        <v>0</v>
      </c>
      <c r="CO23" s="143">
        <f t="shared" si="32"/>
        <v>0</v>
      </c>
      <c r="CP23" s="143">
        <f t="shared" si="32"/>
        <v>0</v>
      </c>
      <c r="CQ23" s="143">
        <f t="shared" si="32"/>
        <v>0</v>
      </c>
      <c r="CR23" s="143">
        <f t="shared" si="32"/>
        <v>0</v>
      </c>
      <c r="CS23" s="143">
        <f t="shared" si="32"/>
        <v>0</v>
      </c>
      <c r="CT23" s="143">
        <f t="shared" si="32"/>
        <v>0</v>
      </c>
      <c r="CU23" s="143">
        <f t="shared" si="32"/>
        <v>0</v>
      </c>
      <c r="CV23" s="143">
        <f t="shared" si="32"/>
        <v>0</v>
      </c>
      <c r="CW23" s="143">
        <f t="shared" si="32"/>
        <v>0</v>
      </c>
      <c r="CX23" s="143">
        <f t="shared" si="32"/>
        <v>0</v>
      </c>
      <c r="CY23" s="143">
        <f t="shared" si="32"/>
        <v>0</v>
      </c>
      <c r="CZ23" s="143">
        <f t="shared" si="32"/>
        <v>0</v>
      </c>
      <c r="DA23" s="143">
        <f t="shared" si="32"/>
        <v>0</v>
      </c>
      <c r="DB23" s="143">
        <f t="shared" si="32"/>
        <v>0</v>
      </c>
      <c r="DC23" s="143">
        <f t="shared" si="32"/>
        <v>0</v>
      </c>
      <c r="DD23" s="143">
        <f t="shared" si="32"/>
        <v>0</v>
      </c>
      <c r="DE23" s="143">
        <f t="shared" si="32"/>
        <v>0</v>
      </c>
      <c r="DF23" s="143">
        <f t="shared" si="32"/>
        <v>0</v>
      </c>
      <c r="DG23" s="143">
        <f t="shared" si="32"/>
        <v>0</v>
      </c>
      <c r="DH23" s="143">
        <f t="shared" si="32"/>
        <v>0</v>
      </c>
      <c r="DI23" s="143">
        <f t="shared" si="32"/>
        <v>0</v>
      </c>
      <c r="DJ23" s="143">
        <f t="shared" si="32"/>
        <v>0</v>
      </c>
      <c r="DK23" s="143">
        <f t="shared" si="32"/>
        <v>0</v>
      </c>
      <c r="DL23" s="143">
        <f t="shared" si="32"/>
        <v>0</v>
      </c>
      <c r="DM23" s="143">
        <f t="shared" si="32"/>
        <v>0</v>
      </c>
      <c r="DN23" s="143">
        <f t="shared" si="32"/>
        <v>0</v>
      </c>
      <c r="DO23" s="143">
        <f t="shared" si="32"/>
        <v>0</v>
      </c>
      <c r="DP23" s="143">
        <f t="shared" si="32"/>
        <v>0</v>
      </c>
      <c r="DQ23" s="143">
        <f t="shared" si="32"/>
        <v>0</v>
      </c>
      <c r="DR23" s="143">
        <f t="shared" si="32"/>
        <v>0</v>
      </c>
      <c r="DS23" s="143">
        <f t="shared" si="32"/>
        <v>0</v>
      </c>
      <c r="DT23" s="143">
        <f t="shared" si="32"/>
        <v>0</v>
      </c>
      <c r="DU23" s="143">
        <f t="shared" si="32"/>
        <v>0</v>
      </c>
      <c r="DV23" s="143">
        <f t="shared" si="32"/>
        <v>0</v>
      </c>
      <c r="DW23" s="162">
        <f t="shared" si="1"/>
        <v>8372032500.79</v>
      </c>
      <c r="DX23" s="162">
        <f t="shared" si="1"/>
        <v>3605592587.9499998</v>
      </c>
      <c r="DY23" s="162">
        <f t="shared" si="1"/>
        <v>1442713926.4699998</v>
      </c>
      <c r="DZ23" s="162">
        <f t="shared" si="1"/>
        <v>1391746092.5899999</v>
      </c>
      <c r="EA23" s="145"/>
    </row>
    <row r="24" spans="1:132" ht="45.75" customHeight="1" x14ac:dyDescent="0.25">
      <c r="A24" s="158" t="s">
        <v>709</v>
      </c>
      <c r="B24" s="148">
        <f>SUM(B25:B38)</f>
        <v>7892032500.7900028</v>
      </c>
      <c r="C24" s="148">
        <f t="shared" ref="C24:DV24" si="33">SUM(C25:C38)</f>
        <v>1129999999.9999998</v>
      </c>
      <c r="D24" s="148">
        <f t="shared" si="33"/>
        <v>757126546.81999993</v>
      </c>
      <c r="E24" s="148">
        <f t="shared" si="33"/>
        <v>442466957.87999988</v>
      </c>
      <c r="F24" s="148">
        <f t="shared" si="33"/>
        <v>391499123.99999988</v>
      </c>
      <c r="G24" s="148">
        <f t="shared" si="33"/>
        <v>0</v>
      </c>
      <c r="H24" s="148">
        <f t="shared" si="33"/>
        <v>0</v>
      </c>
      <c r="I24" s="148">
        <f t="shared" si="33"/>
        <v>0</v>
      </c>
      <c r="J24" s="148">
        <f t="shared" si="33"/>
        <v>0</v>
      </c>
      <c r="K24" s="148">
        <f t="shared" si="33"/>
        <v>0</v>
      </c>
      <c r="L24" s="148">
        <f t="shared" si="33"/>
        <v>0</v>
      </c>
      <c r="M24" s="148">
        <f t="shared" si="33"/>
        <v>0</v>
      </c>
      <c r="N24" s="148">
        <f t="shared" si="33"/>
        <v>0</v>
      </c>
      <c r="O24" s="148">
        <f t="shared" si="33"/>
        <v>0</v>
      </c>
      <c r="P24" s="148">
        <f t="shared" si="33"/>
        <v>0</v>
      </c>
      <c r="Q24" s="148">
        <f t="shared" si="33"/>
        <v>0</v>
      </c>
      <c r="R24" s="148">
        <f t="shared" si="33"/>
        <v>0</v>
      </c>
      <c r="S24" s="148">
        <f t="shared" si="33"/>
        <v>0</v>
      </c>
      <c r="T24" s="148">
        <f t="shared" si="33"/>
        <v>0</v>
      </c>
      <c r="U24" s="148">
        <f t="shared" si="33"/>
        <v>0</v>
      </c>
      <c r="V24" s="148">
        <f t="shared" si="33"/>
        <v>0</v>
      </c>
      <c r="W24" s="148">
        <f t="shared" si="33"/>
        <v>0</v>
      </c>
      <c r="X24" s="148">
        <f t="shared" si="33"/>
        <v>0</v>
      </c>
      <c r="Y24" s="148">
        <f t="shared" si="33"/>
        <v>0</v>
      </c>
      <c r="Z24" s="148">
        <f t="shared" si="33"/>
        <v>0</v>
      </c>
      <c r="AA24" s="148">
        <f t="shared" si="33"/>
        <v>0</v>
      </c>
      <c r="AB24" s="148">
        <f t="shared" si="33"/>
        <v>0</v>
      </c>
      <c r="AC24" s="148">
        <f t="shared" si="33"/>
        <v>0</v>
      </c>
      <c r="AD24" s="148">
        <f t="shared" si="33"/>
        <v>0</v>
      </c>
      <c r="AE24" s="148">
        <f t="shared" si="33"/>
        <v>169878234.16000003</v>
      </c>
      <c r="AF24" s="148">
        <f t="shared" si="33"/>
        <v>11000000</v>
      </c>
      <c r="AG24" s="148">
        <f t="shared" si="33"/>
        <v>0</v>
      </c>
      <c r="AH24" s="148">
        <f t="shared" si="33"/>
        <v>0</v>
      </c>
      <c r="AI24" s="148">
        <f t="shared" si="33"/>
        <v>0</v>
      </c>
      <c r="AJ24" s="148">
        <f t="shared" si="33"/>
        <v>0</v>
      </c>
      <c r="AK24" s="148">
        <f t="shared" si="33"/>
        <v>0</v>
      </c>
      <c r="AL24" s="148">
        <f t="shared" si="33"/>
        <v>0</v>
      </c>
      <c r="AM24" s="148">
        <f t="shared" si="33"/>
        <v>0</v>
      </c>
      <c r="AN24" s="148">
        <f t="shared" si="33"/>
        <v>0</v>
      </c>
      <c r="AO24" s="148">
        <f t="shared" si="33"/>
        <v>0</v>
      </c>
      <c r="AP24" s="148">
        <f t="shared" si="33"/>
        <v>0</v>
      </c>
      <c r="AQ24" s="148">
        <f t="shared" si="33"/>
        <v>0</v>
      </c>
      <c r="AR24" s="148">
        <f t="shared" si="33"/>
        <v>0</v>
      </c>
      <c r="AS24" s="148">
        <f t="shared" si="33"/>
        <v>0</v>
      </c>
      <c r="AT24" s="148">
        <f t="shared" si="33"/>
        <v>0</v>
      </c>
      <c r="AU24" s="148">
        <f t="shared" si="33"/>
        <v>0</v>
      </c>
      <c r="AV24" s="148">
        <f t="shared" si="33"/>
        <v>0</v>
      </c>
      <c r="AW24" s="148">
        <f t="shared" si="33"/>
        <v>0</v>
      </c>
      <c r="AX24" s="148">
        <f t="shared" si="33"/>
        <v>0</v>
      </c>
      <c r="AY24" s="148">
        <f t="shared" si="33"/>
        <v>169999999.99999997</v>
      </c>
      <c r="AZ24" s="148">
        <f t="shared" si="33"/>
        <v>0</v>
      </c>
      <c r="BA24" s="148">
        <f t="shared" si="33"/>
        <v>0</v>
      </c>
      <c r="BB24" s="148">
        <f t="shared" si="33"/>
        <v>0</v>
      </c>
      <c r="BC24" s="148">
        <f t="shared" si="33"/>
        <v>5762154266.6300001</v>
      </c>
      <c r="BD24" s="148">
        <f t="shared" si="33"/>
        <v>2228241464.6300001</v>
      </c>
      <c r="BE24" s="148">
        <f t="shared" si="33"/>
        <v>927550978.59000003</v>
      </c>
      <c r="BF24" s="148">
        <f t="shared" si="33"/>
        <v>927550978.59000003</v>
      </c>
      <c r="BG24" s="148">
        <f t="shared" si="33"/>
        <v>660000000</v>
      </c>
      <c r="BH24" s="148">
        <f t="shared" si="33"/>
        <v>536390026.50000012</v>
      </c>
      <c r="BI24" s="148">
        <f t="shared" si="33"/>
        <v>0</v>
      </c>
      <c r="BJ24" s="148">
        <f t="shared" si="33"/>
        <v>0</v>
      </c>
      <c r="BK24" s="148">
        <f t="shared" si="33"/>
        <v>0</v>
      </c>
      <c r="BL24" s="148">
        <f t="shared" si="33"/>
        <v>0</v>
      </c>
      <c r="BM24" s="148">
        <f t="shared" si="33"/>
        <v>0</v>
      </c>
      <c r="BN24" s="148">
        <f t="shared" si="33"/>
        <v>0</v>
      </c>
      <c r="BO24" s="148">
        <f t="shared" si="33"/>
        <v>0</v>
      </c>
      <c r="BP24" s="148">
        <f t="shared" si="33"/>
        <v>0</v>
      </c>
      <c r="BQ24" s="148">
        <f t="shared" si="33"/>
        <v>0</v>
      </c>
      <c r="BR24" s="148">
        <f t="shared" si="33"/>
        <v>0</v>
      </c>
      <c r="BS24" s="148">
        <f t="shared" si="33"/>
        <v>0</v>
      </c>
      <c r="BT24" s="148">
        <f t="shared" si="33"/>
        <v>0</v>
      </c>
      <c r="BU24" s="148">
        <f t="shared" si="33"/>
        <v>0</v>
      </c>
      <c r="BV24" s="148">
        <f t="shared" si="33"/>
        <v>0</v>
      </c>
      <c r="BW24" s="148">
        <f t="shared" si="33"/>
        <v>0</v>
      </c>
      <c r="BX24" s="148">
        <f t="shared" si="33"/>
        <v>0</v>
      </c>
      <c r="BY24" s="148">
        <f t="shared" si="33"/>
        <v>0</v>
      </c>
      <c r="BZ24" s="148">
        <f t="shared" si="33"/>
        <v>0</v>
      </c>
      <c r="CA24" s="148">
        <f t="shared" si="33"/>
        <v>0</v>
      </c>
      <c r="CB24" s="148">
        <f t="shared" si="33"/>
        <v>0</v>
      </c>
      <c r="CC24" s="148">
        <f t="shared" si="33"/>
        <v>0</v>
      </c>
      <c r="CD24" s="148">
        <f t="shared" si="33"/>
        <v>0</v>
      </c>
      <c r="CE24" s="148">
        <f t="shared" si="33"/>
        <v>0</v>
      </c>
      <c r="CF24" s="148">
        <f t="shared" si="33"/>
        <v>0</v>
      </c>
      <c r="CG24" s="148">
        <f t="shared" si="33"/>
        <v>0</v>
      </c>
      <c r="CH24" s="148">
        <f t="shared" si="33"/>
        <v>0</v>
      </c>
      <c r="CI24" s="148">
        <f t="shared" si="33"/>
        <v>0</v>
      </c>
      <c r="CJ24" s="148">
        <f t="shared" si="33"/>
        <v>0</v>
      </c>
      <c r="CK24" s="148">
        <f t="shared" si="33"/>
        <v>0</v>
      </c>
      <c r="CL24" s="148">
        <f t="shared" si="33"/>
        <v>0</v>
      </c>
      <c r="CM24" s="148">
        <f t="shared" si="33"/>
        <v>0</v>
      </c>
      <c r="CN24" s="148">
        <f t="shared" si="33"/>
        <v>0</v>
      </c>
      <c r="CO24" s="148">
        <f t="shared" si="33"/>
        <v>0</v>
      </c>
      <c r="CP24" s="148">
        <f t="shared" si="33"/>
        <v>0</v>
      </c>
      <c r="CQ24" s="148">
        <f t="shared" si="33"/>
        <v>0</v>
      </c>
      <c r="CR24" s="148">
        <f t="shared" si="33"/>
        <v>0</v>
      </c>
      <c r="CS24" s="148">
        <f t="shared" si="33"/>
        <v>0</v>
      </c>
      <c r="CT24" s="148">
        <f t="shared" si="33"/>
        <v>0</v>
      </c>
      <c r="CU24" s="148">
        <f t="shared" si="33"/>
        <v>0</v>
      </c>
      <c r="CV24" s="148">
        <f t="shared" si="33"/>
        <v>0</v>
      </c>
      <c r="CW24" s="148">
        <f t="shared" si="33"/>
        <v>0</v>
      </c>
      <c r="CX24" s="148">
        <f t="shared" si="33"/>
        <v>0</v>
      </c>
      <c r="CY24" s="148">
        <f t="shared" si="33"/>
        <v>0</v>
      </c>
      <c r="CZ24" s="148">
        <f t="shared" si="33"/>
        <v>0</v>
      </c>
      <c r="DA24" s="148">
        <f t="shared" si="33"/>
        <v>0</v>
      </c>
      <c r="DB24" s="148">
        <f t="shared" si="33"/>
        <v>0</v>
      </c>
      <c r="DC24" s="148">
        <f t="shared" si="33"/>
        <v>0</v>
      </c>
      <c r="DD24" s="148">
        <f t="shared" si="33"/>
        <v>0</v>
      </c>
      <c r="DE24" s="148">
        <f t="shared" si="33"/>
        <v>0</v>
      </c>
      <c r="DF24" s="148">
        <f t="shared" si="33"/>
        <v>0</v>
      </c>
      <c r="DG24" s="148">
        <f t="shared" si="33"/>
        <v>0</v>
      </c>
      <c r="DH24" s="148">
        <f t="shared" si="33"/>
        <v>0</v>
      </c>
      <c r="DI24" s="148">
        <f t="shared" si="33"/>
        <v>0</v>
      </c>
      <c r="DJ24" s="148">
        <f t="shared" si="33"/>
        <v>0</v>
      </c>
      <c r="DK24" s="148">
        <f t="shared" si="33"/>
        <v>0</v>
      </c>
      <c r="DL24" s="148">
        <f t="shared" si="33"/>
        <v>0</v>
      </c>
      <c r="DM24" s="148">
        <f t="shared" si="33"/>
        <v>0</v>
      </c>
      <c r="DN24" s="148">
        <f t="shared" si="33"/>
        <v>0</v>
      </c>
      <c r="DO24" s="148">
        <f t="shared" si="33"/>
        <v>0</v>
      </c>
      <c r="DP24" s="148">
        <f t="shared" si="33"/>
        <v>0</v>
      </c>
      <c r="DQ24" s="148">
        <f t="shared" si="33"/>
        <v>0</v>
      </c>
      <c r="DR24" s="148">
        <f t="shared" si="33"/>
        <v>0</v>
      </c>
      <c r="DS24" s="148">
        <f t="shared" si="33"/>
        <v>0</v>
      </c>
      <c r="DT24" s="148">
        <f t="shared" si="33"/>
        <v>0</v>
      </c>
      <c r="DU24" s="148">
        <f t="shared" si="33"/>
        <v>0</v>
      </c>
      <c r="DV24" s="148">
        <f t="shared" si="33"/>
        <v>0</v>
      </c>
      <c r="DW24" s="144">
        <f t="shared" si="1"/>
        <v>7892032500.79</v>
      </c>
      <c r="DX24" s="144">
        <f t="shared" si="1"/>
        <v>3532758037.9499998</v>
      </c>
      <c r="DY24" s="144">
        <f t="shared" si="1"/>
        <v>1370017936.4699998</v>
      </c>
      <c r="DZ24" s="144">
        <f t="shared" si="1"/>
        <v>1319050102.5899999</v>
      </c>
      <c r="EA24" s="149">
        <f>+SUM(DW25:DW38)-DW24</f>
        <v>0</v>
      </c>
      <c r="EB24" s="150">
        <f>+DW24-B24</f>
        <v>0</v>
      </c>
    </row>
    <row r="25" spans="1:132" ht="45.75" customHeight="1" x14ac:dyDescent="0.25">
      <c r="A25" s="151" t="s">
        <v>710</v>
      </c>
      <c r="B25" s="315">
        <f>DW25</f>
        <v>2310436487.3630767</v>
      </c>
      <c r="C25" s="152">
        <f>1130000000/13</f>
        <v>86923076.923076928</v>
      </c>
      <c r="D25" s="152">
        <f>757126546.82/13</f>
        <v>58240503.601538464</v>
      </c>
      <c r="E25" s="152">
        <f>442466957.88/13</f>
        <v>34035919.836923078</v>
      </c>
      <c r="F25" s="152">
        <f>391499124/13</f>
        <v>30115317.230769232</v>
      </c>
      <c r="G25" s="152">
        <v>0</v>
      </c>
      <c r="H25" s="152">
        <v>0</v>
      </c>
      <c r="I25" s="152">
        <v>0</v>
      </c>
      <c r="J25" s="152">
        <v>0</v>
      </c>
      <c r="K25" s="152">
        <v>0</v>
      </c>
      <c r="L25" s="152">
        <v>0</v>
      </c>
      <c r="M25" s="152">
        <v>0</v>
      </c>
      <c r="N25" s="152">
        <v>0</v>
      </c>
      <c r="O25" s="152">
        <v>0</v>
      </c>
      <c r="P25" s="152">
        <v>0</v>
      </c>
      <c r="Q25" s="152">
        <v>0</v>
      </c>
      <c r="R25" s="152">
        <v>0</v>
      </c>
      <c r="S25" s="152">
        <v>0</v>
      </c>
      <c r="T25" s="152">
        <v>0</v>
      </c>
      <c r="U25" s="152">
        <v>0</v>
      </c>
      <c r="V25" s="152">
        <v>0</v>
      </c>
      <c r="W25" s="152">
        <v>0</v>
      </c>
      <c r="X25" s="152">
        <v>0</v>
      </c>
      <c r="Y25" s="152">
        <v>0</v>
      </c>
      <c r="Z25" s="152">
        <v>0</v>
      </c>
      <c r="AA25" s="152">
        <v>0</v>
      </c>
      <c r="AB25" s="152">
        <v>0</v>
      </c>
      <c r="AC25" s="152">
        <v>0</v>
      </c>
      <c r="AD25" s="152">
        <v>0</v>
      </c>
      <c r="AE25" s="152">
        <f>169878234.16/13</f>
        <v>13067556.473846154</v>
      </c>
      <c r="AF25" s="152">
        <f>11000000/13</f>
        <v>846153.84615384613</v>
      </c>
      <c r="AG25" s="152">
        <v>0</v>
      </c>
      <c r="AH25" s="152">
        <v>0</v>
      </c>
      <c r="AI25" s="152">
        <v>0</v>
      </c>
      <c r="AJ25" s="152">
        <v>0</v>
      </c>
      <c r="AK25" s="152">
        <v>0</v>
      </c>
      <c r="AL25" s="152">
        <v>0</v>
      </c>
      <c r="AM25" s="152">
        <v>0</v>
      </c>
      <c r="AN25" s="152">
        <v>0</v>
      </c>
      <c r="AO25" s="152">
        <v>0</v>
      </c>
      <c r="AP25" s="152">
        <v>0</v>
      </c>
      <c r="AQ25" s="152">
        <v>0</v>
      </c>
      <c r="AR25" s="152">
        <v>0</v>
      </c>
      <c r="AS25" s="152">
        <v>0</v>
      </c>
      <c r="AT25" s="152">
        <v>0</v>
      </c>
      <c r="AU25" s="152">
        <v>0</v>
      </c>
      <c r="AV25" s="152">
        <v>0</v>
      </c>
      <c r="AW25" s="152">
        <v>0</v>
      </c>
      <c r="AX25" s="152">
        <v>0</v>
      </c>
      <c r="AY25" s="152">
        <f>170000000/13</f>
        <v>13076923.076923076</v>
      </c>
      <c r="AZ25" s="152">
        <v>0</v>
      </c>
      <c r="BA25" s="152">
        <v>0</v>
      </c>
      <c r="BB25" s="152">
        <v>0</v>
      </c>
      <c r="BC25" s="152">
        <v>2146599700.1199999</v>
      </c>
      <c r="BD25" s="152">
        <v>2146599700.1199999</v>
      </c>
      <c r="BE25" s="152">
        <v>845909214.08000004</v>
      </c>
      <c r="BF25" s="152">
        <v>845909214.08000004</v>
      </c>
      <c r="BG25" s="152">
        <f>660000000/13</f>
        <v>50769230.769230768</v>
      </c>
      <c r="BH25" s="152">
        <f>536390026.5/13</f>
        <v>41260771.269230768</v>
      </c>
      <c r="BI25" s="152">
        <v>0</v>
      </c>
      <c r="BJ25" s="152">
        <v>0</v>
      </c>
      <c r="BK25" s="152">
        <v>0</v>
      </c>
      <c r="BL25" s="152">
        <v>0</v>
      </c>
      <c r="BM25" s="152">
        <v>0</v>
      </c>
      <c r="BN25" s="152">
        <v>0</v>
      </c>
      <c r="BO25" s="152">
        <v>0</v>
      </c>
      <c r="BP25" s="152">
        <v>0</v>
      </c>
      <c r="BQ25" s="152">
        <v>0</v>
      </c>
      <c r="BR25" s="152">
        <v>0</v>
      </c>
      <c r="BS25" s="152">
        <v>0</v>
      </c>
      <c r="BT25" s="152">
        <v>0</v>
      </c>
      <c r="BU25" s="152">
        <v>0</v>
      </c>
      <c r="BV25" s="152">
        <v>0</v>
      </c>
      <c r="BW25" s="152">
        <v>0</v>
      </c>
      <c r="BX25" s="152">
        <v>0</v>
      </c>
      <c r="BY25" s="152">
        <v>0</v>
      </c>
      <c r="BZ25" s="152">
        <v>0</v>
      </c>
      <c r="CA25" s="152">
        <v>0</v>
      </c>
      <c r="CB25" s="152">
        <v>0</v>
      </c>
      <c r="CC25" s="152">
        <v>0</v>
      </c>
      <c r="CD25" s="152">
        <v>0</v>
      </c>
      <c r="CE25" s="152">
        <v>0</v>
      </c>
      <c r="CF25" s="152">
        <v>0</v>
      </c>
      <c r="CG25" s="152">
        <v>0</v>
      </c>
      <c r="CH25" s="152">
        <v>0</v>
      </c>
      <c r="CI25" s="152">
        <v>0</v>
      </c>
      <c r="CJ25" s="152">
        <v>0</v>
      </c>
      <c r="CK25" s="152">
        <v>0</v>
      </c>
      <c r="CL25" s="152">
        <v>0</v>
      </c>
      <c r="CM25" s="152">
        <v>0</v>
      </c>
      <c r="CN25" s="152">
        <v>0</v>
      </c>
      <c r="CO25" s="152">
        <v>0</v>
      </c>
      <c r="CP25" s="152">
        <v>0</v>
      </c>
      <c r="CQ25" s="152">
        <v>0</v>
      </c>
      <c r="CR25" s="152">
        <v>0</v>
      </c>
      <c r="CS25" s="152">
        <v>0</v>
      </c>
      <c r="CT25" s="152">
        <v>0</v>
      </c>
      <c r="CU25" s="152">
        <v>0</v>
      </c>
      <c r="CV25" s="152">
        <v>0</v>
      </c>
      <c r="CW25" s="152">
        <v>0</v>
      </c>
      <c r="CX25" s="152">
        <v>0</v>
      </c>
      <c r="CY25" s="152">
        <v>0</v>
      </c>
      <c r="CZ25" s="152">
        <v>0</v>
      </c>
      <c r="DA25" s="152">
        <v>0</v>
      </c>
      <c r="DB25" s="152">
        <v>0</v>
      </c>
      <c r="DC25" s="152">
        <v>0</v>
      </c>
      <c r="DD25" s="152">
        <v>0</v>
      </c>
      <c r="DE25" s="152">
        <v>0</v>
      </c>
      <c r="DF25" s="152">
        <v>0</v>
      </c>
      <c r="DG25" s="152">
        <v>0</v>
      </c>
      <c r="DH25" s="152">
        <v>0</v>
      </c>
      <c r="DI25" s="152">
        <v>0</v>
      </c>
      <c r="DJ25" s="152">
        <v>0</v>
      </c>
      <c r="DK25" s="152">
        <v>0</v>
      </c>
      <c r="DL25" s="152">
        <v>0</v>
      </c>
      <c r="DM25" s="152">
        <v>0</v>
      </c>
      <c r="DN25" s="152">
        <v>0</v>
      </c>
      <c r="DO25" s="152">
        <v>0</v>
      </c>
      <c r="DP25" s="152">
        <v>0</v>
      </c>
      <c r="DQ25" s="152">
        <v>0</v>
      </c>
      <c r="DR25" s="152">
        <v>0</v>
      </c>
      <c r="DS25" s="152">
        <v>0</v>
      </c>
      <c r="DT25" s="152">
        <v>0</v>
      </c>
      <c r="DU25" s="152">
        <v>0</v>
      </c>
      <c r="DV25" s="152">
        <v>0</v>
      </c>
      <c r="DW25" s="153">
        <f t="shared" si="1"/>
        <v>2310436487.3630767</v>
      </c>
      <c r="DX25" s="153">
        <f t="shared" si="1"/>
        <v>2246947128.8369231</v>
      </c>
      <c r="DY25" s="153">
        <f t="shared" si="1"/>
        <v>879945133.91692317</v>
      </c>
      <c r="DZ25" s="153">
        <f t="shared" si="1"/>
        <v>876024531.31076932</v>
      </c>
      <c r="EA25" s="145"/>
    </row>
    <row r="26" spans="1:132" ht="45.75" customHeight="1" x14ac:dyDescent="0.25">
      <c r="A26" s="163" t="s">
        <v>711</v>
      </c>
      <c r="B26" s="315">
        <f t="shared" ref="B26:B38" si="34">DW26</f>
        <v>245478551.75307691</v>
      </c>
      <c r="C26" s="152">
        <f t="shared" ref="C26:C38" si="35">1130000000/13</f>
        <v>86923076.923076928</v>
      </c>
      <c r="D26" s="152">
        <f t="shared" ref="D26:D38" si="36">757126546.82/13</f>
        <v>58240503.601538464</v>
      </c>
      <c r="E26" s="152">
        <f t="shared" ref="E26:E38" si="37">442466957.88/13</f>
        <v>34035919.836923078</v>
      </c>
      <c r="F26" s="152">
        <f t="shared" ref="F26:F38" si="38">391499124/13</f>
        <v>30115317.230769232</v>
      </c>
      <c r="G26" s="152">
        <v>0</v>
      </c>
      <c r="H26" s="152">
        <v>0</v>
      </c>
      <c r="I26" s="152">
        <v>0</v>
      </c>
      <c r="J26" s="152">
        <v>0</v>
      </c>
      <c r="K26" s="152">
        <v>0</v>
      </c>
      <c r="L26" s="152">
        <v>0</v>
      </c>
      <c r="M26" s="152">
        <v>0</v>
      </c>
      <c r="N26" s="152">
        <v>0</v>
      </c>
      <c r="O26" s="152">
        <v>0</v>
      </c>
      <c r="P26" s="152">
        <v>0</v>
      </c>
      <c r="Q26" s="152">
        <v>0</v>
      </c>
      <c r="R26" s="152">
        <v>0</v>
      </c>
      <c r="S26" s="152">
        <v>0</v>
      </c>
      <c r="T26" s="152">
        <v>0</v>
      </c>
      <c r="U26" s="152">
        <v>0</v>
      </c>
      <c r="V26" s="152">
        <v>0</v>
      </c>
      <c r="W26" s="152">
        <v>0</v>
      </c>
      <c r="X26" s="152">
        <v>0</v>
      </c>
      <c r="Y26" s="152">
        <v>0</v>
      </c>
      <c r="Z26" s="152">
        <v>0</v>
      </c>
      <c r="AA26" s="152">
        <v>0</v>
      </c>
      <c r="AB26" s="152">
        <v>0</v>
      </c>
      <c r="AC26" s="152">
        <v>0</v>
      </c>
      <c r="AD26" s="152">
        <v>0</v>
      </c>
      <c r="AE26" s="152">
        <f t="shared" ref="AE26:AE38" si="39">169878234.16/13</f>
        <v>13067556.473846154</v>
      </c>
      <c r="AF26" s="152">
        <f t="shared" ref="AF26:AF38" si="40">11000000/13</f>
        <v>846153.84615384613</v>
      </c>
      <c r="AG26" s="152">
        <v>0</v>
      </c>
      <c r="AH26" s="152">
        <v>0</v>
      </c>
      <c r="AI26" s="152">
        <v>0</v>
      </c>
      <c r="AJ26" s="152">
        <v>0</v>
      </c>
      <c r="AK26" s="152">
        <v>0</v>
      </c>
      <c r="AL26" s="152">
        <v>0</v>
      </c>
      <c r="AM26" s="156">
        <v>0</v>
      </c>
      <c r="AN26" s="156">
        <v>0</v>
      </c>
      <c r="AO26" s="156">
        <v>0</v>
      </c>
      <c r="AP26" s="156">
        <v>0</v>
      </c>
      <c r="AQ26" s="156">
        <v>0</v>
      </c>
      <c r="AR26" s="156">
        <v>0</v>
      </c>
      <c r="AS26" s="156">
        <v>0</v>
      </c>
      <c r="AT26" s="156">
        <v>0</v>
      </c>
      <c r="AU26" s="156">
        <v>0</v>
      </c>
      <c r="AV26" s="156">
        <v>0</v>
      </c>
      <c r="AW26" s="156">
        <v>0</v>
      </c>
      <c r="AX26" s="156">
        <v>0</v>
      </c>
      <c r="AY26" s="152">
        <f t="shared" ref="AY26:AY38" si="41">170000000/13</f>
        <v>13076923.076923076</v>
      </c>
      <c r="AZ26" s="152">
        <v>0</v>
      </c>
      <c r="BA26" s="152">
        <v>0</v>
      </c>
      <c r="BB26" s="152">
        <v>0</v>
      </c>
      <c r="BC26" s="152">
        <v>81641764.510000005</v>
      </c>
      <c r="BD26" s="152">
        <v>81641764.510000005</v>
      </c>
      <c r="BE26" s="152">
        <v>81641764.510000005</v>
      </c>
      <c r="BF26" s="152">
        <v>81641764.510000005</v>
      </c>
      <c r="BG26" s="152">
        <f t="shared" ref="BG26:BG38" si="42">660000000/13</f>
        <v>50769230.769230768</v>
      </c>
      <c r="BH26" s="152">
        <f t="shared" ref="BH26:BH38" si="43">536390026.5/13</f>
        <v>41260771.269230768</v>
      </c>
      <c r="BI26" s="152">
        <v>0</v>
      </c>
      <c r="BJ26" s="152">
        <v>0</v>
      </c>
      <c r="BK26" s="156">
        <v>0</v>
      </c>
      <c r="BL26" s="156">
        <v>0</v>
      </c>
      <c r="BM26" s="156">
        <v>0</v>
      </c>
      <c r="BN26" s="156">
        <v>0</v>
      </c>
      <c r="BO26" s="156">
        <v>0</v>
      </c>
      <c r="BP26" s="156">
        <v>0</v>
      </c>
      <c r="BQ26" s="156">
        <v>0</v>
      </c>
      <c r="BR26" s="156">
        <v>0</v>
      </c>
      <c r="BS26" s="152">
        <v>0</v>
      </c>
      <c r="BT26" s="152">
        <v>0</v>
      </c>
      <c r="BU26" s="152">
        <v>0</v>
      </c>
      <c r="BV26" s="152">
        <v>0</v>
      </c>
      <c r="BW26" s="156">
        <v>0</v>
      </c>
      <c r="BX26" s="156">
        <v>0</v>
      </c>
      <c r="BY26" s="156">
        <v>0</v>
      </c>
      <c r="BZ26" s="156">
        <v>0</v>
      </c>
      <c r="CA26" s="156">
        <v>0</v>
      </c>
      <c r="CB26" s="156">
        <v>0</v>
      </c>
      <c r="CC26" s="156">
        <v>0</v>
      </c>
      <c r="CD26" s="156">
        <v>0</v>
      </c>
      <c r="CE26" s="156">
        <v>0</v>
      </c>
      <c r="CF26" s="156">
        <v>0</v>
      </c>
      <c r="CG26" s="156">
        <v>0</v>
      </c>
      <c r="CH26" s="156">
        <v>0</v>
      </c>
      <c r="CI26" s="156">
        <v>0</v>
      </c>
      <c r="CJ26" s="156">
        <v>0</v>
      </c>
      <c r="CK26" s="156">
        <v>0</v>
      </c>
      <c r="CL26" s="156">
        <v>0</v>
      </c>
      <c r="CM26" s="156">
        <v>0</v>
      </c>
      <c r="CN26" s="156">
        <v>0</v>
      </c>
      <c r="CO26" s="156">
        <v>0</v>
      </c>
      <c r="CP26" s="156">
        <v>0</v>
      </c>
      <c r="CQ26" s="156">
        <v>0</v>
      </c>
      <c r="CR26" s="156">
        <v>0</v>
      </c>
      <c r="CS26" s="156">
        <v>0</v>
      </c>
      <c r="CT26" s="156">
        <v>0</v>
      </c>
      <c r="CU26" s="156">
        <v>0</v>
      </c>
      <c r="CV26" s="156">
        <v>0</v>
      </c>
      <c r="CW26" s="156">
        <v>0</v>
      </c>
      <c r="CX26" s="156">
        <v>0</v>
      </c>
      <c r="CY26" s="156">
        <v>0</v>
      </c>
      <c r="CZ26" s="156">
        <v>0</v>
      </c>
      <c r="DA26" s="156">
        <v>0</v>
      </c>
      <c r="DB26" s="156">
        <v>0</v>
      </c>
      <c r="DC26" s="156">
        <v>0</v>
      </c>
      <c r="DD26" s="156">
        <v>0</v>
      </c>
      <c r="DE26" s="156">
        <v>0</v>
      </c>
      <c r="DF26" s="156">
        <v>0</v>
      </c>
      <c r="DG26" s="156">
        <v>0</v>
      </c>
      <c r="DH26" s="156">
        <v>0</v>
      </c>
      <c r="DI26" s="156">
        <v>0</v>
      </c>
      <c r="DJ26" s="156">
        <v>0</v>
      </c>
      <c r="DK26" s="156">
        <v>0</v>
      </c>
      <c r="DL26" s="156">
        <v>0</v>
      </c>
      <c r="DM26" s="156">
        <v>0</v>
      </c>
      <c r="DN26" s="156">
        <v>0</v>
      </c>
      <c r="DO26" s="156">
        <v>0</v>
      </c>
      <c r="DP26" s="156">
        <v>0</v>
      </c>
      <c r="DQ26" s="156">
        <v>0</v>
      </c>
      <c r="DR26" s="156">
        <v>0</v>
      </c>
      <c r="DS26" s="156">
        <v>0</v>
      </c>
      <c r="DT26" s="156">
        <v>0</v>
      </c>
      <c r="DU26" s="156">
        <v>0</v>
      </c>
      <c r="DV26" s="156">
        <v>0</v>
      </c>
      <c r="DW26" s="153">
        <f t="shared" si="1"/>
        <v>245478551.75307691</v>
      </c>
      <c r="DX26" s="153">
        <f t="shared" si="1"/>
        <v>181989193.22692311</v>
      </c>
      <c r="DY26" s="153">
        <f t="shared" si="1"/>
        <v>115677684.34692308</v>
      </c>
      <c r="DZ26" s="153">
        <f t="shared" si="1"/>
        <v>111757081.74076924</v>
      </c>
      <c r="EA26" s="145"/>
    </row>
    <row r="27" spans="1:132" ht="45.75" customHeight="1" x14ac:dyDescent="0.25">
      <c r="A27" s="154" t="s">
        <v>712</v>
      </c>
      <c r="B27" s="315">
        <f t="shared" si="34"/>
        <v>3697749589.2430768</v>
      </c>
      <c r="C27" s="152">
        <f t="shared" si="35"/>
        <v>86923076.923076928</v>
      </c>
      <c r="D27" s="152">
        <f t="shared" si="36"/>
        <v>58240503.601538464</v>
      </c>
      <c r="E27" s="152">
        <f t="shared" si="37"/>
        <v>34035919.836923078</v>
      </c>
      <c r="F27" s="152">
        <f t="shared" si="38"/>
        <v>30115317.230769232</v>
      </c>
      <c r="G27" s="152">
        <v>0</v>
      </c>
      <c r="H27" s="152">
        <v>0</v>
      </c>
      <c r="I27" s="152">
        <v>0</v>
      </c>
      <c r="J27" s="152">
        <v>0</v>
      </c>
      <c r="K27" s="152">
        <v>0</v>
      </c>
      <c r="L27" s="152">
        <v>0</v>
      </c>
      <c r="M27" s="152">
        <v>0</v>
      </c>
      <c r="N27" s="152">
        <v>0</v>
      </c>
      <c r="O27" s="152">
        <v>0</v>
      </c>
      <c r="P27" s="152">
        <v>0</v>
      </c>
      <c r="Q27" s="152">
        <v>0</v>
      </c>
      <c r="R27" s="152">
        <v>0</v>
      </c>
      <c r="S27" s="152">
        <v>0</v>
      </c>
      <c r="T27" s="152">
        <v>0</v>
      </c>
      <c r="U27" s="152">
        <v>0</v>
      </c>
      <c r="V27" s="152">
        <v>0</v>
      </c>
      <c r="W27" s="152">
        <v>0</v>
      </c>
      <c r="X27" s="152">
        <v>0</v>
      </c>
      <c r="Y27" s="152">
        <v>0</v>
      </c>
      <c r="Z27" s="152">
        <v>0</v>
      </c>
      <c r="AA27" s="152">
        <v>0</v>
      </c>
      <c r="AB27" s="152">
        <v>0</v>
      </c>
      <c r="AC27" s="152">
        <v>0</v>
      </c>
      <c r="AD27" s="152">
        <v>0</v>
      </c>
      <c r="AE27" s="152">
        <f t="shared" si="39"/>
        <v>13067556.473846154</v>
      </c>
      <c r="AF27" s="152">
        <f t="shared" si="40"/>
        <v>846153.84615384613</v>
      </c>
      <c r="AG27" s="152">
        <v>0</v>
      </c>
      <c r="AH27" s="152">
        <v>0</v>
      </c>
      <c r="AI27" s="152">
        <v>0</v>
      </c>
      <c r="AJ27" s="152">
        <v>0</v>
      </c>
      <c r="AK27" s="152">
        <v>0</v>
      </c>
      <c r="AL27" s="152">
        <v>0</v>
      </c>
      <c r="AM27" s="156">
        <v>0</v>
      </c>
      <c r="AN27" s="156">
        <v>0</v>
      </c>
      <c r="AO27" s="156">
        <v>0</v>
      </c>
      <c r="AP27" s="156">
        <v>0</v>
      </c>
      <c r="AQ27" s="156">
        <v>0</v>
      </c>
      <c r="AR27" s="156">
        <v>0</v>
      </c>
      <c r="AS27" s="156">
        <v>0</v>
      </c>
      <c r="AT27" s="156">
        <v>0</v>
      </c>
      <c r="AU27" s="156">
        <v>0</v>
      </c>
      <c r="AV27" s="156">
        <v>0</v>
      </c>
      <c r="AW27" s="156">
        <v>0</v>
      </c>
      <c r="AX27" s="156">
        <v>0</v>
      </c>
      <c r="AY27" s="152">
        <f t="shared" si="41"/>
        <v>13076923.076923076</v>
      </c>
      <c r="AZ27" s="152">
        <v>0</v>
      </c>
      <c r="BA27" s="152">
        <v>0</v>
      </c>
      <c r="BB27" s="152">
        <v>0</v>
      </c>
      <c r="BC27" s="156">
        <v>3533912802</v>
      </c>
      <c r="BD27" s="156"/>
      <c r="BE27" s="156"/>
      <c r="BF27" s="156"/>
      <c r="BG27" s="152">
        <f t="shared" si="42"/>
        <v>50769230.769230768</v>
      </c>
      <c r="BH27" s="152">
        <f t="shared" si="43"/>
        <v>41260771.269230768</v>
      </c>
      <c r="BI27" s="152">
        <v>0</v>
      </c>
      <c r="BJ27" s="152">
        <v>0</v>
      </c>
      <c r="BK27" s="156">
        <v>0</v>
      </c>
      <c r="BL27" s="156">
        <v>0</v>
      </c>
      <c r="BM27" s="156">
        <v>0</v>
      </c>
      <c r="BN27" s="156">
        <v>0</v>
      </c>
      <c r="BO27" s="156">
        <v>0</v>
      </c>
      <c r="BP27" s="156">
        <v>0</v>
      </c>
      <c r="BQ27" s="156">
        <v>0</v>
      </c>
      <c r="BR27" s="156">
        <v>0</v>
      </c>
      <c r="BS27" s="152">
        <v>0</v>
      </c>
      <c r="BT27" s="152">
        <v>0</v>
      </c>
      <c r="BU27" s="152">
        <v>0</v>
      </c>
      <c r="BV27" s="152">
        <v>0</v>
      </c>
      <c r="BW27" s="156">
        <v>0</v>
      </c>
      <c r="BX27" s="156">
        <v>0</v>
      </c>
      <c r="BY27" s="156">
        <v>0</v>
      </c>
      <c r="BZ27" s="156">
        <v>0</v>
      </c>
      <c r="CA27" s="156">
        <v>0</v>
      </c>
      <c r="CB27" s="156">
        <v>0</v>
      </c>
      <c r="CC27" s="156">
        <v>0</v>
      </c>
      <c r="CD27" s="156">
        <v>0</v>
      </c>
      <c r="CE27" s="156">
        <v>0</v>
      </c>
      <c r="CF27" s="156">
        <v>0</v>
      </c>
      <c r="CG27" s="156">
        <v>0</v>
      </c>
      <c r="CH27" s="156">
        <v>0</v>
      </c>
      <c r="CI27" s="156">
        <v>0</v>
      </c>
      <c r="CJ27" s="156">
        <v>0</v>
      </c>
      <c r="CK27" s="156">
        <v>0</v>
      </c>
      <c r="CL27" s="156">
        <v>0</v>
      </c>
      <c r="CM27" s="156">
        <v>0</v>
      </c>
      <c r="CN27" s="156">
        <v>0</v>
      </c>
      <c r="CO27" s="156">
        <v>0</v>
      </c>
      <c r="CP27" s="156">
        <v>0</v>
      </c>
      <c r="CQ27" s="156">
        <v>0</v>
      </c>
      <c r="CR27" s="156">
        <v>0</v>
      </c>
      <c r="CS27" s="156">
        <v>0</v>
      </c>
      <c r="CT27" s="156">
        <v>0</v>
      </c>
      <c r="CU27" s="156">
        <v>0</v>
      </c>
      <c r="CV27" s="156">
        <v>0</v>
      </c>
      <c r="CW27" s="156">
        <v>0</v>
      </c>
      <c r="CX27" s="156">
        <v>0</v>
      </c>
      <c r="CY27" s="156">
        <v>0</v>
      </c>
      <c r="CZ27" s="156">
        <v>0</v>
      </c>
      <c r="DA27" s="156">
        <v>0</v>
      </c>
      <c r="DB27" s="156">
        <v>0</v>
      </c>
      <c r="DC27" s="156">
        <v>0</v>
      </c>
      <c r="DD27" s="156">
        <v>0</v>
      </c>
      <c r="DE27" s="156">
        <v>0</v>
      </c>
      <c r="DF27" s="156">
        <v>0</v>
      </c>
      <c r="DG27" s="156">
        <v>0</v>
      </c>
      <c r="DH27" s="156">
        <v>0</v>
      </c>
      <c r="DI27" s="156">
        <v>0</v>
      </c>
      <c r="DJ27" s="156">
        <v>0</v>
      </c>
      <c r="DK27" s="156">
        <v>0</v>
      </c>
      <c r="DL27" s="156">
        <v>0</v>
      </c>
      <c r="DM27" s="156">
        <v>0</v>
      </c>
      <c r="DN27" s="156">
        <v>0</v>
      </c>
      <c r="DO27" s="156">
        <v>0</v>
      </c>
      <c r="DP27" s="156">
        <v>0</v>
      </c>
      <c r="DQ27" s="156">
        <v>0</v>
      </c>
      <c r="DR27" s="156">
        <v>0</v>
      </c>
      <c r="DS27" s="156">
        <v>0</v>
      </c>
      <c r="DT27" s="156">
        <v>0</v>
      </c>
      <c r="DU27" s="156">
        <v>0</v>
      </c>
      <c r="DV27" s="156">
        <v>0</v>
      </c>
      <c r="DW27" s="153">
        <f t="shared" si="1"/>
        <v>3697749589.2430768</v>
      </c>
      <c r="DX27" s="153">
        <f t="shared" si="1"/>
        <v>100347428.71692309</v>
      </c>
      <c r="DY27" s="153">
        <f t="shared" si="1"/>
        <v>34035919.836923078</v>
      </c>
      <c r="DZ27" s="153">
        <f t="shared" si="1"/>
        <v>30115317.230769232</v>
      </c>
      <c r="EA27" s="145"/>
    </row>
    <row r="28" spans="1:132" ht="45.75" customHeight="1" x14ac:dyDescent="0.25">
      <c r="A28" s="151" t="s">
        <v>713</v>
      </c>
      <c r="B28" s="315">
        <f t="shared" si="34"/>
        <v>163836787.24307692</v>
      </c>
      <c r="C28" s="152">
        <f t="shared" si="35"/>
        <v>86923076.923076928</v>
      </c>
      <c r="D28" s="152">
        <f t="shared" si="36"/>
        <v>58240503.601538464</v>
      </c>
      <c r="E28" s="152">
        <f t="shared" si="37"/>
        <v>34035919.836923078</v>
      </c>
      <c r="F28" s="152">
        <f t="shared" si="38"/>
        <v>30115317.230769232</v>
      </c>
      <c r="G28" s="152">
        <v>0</v>
      </c>
      <c r="H28" s="152">
        <v>0</v>
      </c>
      <c r="I28" s="152">
        <v>0</v>
      </c>
      <c r="J28" s="152">
        <v>0</v>
      </c>
      <c r="K28" s="152">
        <v>0</v>
      </c>
      <c r="L28" s="152">
        <v>0</v>
      </c>
      <c r="M28" s="152">
        <v>0</v>
      </c>
      <c r="N28" s="152">
        <v>0</v>
      </c>
      <c r="O28" s="152">
        <v>0</v>
      </c>
      <c r="P28" s="152">
        <v>0</v>
      </c>
      <c r="Q28" s="152">
        <v>0</v>
      </c>
      <c r="R28" s="152">
        <v>0</v>
      </c>
      <c r="S28" s="152">
        <v>0</v>
      </c>
      <c r="T28" s="152">
        <v>0</v>
      </c>
      <c r="U28" s="152">
        <v>0</v>
      </c>
      <c r="V28" s="152">
        <v>0</v>
      </c>
      <c r="W28" s="152">
        <v>0</v>
      </c>
      <c r="X28" s="152">
        <v>0</v>
      </c>
      <c r="Y28" s="152">
        <v>0</v>
      </c>
      <c r="Z28" s="152">
        <v>0</v>
      </c>
      <c r="AA28" s="152">
        <v>0</v>
      </c>
      <c r="AB28" s="152">
        <v>0</v>
      </c>
      <c r="AC28" s="152">
        <v>0</v>
      </c>
      <c r="AD28" s="152">
        <v>0</v>
      </c>
      <c r="AE28" s="152">
        <f t="shared" si="39"/>
        <v>13067556.473846154</v>
      </c>
      <c r="AF28" s="152">
        <f t="shared" si="40"/>
        <v>846153.84615384613</v>
      </c>
      <c r="AG28" s="152">
        <v>0</v>
      </c>
      <c r="AH28" s="152">
        <v>0</v>
      </c>
      <c r="AI28" s="152">
        <v>0</v>
      </c>
      <c r="AJ28" s="152">
        <v>0</v>
      </c>
      <c r="AK28" s="152">
        <v>0</v>
      </c>
      <c r="AL28" s="152">
        <v>0</v>
      </c>
      <c r="AM28" s="152">
        <v>0</v>
      </c>
      <c r="AN28" s="152">
        <v>0</v>
      </c>
      <c r="AO28" s="152">
        <v>0</v>
      </c>
      <c r="AP28" s="152">
        <v>0</v>
      </c>
      <c r="AQ28" s="152">
        <v>0</v>
      </c>
      <c r="AR28" s="152">
        <v>0</v>
      </c>
      <c r="AS28" s="152">
        <v>0</v>
      </c>
      <c r="AT28" s="152">
        <v>0</v>
      </c>
      <c r="AU28" s="152">
        <v>0</v>
      </c>
      <c r="AV28" s="152">
        <v>0</v>
      </c>
      <c r="AW28" s="152">
        <v>0</v>
      </c>
      <c r="AX28" s="152">
        <v>0</v>
      </c>
      <c r="AY28" s="152">
        <f t="shared" si="41"/>
        <v>13076923.076923076</v>
      </c>
      <c r="AZ28" s="152">
        <v>0</v>
      </c>
      <c r="BA28" s="152">
        <v>0</v>
      </c>
      <c r="BB28" s="152">
        <v>0</v>
      </c>
      <c r="BC28" s="152"/>
      <c r="BD28" s="152"/>
      <c r="BE28" s="152"/>
      <c r="BF28" s="152"/>
      <c r="BG28" s="152">
        <f t="shared" si="42"/>
        <v>50769230.769230768</v>
      </c>
      <c r="BH28" s="152">
        <f t="shared" si="43"/>
        <v>41260771.269230768</v>
      </c>
      <c r="BI28" s="152">
        <v>0</v>
      </c>
      <c r="BJ28" s="152">
        <v>0</v>
      </c>
      <c r="BK28" s="152">
        <v>0</v>
      </c>
      <c r="BL28" s="152">
        <v>0</v>
      </c>
      <c r="BM28" s="152">
        <v>0</v>
      </c>
      <c r="BN28" s="152">
        <v>0</v>
      </c>
      <c r="BO28" s="152">
        <v>0</v>
      </c>
      <c r="BP28" s="152">
        <v>0</v>
      </c>
      <c r="BQ28" s="152">
        <v>0</v>
      </c>
      <c r="BR28" s="152">
        <v>0</v>
      </c>
      <c r="BS28" s="152">
        <v>0</v>
      </c>
      <c r="BT28" s="152">
        <v>0</v>
      </c>
      <c r="BU28" s="152">
        <v>0</v>
      </c>
      <c r="BV28" s="152">
        <v>0</v>
      </c>
      <c r="BW28" s="152">
        <v>0</v>
      </c>
      <c r="BX28" s="152">
        <v>0</v>
      </c>
      <c r="BY28" s="152">
        <v>0</v>
      </c>
      <c r="BZ28" s="152">
        <v>0</v>
      </c>
      <c r="CA28" s="152">
        <v>0</v>
      </c>
      <c r="CB28" s="152">
        <v>0</v>
      </c>
      <c r="CC28" s="152">
        <v>0</v>
      </c>
      <c r="CD28" s="152">
        <v>0</v>
      </c>
      <c r="CE28" s="152">
        <v>0</v>
      </c>
      <c r="CF28" s="152">
        <v>0</v>
      </c>
      <c r="CG28" s="152">
        <v>0</v>
      </c>
      <c r="CH28" s="152">
        <v>0</v>
      </c>
      <c r="CI28" s="156">
        <v>0</v>
      </c>
      <c r="CJ28" s="156">
        <v>0</v>
      </c>
      <c r="CK28" s="156">
        <v>0</v>
      </c>
      <c r="CL28" s="156">
        <v>0</v>
      </c>
      <c r="CM28" s="156">
        <v>0</v>
      </c>
      <c r="CN28" s="156">
        <v>0</v>
      </c>
      <c r="CO28" s="156">
        <v>0</v>
      </c>
      <c r="CP28" s="156">
        <v>0</v>
      </c>
      <c r="CQ28" s="156">
        <v>0</v>
      </c>
      <c r="CR28" s="156">
        <v>0</v>
      </c>
      <c r="CS28" s="156">
        <v>0</v>
      </c>
      <c r="CT28" s="156">
        <v>0</v>
      </c>
      <c r="CU28" s="156">
        <v>0</v>
      </c>
      <c r="CV28" s="156">
        <v>0</v>
      </c>
      <c r="CW28" s="156">
        <v>0</v>
      </c>
      <c r="CX28" s="156">
        <v>0</v>
      </c>
      <c r="CY28" s="156">
        <v>0</v>
      </c>
      <c r="CZ28" s="156">
        <v>0</v>
      </c>
      <c r="DA28" s="156">
        <v>0</v>
      </c>
      <c r="DB28" s="156">
        <v>0</v>
      </c>
      <c r="DC28" s="156">
        <v>0</v>
      </c>
      <c r="DD28" s="156">
        <v>0</v>
      </c>
      <c r="DE28" s="156">
        <v>0</v>
      </c>
      <c r="DF28" s="156">
        <v>0</v>
      </c>
      <c r="DG28" s="156">
        <v>0</v>
      </c>
      <c r="DH28" s="156">
        <v>0</v>
      </c>
      <c r="DI28" s="156">
        <v>0</v>
      </c>
      <c r="DJ28" s="156">
        <v>0</v>
      </c>
      <c r="DK28" s="156">
        <v>0</v>
      </c>
      <c r="DL28" s="156">
        <v>0</v>
      </c>
      <c r="DM28" s="156">
        <v>0</v>
      </c>
      <c r="DN28" s="156">
        <v>0</v>
      </c>
      <c r="DO28" s="156">
        <v>0</v>
      </c>
      <c r="DP28" s="156">
        <v>0</v>
      </c>
      <c r="DQ28" s="156">
        <v>0</v>
      </c>
      <c r="DR28" s="156">
        <v>0</v>
      </c>
      <c r="DS28" s="152">
        <v>0</v>
      </c>
      <c r="DT28" s="152">
        <v>0</v>
      </c>
      <c r="DU28" s="152">
        <v>0</v>
      </c>
      <c r="DV28" s="152">
        <v>0</v>
      </c>
      <c r="DW28" s="153">
        <f t="shared" si="1"/>
        <v>163836787.24307692</v>
      </c>
      <c r="DX28" s="153">
        <f t="shared" si="1"/>
        <v>100347428.71692309</v>
      </c>
      <c r="DY28" s="153">
        <f t="shared" si="1"/>
        <v>34035919.836923078</v>
      </c>
      <c r="DZ28" s="153">
        <f t="shared" si="1"/>
        <v>30115317.230769232</v>
      </c>
      <c r="EA28" s="145"/>
    </row>
    <row r="29" spans="1:132" ht="45.75" customHeight="1" x14ac:dyDescent="0.25">
      <c r="A29" s="151" t="s">
        <v>714</v>
      </c>
      <c r="B29" s="315">
        <f t="shared" si="34"/>
        <v>163836787.24307692</v>
      </c>
      <c r="C29" s="152">
        <f t="shared" si="35"/>
        <v>86923076.923076928</v>
      </c>
      <c r="D29" s="152">
        <f t="shared" si="36"/>
        <v>58240503.601538464</v>
      </c>
      <c r="E29" s="152">
        <f t="shared" si="37"/>
        <v>34035919.836923078</v>
      </c>
      <c r="F29" s="152">
        <f t="shared" si="38"/>
        <v>30115317.230769232</v>
      </c>
      <c r="G29" s="152">
        <v>0</v>
      </c>
      <c r="H29" s="152">
        <v>0</v>
      </c>
      <c r="I29" s="152">
        <v>0</v>
      </c>
      <c r="J29" s="152">
        <v>0</v>
      </c>
      <c r="K29" s="152">
        <v>0</v>
      </c>
      <c r="L29" s="152">
        <v>0</v>
      </c>
      <c r="M29" s="152">
        <v>0</v>
      </c>
      <c r="N29" s="152">
        <v>0</v>
      </c>
      <c r="O29" s="152">
        <v>0</v>
      </c>
      <c r="P29" s="152">
        <v>0</v>
      </c>
      <c r="Q29" s="152">
        <v>0</v>
      </c>
      <c r="R29" s="152">
        <v>0</v>
      </c>
      <c r="S29" s="152">
        <v>0</v>
      </c>
      <c r="T29" s="152">
        <v>0</v>
      </c>
      <c r="U29" s="152">
        <v>0</v>
      </c>
      <c r="V29" s="152">
        <v>0</v>
      </c>
      <c r="W29" s="152">
        <v>0</v>
      </c>
      <c r="X29" s="152">
        <v>0</v>
      </c>
      <c r="Y29" s="152">
        <v>0</v>
      </c>
      <c r="Z29" s="152">
        <v>0</v>
      </c>
      <c r="AA29" s="152">
        <v>0</v>
      </c>
      <c r="AB29" s="152">
        <v>0</v>
      </c>
      <c r="AC29" s="152">
        <v>0</v>
      </c>
      <c r="AD29" s="152">
        <v>0</v>
      </c>
      <c r="AE29" s="152">
        <f t="shared" si="39"/>
        <v>13067556.473846154</v>
      </c>
      <c r="AF29" s="152">
        <f t="shared" si="40"/>
        <v>846153.84615384613</v>
      </c>
      <c r="AG29" s="152">
        <v>0</v>
      </c>
      <c r="AH29" s="152">
        <v>0</v>
      </c>
      <c r="AI29" s="152">
        <v>0</v>
      </c>
      <c r="AJ29" s="152">
        <v>0</v>
      </c>
      <c r="AK29" s="152">
        <v>0</v>
      </c>
      <c r="AL29" s="152">
        <v>0</v>
      </c>
      <c r="AM29" s="152">
        <v>0</v>
      </c>
      <c r="AN29" s="152">
        <v>0</v>
      </c>
      <c r="AO29" s="152">
        <v>0</v>
      </c>
      <c r="AP29" s="152">
        <v>0</v>
      </c>
      <c r="AQ29" s="152">
        <v>0</v>
      </c>
      <c r="AR29" s="152">
        <v>0</v>
      </c>
      <c r="AS29" s="152">
        <v>0</v>
      </c>
      <c r="AT29" s="152">
        <v>0</v>
      </c>
      <c r="AU29" s="152">
        <v>0</v>
      </c>
      <c r="AV29" s="152">
        <v>0</v>
      </c>
      <c r="AW29" s="152">
        <v>0</v>
      </c>
      <c r="AX29" s="152">
        <v>0</v>
      </c>
      <c r="AY29" s="152">
        <f t="shared" si="41"/>
        <v>13076923.076923076</v>
      </c>
      <c r="AZ29" s="152">
        <v>0</v>
      </c>
      <c r="BA29" s="152">
        <v>0</v>
      </c>
      <c r="BB29" s="152">
        <v>0</v>
      </c>
      <c r="BC29" s="152"/>
      <c r="BD29" s="152"/>
      <c r="BE29" s="152"/>
      <c r="BF29" s="152"/>
      <c r="BG29" s="152">
        <f t="shared" si="42"/>
        <v>50769230.769230768</v>
      </c>
      <c r="BH29" s="152">
        <f t="shared" si="43"/>
        <v>41260771.269230768</v>
      </c>
      <c r="BI29" s="152">
        <v>0</v>
      </c>
      <c r="BJ29" s="152">
        <v>0</v>
      </c>
      <c r="BK29" s="152">
        <v>0</v>
      </c>
      <c r="BL29" s="152">
        <v>0</v>
      </c>
      <c r="BM29" s="152">
        <v>0</v>
      </c>
      <c r="BN29" s="152">
        <v>0</v>
      </c>
      <c r="BO29" s="152">
        <v>0</v>
      </c>
      <c r="BP29" s="152">
        <v>0</v>
      </c>
      <c r="BQ29" s="152">
        <v>0</v>
      </c>
      <c r="BR29" s="152">
        <v>0</v>
      </c>
      <c r="BS29" s="152">
        <v>0</v>
      </c>
      <c r="BT29" s="152">
        <v>0</v>
      </c>
      <c r="BU29" s="152">
        <v>0</v>
      </c>
      <c r="BV29" s="152">
        <v>0</v>
      </c>
      <c r="BW29" s="152">
        <v>0</v>
      </c>
      <c r="BX29" s="152">
        <v>0</v>
      </c>
      <c r="BY29" s="152">
        <v>0</v>
      </c>
      <c r="BZ29" s="152">
        <v>0</v>
      </c>
      <c r="CA29" s="152">
        <v>0</v>
      </c>
      <c r="CB29" s="152">
        <v>0</v>
      </c>
      <c r="CC29" s="152">
        <v>0</v>
      </c>
      <c r="CD29" s="152">
        <v>0</v>
      </c>
      <c r="CE29" s="152">
        <v>0</v>
      </c>
      <c r="CF29" s="152">
        <v>0</v>
      </c>
      <c r="CG29" s="152">
        <v>0</v>
      </c>
      <c r="CH29" s="152">
        <v>0</v>
      </c>
      <c r="CI29" s="156">
        <v>0</v>
      </c>
      <c r="CJ29" s="156">
        <v>0</v>
      </c>
      <c r="CK29" s="156">
        <v>0</v>
      </c>
      <c r="CL29" s="156">
        <v>0</v>
      </c>
      <c r="CM29" s="156">
        <v>0</v>
      </c>
      <c r="CN29" s="156">
        <v>0</v>
      </c>
      <c r="CO29" s="156">
        <v>0</v>
      </c>
      <c r="CP29" s="156">
        <v>0</v>
      </c>
      <c r="CQ29" s="156">
        <v>0</v>
      </c>
      <c r="CR29" s="156">
        <v>0</v>
      </c>
      <c r="CS29" s="156">
        <v>0</v>
      </c>
      <c r="CT29" s="156">
        <v>0</v>
      </c>
      <c r="CU29" s="156">
        <v>0</v>
      </c>
      <c r="CV29" s="156">
        <v>0</v>
      </c>
      <c r="CW29" s="156">
        <v>0</v>
      </c>
      <c r="CX29" s="156">
        <v>0</v>
      </c>
      <c r="CY29" s="156">
        <v>0</v>
      </c>
      <c r="CZ29" s="156">
        <v>0</v>
      </c>
      <c r="DA29" s="156">
        <v>0</v>
      </c>
      <c r="DB29" s="156">
        <v>0</v>
      </c>
      <c r="DC29" s="156">
        <v>0</v>
      </c>
      <c r="DD29" s="156">
        <v>0</v>
      </c>
      <c r="DE29" s="156">
        <v>0</v>
      </c>
      <c r="DF29" s="156">
        <v>0</v>
      </c>
      <c r="DG29" s="156">
        <v>0</v>
      </c>
      <c r="DH29" s="156">
        <v>0</v>
      </c>
      <c r="DI29" s="156">
        <v>0</v>
      </c>
      <c r="DJ29" s="156">
        <v>0</v>
      </c>
      <c r="DK29" s="156">
        <v>0</v>
      </c>
      <c r="DL29" s="156">
        <v>0</v>
      </c>
      <c r="DM29" s="156">
        <v>0</v>
      </c>
      <c r="DN29" s="156">
        <v>0</v>
      </c>
      <c r="DO29" s="156">
        <v>0</v>
      </c>
      <c r="DP29" s="156">
        <v>0</v>
      </c>
      <c r="DQ29" s="156">
        <v>0</v>
      </c>
      <c r="DR29" s="156">
        <v>0</v>
      </c>
      <c r="DS29" s="152">
        <v>0</v>
      </c>
      <c r="DT29" s="152">
        <v>0</v>
      </c>
      <c r="DU29" s="152">
        <v>0</v>
      </c>
      <c r="DV29" s="152">
        <v>0</v>
      </c>
      <c r="DW29" s="153">
        <f t="shared" si="1"/>
        <v>163836787.24307692</v>
      </c>
      <c r="DX29" s="153">
        <f t="shared" si="1"/>
        <v>100347428.71692309</v>
      </c>
      <c r="DY29" s="153">
        <f t="shared" si="1"/>
        <v>34035919.836923078</v>
      </c>
      <c r="DZ29" s="153">
        <f t="shared" si="1"/>
        <v>30115317.230769232</v>
      </c>
      <c r="EA29" s="145"/>
    </row>
    <row r="30" spans="1:132" ht="45.75" customHeight="1" x14ac:dyDescent="0.25">
      <c r="A30" s="151" t="s">
        <v>715</v>
      </c>
      <c r="B30" s="315">
        <f t="shared" si="34"/>
        <v>163836787.24307692</v>
      </c>
      <c r="C30" s="152">
        <f t="shared" si="35"/>
        <v>86923076.923076928</v>
      </c>
      <c r="D30" s="152">
        <f t="shared" si="36"/>
        <v>58240503.601538464</v>
      </c>
      <c r="E30" s="152">
        <f t="shared" si="37"/>
        <v>34035919.836923078</v>
      </c>
      <c r="F30" s="152">
        <f t="shared" si="38"/>
        <v>30115317.230769232</v>
      </c>
      <c r="G30" s="152">
        <v>0</v>
      </c>
      <c r="H30" s="152">
        <v>0</v>
      </c>
      <c r="I30" s="152">
        <v>0</v>
      </c>
      <c r="J30" s="152">
        <v>0</v>
      </c>
      <c r="K30" s="152">
        <v>0</v>
      </c>
      <c r="L30" s="152">
        <v>0</v>
      </c>
      <c r="M30" s="152">
        <v>0</v>
      </c>
      <c r="N30" s="152">
        <v>0</v>
      </c>
      <c r="O30" s="152">
        <v>0</v>
      </c>
      <c r="P30" s="152">
        <v>0</v>
      </c>
      <c r="Q30" s="152">
        <v>0</v>
      </c>
      <c r="R30" s="152">
        <v>0</v>
      </c>
      <c r="S30" s="152">
        <v>0</v>
      </c>
      <c r="T30" s="152">
        <v>0</v>
      </c>
      <c r="U30" s="152">
        <v>0</v>
      </c>
      <c r="V30" s="152">
        <v>0</v>
      </c>
      <c r="W30" s="152">
        <v>0</v>
      </c>
      <c r="X30" s="152">
        <v>0</v>
      </c>
      <c r="Y30" s="152">
        <v>0</v>
      </c>
      <c r="Z30" s="152">
        <v>0</v>
      </c>
      <c r="AA30" s="152">
        <v>0</v>
      </c>
      <c r="AB30" s="152">
        <v>0</v>
      </c>
      <c r="AC30" s="152">
        <v>0</v>
      </c>
      <c r="AD30" s="152">
        <v>0</v>
      </c>
      <c r="AE30" s="152">
        <f t="shared" si="39"/>
        <v>13067556.473846154</v>
      </c>
      <c r="AF30" s="152">
        <f t="shared" si="40"/>
        <v>846153.84615384613</v>
      </c>
      <c r="AG30" s="152">
        <v>0</v>
      </c>
      <c r="AH30" s="152">
        <v>0</v>
      </c>
      <c r="AI30" s="152">
        <v>0</v>
      </c>
      <c r="AJ30" s="152">
        <v>0</v>
      </c>
      <c r="AK30" s="152">
        <v>0</v>
      </c>
      <c r="AL30" s="152">
        <v>0</v>
      </c>
      <c r="AM30" s="152">
        <v>0</v>
      </c>
      <c r="AN30" s="152">
        <v>0</v>
      </c>
      <c r="AO30" s="152">
        <v>0</v>
      </c>
      <c r="AP30" s="152">
        <v>0</v>
      </c>
      <c r="AQ30" s="152">
        <v>0</v>
      </c>
      <c r="AR30" s="152">
        <v>0</v>
      </c>
      <c r="AS30" s="152">
        <v>0</v>
      </c>
      <c r="AT30" s="152">
        <v>0</v>
      </c>
      <c r="AU30" s="152">
        <v>0</v>
      </c>
      <c r="AV30" s="152">
        <v>0</v>
      </c>
      <c r="AW30" s="152">
        <v>0</v>
      </c>
      <c r="AX30" s="152">
        <v>0</v>
      </c>
      <c r="AY30" s="152">
        <f t="shared" si="41"/>
        <v>13076923.076923076</v>
      </c>
      <c r="AZ30" s="152">
        <v>0</v>
      </c>
      <c r="BA30" s="152">
        <v>0</v>
      </c>
      <c r="BB30" s="152">
        <v>0</v>
      </c>
      <c r="BC30" s="152"/>
      <c r="BD30" s="152"/>
      <c r="BE30" s="152"/>
      <c r="BF30" s="152"/>
      <c r="BG30" s="152">
        <f t="shared" si="42"/>
        <v>50769230.769230768</v>
      </c>
      <c r="BH30" s="152">
        <f t="shared" si="43"/>
        <v>41260771.269230768</v>
      </c>
      <c r="BI30" s="152">
        <v>0</v>
      </c>
      <c r="BJ30" s="152">
        <v>0</v>
      </c>
      <c r="BK30" s="152">
        <v>0</v>
      </c>
      <c r="BL30" s="152">
        <v>0</v>
      </c>
      <c r="BM30" s="152">
        <v>0</v>
      </c>
      <c r="BN30" s="152">
        <v>0</v>
      </c>
      <c r="BO30" s="152">
        <v>0</v>
      </c>
      <c r="BP30" s="152">
        <v>0</v>
      </c>
      <c r="BQ30" s="152">
        <v>0</v>
      </c>
      <c r="BR30" s="152">
        <v>0</v>
      </c>
      <c r="BS30" s="152">
        <v>0</v>
      </c>
      <c r="BT30" s="152">
        <v>0</v>
      </c>
      <c r="BU30" s="152">
        <v>0</v>
      </c>
      <c r="BV30" s="152">
        <v>0</v>
      </c>
      <c r="BW30" s="152">
        <v>0</v>
      </c>
      <c r="BX30" s="152">
        <v>0</v>
      </c>
      <c r="BY30" s="152">
        <v>0</v>
      </c>
      <c r="BZ30" s="152">
        <v>0</v>
      </c>
      <c r="CA30" s="152">
        <v>0</v>
      </c>
      <c r="CB30" s="152">
        <v>0</v>
      </c>
      <c r="CC30" s="152">
        <v>0</v>
      </c>
      <c r="CD30" s="152">
        <v>0</v>
      </c>
      <c r="CE30" s="152">
        <v>0</v>
      </c>
      <c r="CF30" s="152">
        <v>0</v>
      </c>
      <c r="CG30" s="152">
        <v>0</v>
      </c>
      <c r="CH30" s="152">
        <v>0</v>
      </c>
      <c r="CI30" s="156">
        <v>0</v>
      </c>
      <c r="CJ30" s="156">
        <v>0</v>
      </c>
      <c r="CK30" s="156">
        <v>0</v>
      </c>
      <c r="CL30" s="156">
        <v>0</v>
      </c>
      <c r="CM30" s="156">
        <v>0</v>
      </c>
      <c r="CN30" s="156">
        <v>0</v>
      </c>
      <c r="CO30" s="156">
        <v>0</v>
      </c>
      <c r="CP30" s="156">
        <v>0</v>
      </c>
      <c r="CQ30" s="156">
        <v>0</v>
      </c>
      <c r="CR30" s="156">
        <v>0</v>
      </c>
      <c r="CS30" s="156">
        <v>0</v>
      </c>
      <c r="CT30" s="156">
        <v>0</v>
      </c>
      <c r="CU30" s="156">
        <v>0</v>
      </c>
      <c r="CV30" s="156">
        <v>0</v>
      </c>
      <c r="CW30" s="156">
        <v>0</v>
      </c>
      <c r="CX30" s="156">
        <v>0</v>
      </c>
      <c r="CY30" s="156">
        <v>0</v>
      </c>
      <c r="CZ30" s="156">
        <v>0</v>
      </c>
      <c r="DA30" s="156">
        <v>0</v>
      </c>
      <c r="DB30" s="156">
        <v>0</v>
      </c>
      <c r="DC30" s="156">
        <v>0</v>
      </c>
      <c r="DD30" s="156">
        <v>0</v>
      </c>
      <c r="DE30" s="156">
        <v>0</v>
      </c>
      <c r="DF30" s="156">
        <v>0</v>
      </c>
      <c r="DG30" s="156">
        <v>0</v>
      </c>
      <c r="DH30" s="156">
        <v>0</v>
      </c>
      <c r="DI30" s="156">
        <v>0</v>
      </c>
      <c r="DJ30" s="156">
        <v>0</v>
      </c>
      <c r="DK30" s="156">
        <v>0</v>
      </c>
      <c r="DL30" s="156">
        <v>0</v>
      </c>
      <c r="DM30" s="156">
        <v>0</v>
      </c>
      <c r="DN30" s="156">
        <v>0</v>
      </c>
      <c r="DO30" s="156">
        <v>0</v>
      </c>
      <c r="DP30" s="156">
        <v>0</v>
      </c>
      <c r="DQ30" s="156">
        <v>0</v>
      </c>
      <c r="DR30" s="156">
        <v>0</v>
      </c>
      <c r="DS30" s="152">
        <v>0</v>
      </c>
      <c r="DT30" s="152">
        <v>0</v>
      </c>
      <c r="DU30" s="152">
        <v>0</v>
      </c>
      <c r="DV30" s="152">
        <v>0</v>
      </c>
      <c r="DW30" s="153">
        <f t="shared" si="1"/>
        <v>163836787.24307692</v>
      </c>
      <c r="DX30" s="153">
        <f t="shared" si="1"/>
        <v>100347428.71692309</v>
      </c>
      <c r="DY30" s="153">
        <f t="shared" si="1"/>
        <v>34035919.836923078</v>
      </c>
      <c r="DZ30" s="153">
        <f t="shared" si="1"/>
        <v>30115317.230769232</v>
      </c>
      <c r="EA30" s="145"/>
    </row>
    <row r="31" spans="1:132" ht="45.75" customHeight="1" x14ac:dyDescent="0.25">
      <c r="A31" s="154" t="s">
        <v>716</v>
      </c>
      <c r="B31" s="315">
        <f t="shared" si="34"/>
        <v>163836787.24307692</v>
      </c>
      <c r="C31" s="152">
        <f t="shared" si="35"/>
        <v>86923076.923076928</v>
      </c>
      <c r="D31" s="152">
        <f t="shared" si="36"/>
        <v>58240503.601538464</v>
      </c>
      <c r="E31" s="152">
        <f t="shared" si="37"/>
        <v>34035919.836923078</v>
      </c>
      <c r="F31" s="152">
        <f t="shared" si="38"/>
        <v>30115317.230769232</v>
      </c>
      <c r="G31" s="152">
        <v>0</v>
      </c>
      <c r="H31" s="152">
        <v>0</v>
      </c>
      <c r="I31" s="152">
        <v>0</v>
      </c>
      <c r="J31" s="152">
        <v>0</v>
      </c>
      <c r="K31" s="152">
        <v>0</v>
      </c>
      <c r="L31" s="152">
        <v>0</v>
      </c>
      <c r="M31" s="152">
        <v>0</v>
      </c>
      <c r="N31" s="152">
        <v>0</v>
      </c>
      <c r="O31" s="152">
        <v>0</v>
      </c>
      <c r="P31" s="152">
        <v>0</v>
      </c>
      <c r="Q31" s="152">
        <v>0</v>
      </c>
      <c r="R31" s="152">
        <v>0</v>
      </c>
      <c r="S31" s="152">
        <v>0</v>
      </c>
      <c r="T31" s="152">
        <v>0</v>
      </c>
      <c r="U31" s="152">
        <v>0</v>
      </c>
      <c r="V31" s="152">
        <v>0</v>
      </c>
      <c r="W31" s="152">
        <v>0</v>
      </c>
      <c r="X31" s="152">
        <v>0</v>
      </c>
      <c r="Y31" s="152">
        <v>0</v>
      </c>
      <c r="Z31" s="152">
        <v>0</v>
      </c>
      <c r="AA31" s="152">
        <v>0</v>
      </c>
      <c r="AB31" s="152">
        <v>0</v>
      </c>
      <c r="AC31" s="152">
        <v>0</v>
      </c>
      <c r="AD31" s="152">
        <v>0</v>
      </c>
      <c r="AE31" s="152">
        <f t="shared" si="39"/>
        <v>13067556.473846154</v>
      </c>
      <c r="AF31" s="152">
        <f t="shared" si="40"/>
        <v>846153.84615384613</v>
      </c>
      <c r="AG31" s="152">
        <v>0</v>
      </c>
      <c r="AH31" s="152">
        <v>0</v>
      </c>
      <c r="AI31" s="152">
        <v>0</v>
      </c>
      <c r="AJ31" s="152">
        <v>0</v>
      </c>
      <c r="AK31" s="152">
        <v>0</v>
      </c>
      <c r="AL31" s="152">
        <v>0</v>
      </c>
      <c r="AM31" s="156">
        <v>0</v>
      </c>
      <c r="AN31" s="156">
        <v>0</v>
      </c>
      <c r="AO31" s="156">
        <v>0</v>
      </c>
      <c r="AP31" s="156">
        <v>0</v>
      </c>
      <c r="AQ31" s="156">
        <v>0</v>
      </c>
      <c r="AR31" s="156">
        <v>0</v>
      </c>
      <c r="AS31" s="156">
        <v>0</v>
      </c>
      <c r="AT31" s="156">
        <v>0</v>
      </c>
      <c r="AU31" s="156">
        <v>0</v>
      </c>
      <c r="AV31" s="156">
        <v>0</v>
      </c>
      <c r="AW31" s="156">
        <v>0</v>
      </c>
      <c r="AX31" s="156">
        <v>0</v>
      </c>
      <c r="AY31" s="152">
        <f t="shared" si="41"/>
        <v>13076923.076923076</v>
      </c>
      <c r="AZ31" s="152">
        <v>0</v>
      </c>
      <c r="BA31" s="152">
        <v>0</v>
      </c>
      <c r="BB31" s="152">
        <v>0</v>
      </c>
      <c r="BC31" s="156"/>
      <c r="BD31" s="156"/>
      <c r="BE31" s="156"/>
      <c r="BF31" s="156"/>
      <c r="BG31" s="152">
        <f t="shared" si="42"/>
        <v>50769230.769230768</v>
      </c>
      <c r="BH31" s="152">
        <f t="shared" si="43"/>
        <v>41260771.269230768</v>
      </c>
      <c r="BI31" s="152">
        <v>0</v>
      </c>
      <c r="BJ31" s="152">
        <v>0</v>
      </c>
      <c r="BK31" s="156">
        <v>0</v>
      </c>
      <c r="BL31" s="156">
        <v>0</v>
      </c>
      <c r="BM31" s="156">
        <v>0</v>
      </c>
      <c r="BN31" s="156">
        <v>0</v>
      </c>
      <c r="BO31" s="156">
        <v>0</v>
      </c>
      <c r="BP31" s="156">
        <v>0</v>
      </c>
      <c r="BQ31" s="156">
        <v>0</v>
      </c>
      <c r="BR31" s="156">
        <v>0</v>
      </c>
      <c r="BS31" s="152">
        <v>0</v>
      </c>
      <c r="BT31" s="152">
        <v>0</v>
      </c>
      <c r="BU31" s="152">
        <v>0</v>
      </c>
      <c r="BV31" s="152">
        <v>0</v>
      </c>
      <c r="BW31" s="156">
        <v>0</v>
      </c>
      <c r="BX31" s="156">
        <v>0</v>
      </c>
      <c r="BY31" s="156">
        <v>0</v>
      </c>
      <c r="BZ31" s="156">
        <v>0</v>
      </c>
      <c r="CA31" s="156">
        <v>0</v>
      </c>
      <c r="CB31" s="156">
        <v>0</v>
      </c>
      <c r="CC31" s="156">
        <v>0</v>
      </c>
      <c r="CD31" s="156">
        <v>0</v>
      </c>
      <c r="CE31" s="156">
        <v>0</v>
      </c>
      <c r="CF31" s="156">
        <v>0</v>
      </c>
      <c r="CG31" s="156">
        <v>0</v>
      </c>
      <c r="CH31" s="156">
        <v>0</v>
      </c>
      <c r="CI31" s="156">
        <v>0</v>
      </c>
      <c r="CJ31" s="156">
        <v>0</v>
      </c>
      <c r="CK31" s="156">
        <v>0</v>
      </c>
      <c r="CL31" s="156">
        <v>0</v>
      </c>
      <c r="CM31" s="156">
        <v>0</v>
      </c>
      <c r="CN31" s="156">
        <v>0</v>
      </c>
      <c r="CO31" s="156">
        <v>0</v>
      </c>
      <c r="CP31" s="156">
        <v>0</v>
      </c>
      <c r="CQ31" s="156">
        <v>0</v>
      </c>
      <c r="CR31" s="156">
        <v>0</v>
      </c>
      <c r="CS31" s="156">
        <v>0</v>
      </c>
      <c r="CT31" s="156">
        <v>0</v>
      </c>
      <c r="CU31" s="156">
        <v>0</v>
      </c>
      <c r="CV31" s="156">
        <v>0</v>
      </c>
      <c r="CW31" s="156">
        <v>0</v>
      </c>
      <c r="CX31" s="156">
        <v>0</v>
      </c>
      <c r="CY31" s="156">
        <v>0</v>
      </c>
      <c r="CZ31" s="156">
        <v>0</v>
      </c>
      <c r="DA31" s="156">
        <v>0</v>
      </c>
      <c r="DB31" s="156">
        <v>0</v>
      </c>
      <c r="DC31" s="156">
        <v>0</v>
      </c>
      <c r="DD31" s="156">
        <v>0</v>
      </c>
      <c r="DE31" s="156">
        <v>0</v>
      </c>
      <c r="DF31" s="156">
        <v>0</v>
      </c>
      <c r="DG31" s="156">
        <v>0</v>
      </c>
      <c r="DH31" s="156">
        <v>0</v>
      </c>
      <c r="DI31" s="156">
        <v>0</v>
      </c>
      <c r="DJ31" s="156">
        <v>0</v>
      </c>
      <c r="DK31" s="156">
        <v>0</v>
      </c>
      <c r="DL31" s="156">
        <v>0</v>
      </c>
      <c r="DM31" s="156">
        <v>0</v>
      </c>
      <c r="DN31" s="156">
        <v>0</v>
      </c>
      <c r="DO31" s="156">
        <v>0</v>
      </c>
      <c r="DP31" s="156">
        <v>0</v>
      </c>
      <c r="DQ31" s="156">
        <v>0</v>
      </c>
      <c r="DR31" s="156">
        <v>0</v>
      </c>
      <c r="DS31" s="156">
        <v>0</v>
      </c>
      <c r="DT31" s="156">
        <v>0</v>
      </c>
      <c r="DU31" s="156">
        <v>0</v>
      </c>
      <c r="DV31" s="156">
        <v>0</v>
      </c>
      <c r="DW31" s="153">
        <f t="shared" si="1"/>
        <v>163836787.24307692</v>
      </c>
      <c r="DX31" s="153">
        <f t="shared" si="1"/>
        <v>100347428.71692309</v>
      </c>
      <c r="DY31" s="153">
        <f t="shared" si="1"/>
        <v>34035919.836923078</v>
      </c>
      <c r="DZ31" s="153">
        <f t="shared" si="1"/>
        <v>30115317.230769232</v>
      </c>
      <c r="EA31" s="145"/>
    </row>
    <row r="32" spans="1:132" ht="45.75" customHeight="1" x14ac:dyDescent="0.25">
      <c r="A32" s="151" t="s">
        <v>717</v>
      </c>
      <c r="B32" s="315">
        <f t="shared" si="34"/>
        <v>163836787.24307692</v>
      </c>
      <c r="C32" s="152">
        <f t="shared" si="35"/>
        <v>86923076.923076928</v>
      </c>
      <c r="D32" s="152">
        <f t="shared" si="36"/>
        <v>58240503.601538464</v>
      </c>
      <c r="E32" s="152">
        <f t="shared" si="37"/>
        <v>34035919.836923078</v>
      </c>
      <c r="F32" s="152">
        <f t="shared" si="38"/>
        <v>30115317.230769232</v>
      </c>
      <c r="G32" s="152">
        <v>0</v>
      </c>
      <c r="H32" s="152">
        <v>0</v>
      </c>
      <c r="I32" s="152">
        <v>0</v>
      </c>
      <c r="J32" s="152">
        <v>0</v>
      </c>
      <c r="K32" s="152">
        <v>0</v>
      </c>
      <c r="L32" s="152">
        <v>0</v>
      </c>
      <c r="M32" s="152">
        <v>0</v>
      </c>
      <c r="N32" s="152">
        <v>0</v>
      </c>
      <c r="O32" s="152">
        <v>0</v>
      </c>
      <c r="P32" s="152">
        <v>0</v>
      </c>
      <c r="Q32" s="152">
        <v>0</v>
      </c>
      <c r="R32" s="152">
        <v>0</v>
      </c>
      <c r="S32" s="152">
        <v>0</v>
      </c>
      <c r="T32" s="152">
        <v>0</v>
      </c>
      <c r="U32" s="152">
        <v>0</v>
      </c>
      <c r="V32" s="152">
        <v>0</v>
      </c>
      <c r="W32" s="152">
        <v>0</v>
      </c>
      <c r="X32" s="152">
        <v>0</v>
      </c>
      <c r="Y32" s="152">
        <v>0</v>
      </c>
      <c r="Z32" s="152">
        <v>0</v>
      </c>
      <c r="AA32" s="152">
        <v>0</v>
      </c>
      <c r="AB32" s="152">
        <v>0</v>
      </c>
      <c r="AC32" s="152">
        <v>0</v>
      </c>
      <c r="AD32" s="152">
        <v>0</v>
      </c>
      <c r="AE32" s="152">
        <f t="shared" si="39"/>
        <v>13067556.473846154</v>
      </c>
      <c r="AF32" s="152">
        <f t="shared" si="40"/>
        <v>846153.84615384613</v>
      </c>
      <c r="AG32" s="152">
        <v>0</v>
      </c>
      <c r="AH32" s="152">
        <v>0</v>
      </c>
      <c r="AI32" s="152">
        <v>0</v>
      </c>
      <c r="AJ32" s="152">
        <v>0</v>
      </c>
      <c r="AK32" s="152">
        <v>0</v>
      </c>
      <c r="AL32" s="152">
        <v>0</v>
      </c>
      <c r="AM32" s="152">
        <v>0</v>
      </c>
      <c r="AN32" s="152">
        <v>0</v>
      </c>
      <c r="AO32" s="152">
        <v>0</v>
      </c>
      <c r="AP32" s="152">
        <v>0</v>
      </c>
      <c r="AQ32" s="152">
        <v>0</v>
      </c>
      <c r="AR32" s="152">
        <v>0</v>
      </c>
      <c r="AS32" s="152">
        <v>0</v>
      </c>
      <c r="AT32" s="152">
        <v>0</v>
      </c>
      <c r="AU32" s="152">
        <v>0</v>
      </c>
      <c r="AV32" s="152">
        <v>0</v>
      </c>
      <c r="AW32" s="152">
        <v>0</v>
      </c>
      <c r="AX32" s="152">
        <v>0</v>
      </c>
      <c r="AY32" s="152">
        <f t="shared" si="41"/>
        <v>13076923.076923076</v>
      </c>
      <c r="AZ32" s="152">
        <v>0</v>
      </c>
      <c r="BA32" s="152">
        <v>0</v>
      </c>
      <c r="BB32" s="152">
        <v>0</v>
      </c>
      <c r="BC32" s="152"/>
      <c r="BD32" s="152"/>
      <c r="BE32" s="152"/>
      <c r="BF32" s="152"/>
      <c r="BG32" s="152">
        <f t="shared" si="42"/>
        <v>50769230.769230768</v>
      </c>
      <c r="BH32" s="152">
        <f t="shared" si="43"/>
        <v>41260771.269230768</v>
      </c>
      <c r="BI32" s="152">
        <v>0</v>
      </c>
      <c r="BJ32" s="152">
        <v>0</v>
      </c>
      <c r="BK32" s="152">
        <v>0</v>
      </c>
      <c r="BL32" s="152">
        <v>0</v>
      </c>
      <c r="BM32" s="152">
        <v>0</v>
      </c>
      <c r="BN32" s="152">
        <v>0</v>
      </c>
      <c r="BO32" s="152">
        <v>0</v>
      </c>
      <c r="BP32" s="152">
        <v>0</v>
      </c>
      <c r="BQ32" s="152">
        <v>0</v>
      </c>
      <c r="BR32" s="152">
        <v>0</v>
      </c>
      <c r="BS32" s="152">
        <v>0</v>
      </c>
      <c r="BT32" s="152">
        <v>0</v>
      </c>
      <c r="BU32" s="152">
        <v>0</v>
      </c>
      <c r="BV32" s="152">
        <v>0</v>
      </c>
      <c r="BW32" s="152">
        <v>0</v>
      </c>
      <c r="BX32" s="152">
        <v>0</v>
      </c>
      <c r="BY32" s="152">
        <v>0</v>
      </c>
      <c r="BZ32" s="152">
        <v>0</v>
      </c>
      <c r="CA32" s="152">
        <v>0</v>
      </c>
      <c r="CB32" s="152">
        <v>0</v>
      </c>
      <c r="CC32" s="152">
        <v>0</v>
      </c>
      <c r="CD32" s="152">
        <v>0</v>
      </c>
      <c r="CE32" s="152">
        <v>0</v>
      </c>
      <c r="CF32" s="152">
        <v>0</v>
      </c>
      <c r="CG32" s="152">
        <v>0</v>
      </c>
      <c r="CH32" s="152">
        <v>0</v>
      </c>
      <c r="CI32" s="156">
        <v>0</v>
      </c>
      <c r="CJ32" s="156">
        <v>0</v>
      </c>
      <c r="CK32" s="156">
        <v>0</v>
      </c>
      <c r="CL32" s="156">
        <v>0</v>
      </c>
      <c r="CM32" s="156">
        <v>0</v>
      </c>
      <c r="CN32" s="156">
        <v>0</v>
      </c>
      <c r="CO32" s="156">
        <v>0</v>
      </c>
      <c r="CP32" s="156">
        <v>0</v>
      </c>
      <c r="CQ32" s="156">
        <v>0</v>
      </c>
      <c r="CR32" s="156">
        <v>0</v>
      </c>
      <c r="CS32" s="156">
        <v>0</v>
      </c>
      <c r="CT32" s="156">
        <v>0</v>
      </c>
      <c r="CU32" s="156">
        <v>0</v>
      </c>
      <c r="CV32" s="156">
        <v>0</v>
      </c>
      <c r="CW32" s="156">
        <v>0</v>
      </c>
      <c r="CX32" s="156">
        <v>0</v>
      </c>
      <c r="CY32" s="156">
        <v>0</v>
      </c>
      <c r="CZ32" s="156">
        <v>0</v>
      </c>
      <c r="DA32" s="156">
        <v>0</v>
      </c>
      <c r="DB32" s="156">
        <v>0</v>
      </c>
      <c r="DC32" s="156">
        <v>0</v>
      </c>
      <c r="DD32" s="156">
        <v>0</v>
      </c>
      <c r="DE32" s="156">
        <v>0</v>
      </c>
      <c r="DF32" s="156">
        <v>0</v>
      </c>
      <c r="DG32" s="156">
        <v>0</v>
      </c>
      <c r="DH32" s="156">
        <v>0</v>
      </c>
      <c r="DI32" s="156">
        <v>0</v>
      </c>
      <c r="DJ32" s="156">
        <v>0</v>
      </c>
      <c r="DK32" s="156">
        <v>0</v>
      </c>
      <c r="DL32" s="156">
        <v>0</v>
      </c>
      <c r="DM32" s="156">
        <v>0</v>
      </c>
      <c r="DN32" s="156">
        <v>0</v>
      </c>
      <c r="DO32" s="156">
        <v>0</v>
      </c>
      <c r="DP32" s="156">
        <v>0</v>
      </c>
      <c r="DQ32" s="156">
        <v>0</v>
      </c>
      <c r="DR32" s="156">
        <v>0</v>
      </c>
      <c r="DS32" s="152">
        <v>0</v>
      </c>
      <c r="DT32" s="152">
        <v>0</v>
      </c>
      <c r="DU32" s="152">
        <v>0</v>
      </c>
      <c r="DV32" s="152">
        <v>0</v>
      </c>
      <c r="DW32" s="153">
        <f t="shared" si="1"/>
        <v>163836787.24307692</v>
      </c>
      <c r="DX32" s="153">
        <f t="shared" si="1"/>
        <v>100347428.71692309</v>
      </c>
      <c r="DY32" s="153">
        <f t="shared" si="1"/>
        <v>34035919.836923078</v>
      </c>
      <c r="DZ32" s="153">
        <f t="shared" si="1"/>
        <v>30115317.230769232</v>
      </c>
      <c r="EA32" s="145"/>
    </row>
    <row r="33" spans="1:132" ht="45.75" customHeight="1" x14ac:dyDescent="0.25">
      <c r="A33" s="151" t="s">
        <v>718</v>
      </c>
      <c r="B33" s="315">
        <f t="shared" si="34"/>
        <v>0</v>
      </c>
      <c r="C33" s="152">
        <v>0</v>
      </c>
      <c r="D33" s="152">
        <v>0</v>
      </c>
      <c r="E33" s="152"/>
      <c r="F33" s="152">
        <v>0</v>
      </c>
      <c r="G33" s="152">
        <v>0</v>
      </c>
      <c r="H33" s="152">
        <v>0</v>
      </c>
      <c r="I33" s="152">
        <v>0</v>
      </c>
      <c r="J33" s="152">
        <v>0</v>
      </c>
      <c r="K33" s="152">
        <v>0</v>
      </c>
      <c r="L33" s="152">
        <v>0</v>
      </c>
      <c r="M33" s="152">
        <v>0</v>
      </c>
      <c r="N33" s="152">
        <v>0</v>
      </c>
      <c r="O33" s="152">
        <v>0</v>
      </c>
      <c r="P33" s="152">
        <v>0</v>
      </c>
      <c r="Q33" s="152">
        <v>0</v>
      </c>
      <c r="R33" s="152">
        <v>0</v>
      </c>
      <c r="S33" s="152">
        <v>0</v>
      </c>
      <c r="T33" s="152">
        <v>0</v>
      </c>
      <c r="U33" s="152">
        <v>0</v>
      </c>
      <c r="V33" s="152">
        <v>0</v>
      </c>
      <c r="W33" s="152">
        <v>0</v>
      </c>
      <c r="X33" s="152">
        <v>0</v>
      </c>
      <c r="Y33" s="152">
        <v>0</v>
      </c>
      <c r="Z33" s="152">
        <v>0</v>
      </c>
      <c r="AA33" s="152">
        <v>0</v>
      </c>
      <c r="AB33" s="152">
        <v>0</v>
      </c>
      <c r="AC33" s="152">
        <v>0</v>
      </c>
      <c r="AD33" s="152">
        <v>0</v>
      </c>
      <c r="AE33" s="152"/>
      <c r="AF33" s="152"/>
      <c r="AG33" s="152">
        <v>0</v>
      </c>
      <c r="AH33" s="152">
        <v>0</v>
      </c>
      <c r="AI33" s="152">
        <v>0</v>
      </c>
      <c r="AJ33" s="152">
        <v>0</v>
      </c>
      <c r="AK33" s="152">
        <v>0</v>
      </c>
      <c r="AL33" s="152">
        <v>0</v>
      </c>
      <c r="AM33" s="152">
        <v>0</v>
      </c>
      <c r="AN33" s="152">
        <v>0</v>
      </c>
      <c r="AO33" s="152">
        <v>0</v>
      </c>
      <c r="AP33" s="152">
        <v>0</v>
      </c>
      <c r="AQ33" s="152">
        <v>0</v>
      </c>
      <c r="AR33" s="152">
        <v>0</v>
      </c>
      <c r="AS33" s="152">
        <v>0</v>
      </c>
      <c r="AT33" s="152">
        <v>0</v>
      </c>
      <c r="AU33" s="152">
        <v>0</v>
      </c>
      <c r="AV33" s="152">
        <v>0</v>
      </c>
      <c r="AW33" s="152">
        <v>0</v>
      </c>
      <c r="AX33" s="152">
        <v>0</v>
      </c>
      <c r="AY33" s="152"/>
      <c r="AZ33" s="152">
        <v>0</v>
      </c>
      <c r="BA33" s="152">
        <v>0</v>
      </c>
      <c r="BB33" s="152">
        <v>0</v>
      </c>
      <c r="BC33" s="152"/>
      <c r="BD33" s="152"/>
      <c r="BE33" s="152"/>
      <c r="BF33" s="152"/>
      <c r="BG33" s="152">
        <v>0</v>
      </c>
      <c r="BH33" s="152"/>
      <c r="BI33" s="152">
        <v>0</v>
      </c>
      <c r="BJ33" s="152">
        <v>0</v>
      </c>
      <c r="BK33" s="152">
        <v>0</v>
      </c>
      <c r="BL33" s="152">
        <v>0</v>
      </c>
      <c r="BM33" s="152">
        <v>0</v>
      </c>
      <c r="BN33" s="152">
        <v>0</v>
      </c>
      <c r="BO33" s="152">
        <v>0</v>
      </c>
      <c r="BP33" s="152">
        <v>0</v>
      </c>
      <c r="BQ33" s="152">
        <v>0</v>
      </c>
      <c r="BR33" s="152">
        <v>0</v>
      </c>
      <c r="BS33" s="152">
        <v>0</v>
      </c>
      <c r="BT33" s="152">
        <v>0</v>
      </c>
      <c r="BU33" s="152">
        <v>0</v>
      </c>
      <c r="BV33" s="152">
        <v>0</v>
      </c>
      <c r="BW33" s="152">
        <v>0</v>
      </c>
      <c r="BX33" s="152">
        <v>0</v>
      </c>
      <c r="BY33" s="152">
        <v>0</v>
      </c>
      <c r="BZ33" s="152">
        <v>0</v>
      </c>
      <c r="CA33" s="152">
        <v>0</v>
      </c>
      <c r="CB33" s="152">
        <v>0</v>
      </c>
      <c r="CC33" s="152">
        <v>0</v>
      </c>
      <c r="CD33" s="152">
        <v>0</v>
      </c>
      <c r="CE33" s="152">
        <v>0</v>
      </c>
      <c r="CF33" s="152">
        <v>0</v>
      </c>
      <c r="CG33" s="152">
        <v>0</v>
      </c>
      <c r="CH33" s="152">
        <v>0</v>
      </c>
      <c r="CI33" s="156">
        <v>0</v>
      </c>
      <c r="CJ33" s="156">
        <v>0</v>
      </c>
      <c r="CK33" s="156">
        <v>0</v>
      </c>
      <c r="CL33" s="156">
        <v>0</v>
      </c>
      <c r="CM33" s="156">
        <v>0</v>
      </c>
      <c r="CN33" s="156">
        <v>0</v>
      </c>
      <c r="CO33" s="156">
        <v>0</v>
      </c>
      <c r="CP33" s="156">
        <v>0</v>
      </c>
      <c r="CQ33" s="156">
        <v>0</v>
      </c>
      <c r="CR33" s="156">
        <v>0</v>
      </c>
      <c r="CS33" s="156">
        <v>0</v>
      </c>
      <c r="CT33" s="156">
        <v>0</v>
      </c>
      <c r="CU33" s="156">
        <v>0</v>
      </c>
      <c r="CV33" s="156">
        <v>0</v>
      </c>
      <c r="CW33" s="156">
        <v>0</v>
      </c>
      <c r="CX33" s="156">
        <v>0</v>
      </c>
      <c r="CY33" s="156">
        <v>0</v>
      </c>
      <c r="CZ33" s="156">
        <v>0</v>
      </c>
      <c r="DA33" s="156">
        <v>0</v>
      </c>
      <c r="DB33" s="156">
        <v>0</v>
      </c>
      <c r="DC33" s="156">
        <v>0</v>
      </c>
      <c r="DD33" s="156">
        <v>0</v>
      </c>
      <c r="DE33" s="156">
        <v>0</v>
      </c>
      <c r="DF33" s="156">
        <v>0</v>
      </c>
      <c r="DG33" s="156">
        <v>0</v>
      </c>
      <c r="DH33" s="156">
        <v>0</v>
      </c>
      <c r="DI33" s="156">
        <v>0</v>
      </c>
      <c r="DJ33" s="156">
        <v>0</v>
      </c>
      <c r="DK33" s="156">
        <v>0</v>
      </c>
      <c r="DL33" s="156">
        <v>0</v>
      </c>
      <c r="DM33" s="156">
        <v>0</v>
      </c>
      <c r="DN33" s="156">
        <v>0</v>
      </c>
      <c r="DO33" s="156">
        <v>0</v>
      </c>
      <c r="DP33" s="156">
        <v>0</v>
      </c>
      <c r="DQ33" s="156">
        <v>0</v>
      </c>
      <c r="DR33" s="156">
        <v>0</v>
      </c>
      <c r="DS33" s="152">
        <v>0</v>
      </c>
      <c r="DT33" s="152">
        <v>0</v>
      </c>
      <c r="DU33" s="152">
        <v>0</v>
      </c>
      <c r="DV33" s="152">
        <v>0</v>
      </c>
      <c r="DW33" s="153">
        <f t="shared" ref="DW33:DZ66" si="44">+C33+G33+K33+O33+S33+W33+AA33+AE33+AI33+AM33+AQ33+AU33+AY33+BC33+BG33+BK33+BO33+BS33+BW33+CA33+CE33+CI33+CM33+CQ33+CU33+CY33+DC33+DG33+DK33+DO33+DS33</f>
        <v>0</v>
      </c>
      <c r="DX33" s="153">
        <f>+D33+H33+L33+P33+T33+X33+AF33+AN33+AR33+AV33+AZ33+BD33+BH33+BL33+BP33+BT33+BX33+CB33+CF33+CJ33+CN33+CR33+CV33+CZ33+DD33+DH33+DL33+DP33+DT33</f>
        <v>0</v>
      </c>
      <c r="DY33" s="153">
        <f>+E33+I33+M33+Q33+U33+Y33+AG33+AO33+AS33+AW33+BA33+BE33+BI33+BM33+BQ33+BU33+BY33+CC33+CG33+CK33+CO33+CS33+CW33+DA33+DE33+DI33+DM33+DQ33+DU33</f>
        <v>0</v>
      </c>
      <c r="DZ33" s="153">
        <f>+F33+J33+N33+R33+V33+Z33+AH33+AP33+AT33+AX33+BB33+BF33+BJ33+BN33+BR33+BV33+BZ33+CD33+CH33+CL33+CP33+CT33+CX33+DB33+DF33+DJ33+DN33+DR33+DV33</f>
        <v>0</v>
      </c>
      <c r="EA33" s="145"/>
    </row>
    <row r="34" spans="1:132" ht="45.75" customHeight="1" x14ac:dyDescent="0.25">
      <c r="A34" s="154" t="s">
        <v>719</v>
      </c>
      <c r="B34" s="315">
        <f t="shared" si="34"/>
        <v>163836787.24307692</v>
      </c>
      <c r="C34" s="152">
        <f t="shared" si="35"/>
        <v>86923076.923076928</v>
      </c>
      <c r="D34" s="152">
        <f t="shared" si="36"/>
        <v>58240503.601538464</v>
      </c>
      <c r="E34" s="152">
        <f t="shared" si="37"/>
        <v>34035919.836923078</v>
      </c>
      <c r="F34" s="152">
        <f t="shared" si="38"/>
        <v>30115317.230769232</v>
      </c>
      <c r="G34" s="152">
        <v>0</v>
      </c>
      <c r="H34" s="152">
        <v>0</v>
      </c>
      <c r="I34" s="152">
        <v>0</v>
      </c>
      <c r="J34" s="152">
        <v>0</v>
      </c>
      <c r="K34" s="152">
        <v>0</v>
      </c>
      <c r="L34" s="152">
        <v>0</v>
      </c>
      <c r="M34" s="152">
        <v>0</v>
      </c>
      <c r="N34" s="152">
        <v>0</v>
      </c>
      <c r="O34" s="152">
        <v>0</v>
      </c>
      <c r="P34" s="152">
        <v>0</v>
      </c>
      <c r="Q34" s="152">
        <v>0</v>
      </c>
      <c r="R34" s="152">
        <v>0</v>
      </c>
      <c r="S34" s="152">
        <v>0</v>
      </c>
      <c r="T34" s="152">
        <v>0</v>
      </c>
      <c r="U34" s="152">
        <v>0</v>
      </c>
      <c r="V34" s="152">
        <v>0</v>
      </c>
      <c r="W34" s="152">
        <v>0</v>
      </c>
      <c r="X34" s="152">
        <v>0</v>
      </c>
      <c r="Y34" s="152">
        <v>0</v>
      </c>
      <c r="Z34" s="152">
        <v>0</v>
      </c>
      <c r="AA34" s="152">
        <v>0</v>
      </c>
      <c r="AB34" s="152">
        <v>0</v>
      </c>
      <c r="AC34" s="152">
        <v>0</v>
      </c>
      <c r="AD34" s="152">
        <v>0</v>
      </c>
      <c r="AE34" s="152">
        <f t="shared" si="39"/>
        <v>13067556.473846154</v>
      </c>
      <c r="AF34" s="152">
        <f t="shared" si="40"/>
        <v>846153.84615384613</v>
      </c>
      <c r="AG34" s="152">
        <v>0</v>
      </c>
      <c r="AH34" s="152">
        <v>0</v>
      </c>
      <c r="AI34" s="152">
        <v>0</v>
      </c>
      <c r="AJ34" s="152">
        <v>0</v>
      </c>
      <c r="AK34" s="152">
        <v>0</v>
      </c>
      <c r="AL34" s="152">
        <v>0</v>
      </c>
      <c r="AM34" s="156">
        <v>0</v>
      </c>
      <c r="AN34" s="156">
        <v>0</v>
      </c>
      <c r="AO34" s="156">
        <v>0</v>
      </c>
      <c r="AP34" s="156">
        <v>0</v>
      </c>
      <c r="AQ34" s="156">
        <v>0</v>
      </c>
      <c r="AR34" s="156">
        <v>0</v>
      </c>
      <c r="AS34" s="156">
        <v>0</v>
      </c>
      <c r="AT34" s="156">
        <v>0</v>
      </c>
      <c r="AU34" s="156">
        <v>0</v>
      </c>
      <c r="AV34" s="156">
        <v>0</v>
      </c>
      <c r="AW34" s="156">
        <v>0</v>
      </c>
      <c r="AX34" s="156">
        <v>0</v>
      </c>
      <c r="AY34" s="152">
        <f t="shared" si="41"/>
        <v>13076923.076923076</v>
      </c>
      <c r="AZ34" s="152">
        <v>0</v>
      </c>
      <c r="BA34" s="152">
        <v>0</v>
      </c>
      <c r="BB34" s="152">
        <v>0</v>
      </c>
      <c r="BC34" s="156"/>
      <c r="BD34" s="156"/>
      <c r="BE34" s="156"/>
      <c r="BF34" s="156"/>
      <c r="BG34" s="152">
        <f t="shared" si="42"/>
        <v>50769230.769230768</v>
      </c>
      <c r="BH34" s="152">
        <f t="shared" si="43"/>
        <v>41260771.269230768</v>
      </c>
      <c r="BI34" s="152">
        <v>0</v>
      </c>
      <c r="BJ34" s="152">
        <v>0</v>
      </c>
      <c r="BK34" s="156">
        <v>0</v>
      </c>
      <c r="BL34" s="156">
        <v>0</v>
      </c>
      <c r="BM34" s="156">
        <v>0</v>
      </c>
      <c r="BN34" s="156">
        <v>0</v>
      </c>
      <c r="BO34" s="156">
        <v>0</v>
      </c>
      <c r="BP34" s="156">
        <v>0</v>
      </c>
      <c r="BQ34" s="156">
        <v>0</v>
      </c>
      <c r="BR34" s="156">
        <v>0</v>
      </c>
      <c r="BS34" s="152">
        <v>0</v>
      </c>
      <c r="BT34" s="152">
        <v>0</v>
      </c>
      <c r="BU34" s="152">
        <v>0</v>
      </c>
      <c r="BV34" s="152">
        <v>0</v>
      </c>
      <c r="BW34" s="156">
        <v>0</v>
      </c>
      <c r="BX34" s="156">
        <v>0</v>
      </c>
      <c r="BY34" s="156">
        <v>0</v>
      </c>
      <c r="BZ34" s="156">
        <v>0</v>
      </c>
      <c r="CA34" s="156">
        <v>0</v>
      </c>
      <c r="CB34" s="156">
        <v>0</v>
      </c>
      <c r="CC34" s="156">
        <v>0</v>
      </c>
      <c r="CD34" s="156">
        <v>0</v>
      </c>
      <c r="CE34" s="156">
        <v>0</v>
      </c>
      <c r="CF34" s="156">
        <v>0</v>
      </c>
      <c r="CG34" s="156">
        <v>0</v>
      </c>
      <c r="CH34" s="156">
        <v>0</v>
      </c>
      <c r="CI34" s="156">
        <v>0</v>
      </c>
      <c r="CJ34" s="156">
        <v>0</v>
      </c>
      <c r="CK34" s="156">
        <v>0</v>
      </c>
      <c r="CL34" s="156">
        <v>0</v>
      </c>
      <c r="CM34" s="156">
        <v>0</v>
      </c>
      <c r="CN34" s="156">
        <v>0</v>
      </c>
      <c r="CO34" s="156">
        <v>0</v>
      </c>
      <c r="CP34" s="156">
        <v>0</v>
      </c>
      <c r="CQ34" s="156">
        <v>0</v>
      </c>
      <c r="CR34" s="156">
        <v>0</v>
      </c>
      <c r="CS34" s="156">
        <v>0</v>
      </c>
      <c r="CT34" s="156">
        <v>0</v>
      </c>
      <c r="CU34" s="156">
        <v>0</v>
      </c>
      <c r="CV34" s="156">
        <v>0</v>
      </c>
      <c r="CW34" s="156">
        <v>0</v>
      </c>
      <c r="CX34" s="156">
        <v>0</v>
      </c>
      <c r="CY34" s="156">
        <v>0</v>
      </c>
      <c r="CZ34" s="156">
        <v>0</v>
      </c>
      <c r="DA34" s="156">
        <v>0</v>
      </c>
      <c r="DB34" s="156">
        <v>0</v>
      </c>
      <c r="DC34" s="156">
        <v>0</v>
      </c>
      <c r="DD34" s="156">
        <v>0</v>
      </c>
      <c r="DE34" s="156">
        <v>0</v>
      </c>
      <c r="DF34" s="156">
        <v>0</v>
      </c>
      <c r="DG34" s="156">
        <v>0</v>
      </c>
      <c r="DH34" s="156">
        <v>0</v>
      </c>
      <c r="DI34" s="156">
        <v>0</v>
      </c>
      <c r="DJ34" s="156">
        <v>0</v>
      </c>
      <c r="DK34" s="156">
        <v>0</v>
      </c>
      <c r="DL34" s="156">
        <v>0</v>
      </c>
      <c r="DM34" s="156">
        <v>0</v>
      </c>
      <c r="DN34" s="156">
        <v>0</v>
      </c>
      <c r="DO34" s="156">
        <v>0</v>
      </c>
      <c r="DP34" s="156">
        <v>0</v>
      </c>
      <c r="DQ34" s="156">
        <v>0</v>
      </c>
      <c r="DR34" s="156">
        <v>0</v>
      </c>
      <c r="DS34" s="156">
        <v>0</v>
      </c>
      <c r="DT34" s="156">
        <v>0</v>
      </c>
      <c r="DU34" s="156">
        <v>0</v>
      </c>
      <c r="DV34" s="156">
        <v>0</v>
      </c>
      <c r="DW34" s="153">
        <f t="shared" si="44"/>
        <v>163836787.24307692</v>
      </c>
      <c r="DX34" s="153">
        <f t="shared" si="44"/>
        <v>100347428.71692309</v>
      </c>
      <c r="DY34" s="153">
        <f t="shared" si="44"/>
        <v>34035919.836923078</v>
      </c>
      <c r="DZ34" s="153">
        <f t="shared" si="44"/>
        <v>30115317.230769232</v>
      </c>
      <c r="EA34" s="145"/>
    </row>
    <row r="35" spans="1:132" ht="45.75" customHeight="1" x14ac:dyDescent="0.25">
      <c r="A35" s="154" t="s">
        <v>720</v>
      </c>
      <c r="B35" s="315">
        <f t="shared" si="34"/>
        <v>163836787.24307692</v>
      </c>
      <c r="C35" s="152">
        <f t="shared" si="35"/>
        <v>86923076.923076928</v>
      </c>
      <c r="D35" s="152">
        <f t="shared" si="36"/>
        <v>58240503.601538464</v>
      </c>
      <c r="E35" s="152">
        <f t="shared" si="37"/>
        <v>34035919.836923078</v>
      </c>
      <c r="F35" s="152">
        <f t="shared" si="38"/>
        <v>30115317.230769232</v>
      </c>
      <c r="G35" s="152">
        <v>0</v>
      </c>
      <c r="H35" s="152">
        <v>0</v>
      </c>
      <c r="I35" s="152">
        <v>0</v>
      </c>
      <c r="J35" s="152">
        <v>0</v>
      </c>
      <c r="K35" s="152">
        <v>0</v>
      </c>
      <c r="L35" s="152">
        <v>0</v>
      </c>
      <c r="M35" s="152">
        <v>0</v>
      </c>
      <c r="N35" s="152">
        <v>0</v>
      </c>
      <c r="O35" s="152">
        <v>0</v>
      </c>
      <c r="P35" s="152">
        <v>0</v>
      </c>
      <c r="Q35" s="152">
        <v>0</v>
      </c>
      <c r="R35" s="152">
        <v>0</v>
      </c>
      <c r="S35" s="152">
        <v>0</v>
      </c>
      <c r="T35" s="152">
        <v>0</v>
      </c>
      <c r="U35" s="152">
        <v>0</v>
      </c>
      <c r="V35" s="152">
        <v>0</v>
      </c>
      <c r="W35" s="152">
        <v>0</v>
      </c>
      <c r="X35" s="152">
        <v>0</v>
      </c>
      <c r="Y35" s="152">
        <v>0</v>
      </c>
      <c r="Z35" s="152">
        <v>0</v>
      </c>
      <c r="AA35" s="152">
        <v>0</v>
      </c>
      <c r="AB35" s="152">
        <v>0</v>
      </c>
      <c r="AC35" s="152">
        <v>0</v>
      </c>
      <c r="AD35" s="152">
        <v>0</v>
      </c>
      <c r="AE35" s="152">
        <f t="shared" si="39"/>
        <v>13067556.473846154</v>
      </c>
      <c r="AF35" s="152">
        <f t="shared" si="40"/>
        <v>846153.84615384613</v>
      </c>
      <c r="AG35" s="152">
        <v>0</v>
      </c>
      <c r="AH35" s="152">
        <v>0</v>
      </c>
      <c r="AI35" s="152">
        <v>0</v>
      </c>
      <c r="AJ35" s="152">
        <v>0</v>
      </c>
      <c r="AK35" s="152">
        <v>0</v>
      </c>
      <c r="AL35" s="152">
        <v>0</v>
      </c>
      <c r="AM35" s="156">
        <v>0</v>
      </c>
      <c r="AN35" s="156">
        <v>0</v>
      </c>
      <c r="AO35" s="156">
        <v>0</v>
      </c>
      <c r="AP35" s="156">
        <v>0</v>
      </c>
      <c r="AQ35" s="156">
        <v>0</v>
      </c>
      <c r="AR35" s="156">
        <v>0</v>
      </c>
      <c r="AS35" s="156">
        <v>0</v>
      </c>
      <c r="AT35" s="156">
        <v>0</v>
      </c>
      <c r="AU35" s="156">
        <v>0</v>
      </c>
      <c r="AV35" s="156">
        <v>0</v>
      </c>
      <c r="AW35" s="156">
        <v>0</v>
      </c>
      <c r="AX35" s="156">
        <v>0</v>
      </c>
      <c r="AY35" s="152">
        <f t="shared" si="41"/>
        <v>13076923.076923076</v>
      </c>
      <c r="AZ35" s="152">
        <v>0</v>
      </c>
      <c r="BA35" s="152">
        <v>0</v>
      </c>
      <c r="BB35" s="152">
        <v>0</v>
      </c>
      <c r="BC35" s="156"/>
      <c r="BD35" s="156"/>
      <c r="BE35" s="156"/>
      <c r="BF35" s="156"/>
      <c r="BG35" s="152">
        <f t="shared" si="42"/>
        <v>50769230.769230768</v>
      </c>
      <c r="BH35" s="152">
        <f t="shared" si="43"/>
        <v>41260771.269230768</v>
      </c>
      <c r="BI35" s="152">
        <v>0</v>
      </c>
      <c r="BJ35" s="152">
        <v>0</v>
      </c>
      <c r="BK35" s="156">
        <v>0</v>
      </c>
      <c r="BL35" s="156">
        <v>0</v>
      </c>
      <c r="BM35" s="156">
        <v>0</v>
      </c>
      <c r="BN35" s="156">
        <v>0</v>
      </c>
      <c r="BO35" s="156">
        <v>0</v>
      </c>
      <c r="BP35" s="156">
        <v>0</v>
      </c>
      <c r="BQ35" s="156">
        <v>0</v>
      </c>
      <c r="BR35" s="156">
        <v>0</v>
      </c>
      <c r="BS35" s="152">
        <v>0</v>
      </c>
      <c r="BT35" s="152">
        <v>0</v>
      </c>
      <c r="BU35" s="152">
        <v>0</v>
      </c>
      <c r="BV35" s="152">
        <v>0</v>
      </c>
      <c r="BW35" s="156">
        <v>0</v>
      </c>
      <c r="BX35" s="156">
        <v>0</v>
      </c>
      <c r="BY35" s="156">
        <v>0</v>
      </c>
      <c r="BZ35" s="156">
        <v>0</v>
      </c>
      <c r="CA35" s="156">
        <v>0</v>
      </c>
      <c r="CB35" s="156">
        <v>0</v>
      </c>
      <c r="CC35" s="156">
        <v>0</v>
      </c>
      <c r="CD35" s="156">
        <v>0</v>
      </c>
      <c r="CE35" s="156">
        <v>0</v>
      </c>
      <c r="CF35" s="156">
        <v>0</v>
      </c>
      <c r="CG35" s="156">
        <v>0</v>
      </c>
      <c r="CH35" s="156">
        <v>0</v>
      </c>
      <c r="CI35" s="156">
        <v>0</v>
      </c>
      <c r="CJ35" s="156">
        <v>0</v>
      </c>
      <c r="CK35" s="156">
        <v>0</v>
      </c>
      <c r="CL35" s="156">
        <v>0</v>
      </c>
      <c r="CM35" s="156">
        <v>0</v>
      </c>
      <c r="CN35" s="156">
        <v>0</v>
      </c>
      <c r="CO35" s="156">
        <v>0</v>
      </c>
      <c r="CP35" s="156">
        <v>0</v>
      </c>
      <c r="CQ35" s="156">
        <v>0</v>
      </c>
      <c r="CR35" s="156">
        <v>0</v>
      </c>
      <c r="CS35" s="156">
        <v>0</v>
      </c>
      <c r="CT35" s="156">
        <v>0</v>
      </c>
      <c r="CU35" s="156">
        <v>0</v>
      </c>
      <c r="CV35" s="156">
        <v>0</v>
      </c>
      <c r="CW35" s="156">
        <v>0</v>
      </c>
      <c r="CX35" s="156">
        <v>0</v>
      </c>
      <c r="CY35" s="156">
        <v>0</v>
      </c>
      <c r="CZ35" s="156">
        <v>0</v>
      </c>
      <c r="DA35" s="156">
        <v>0</v>
      </c>
      <c r="DB35" s="156">
        <v>0</v>
      </c>
      <c r="DC35" s="156">
        <v>0</v>
      </c>
      <c r="DD35" s="156">
        <v>0</v>
      </c>
      <c r="DE35" s="156">
        <v>0</v>
      </c>
      <c r="DF35" s="156">
        <v>0</v>
      </c>
      <c r="DG35" s="156">
        <v>0</v>
      </c>
      <c r="DH35" s="156">
        <v>0</v>
      </c>
      <c r="DI35" s="156">
        <v>0</v>
      </c>
      <c r="DJ35" s="156">
        <v>0</v>
      </c>
      <c r="DK35" s="156">
        <v>0</v>
      </c>
      <c r="DL35" s="156">
        <v>0</v>
      </c>
      <c r="DM35" s="156">
        <v>0</v>
      </c>
      <c r="DN35" s="156">
        <v>0</v>
      </c>
      <c r="DO35" s="156">
        <v>0</v>
      </c>
      <c r="DP35" s="156">
        <v>0</v>
      </c>
      <c r="DQ35" s="156">
        <v>0</v>
      </c>
      <c r="DR35" s="156">
        <v>0</v>
      </c>
      <c r="DS35" s="156">
        <v>0</v>
      </c>
      <c r="DT35" s="156">
        <v>0</v>
      </c>
      <c r="DU35" s="156">
        <v>0</v>
      </c>
      <c r="DV35" s="156">
        <v>0</v>
      </c>
      <c r="DW35" s="153">
        <f t="shared" si="44"/>
        <v>163836787.24307692</v>
      </c>
      <c r="DX35" s="153">
        <f t="shared" si="44"/>
        <v>100347428.71692309</v>
      </c>
      <c r="DY35" s="153">
        <f t="shared" si="44"/>
        <v>34035919.836923078</v>
      </c>
      <c r="DZ35" s="153">
        <f t="shared" si="44"/>
        <v>30115317.230769232</v>
      </c>
      <c r="EA35" s="145"/>
    </row>
    <row r="36" spans="1:132" ht="45.75" customHeight="1" x14ac:dyDescent="0.25">
      <c r="A36" s="154" t="s">
        <v>721</v>
      </c>
      <c r="B36" s="315">
        <f t="shared" si="34"/>
        <v>163836787.24307692</v>
      </c>
      <c r="C36" s="152">
        <f t="shared" si="35"/>
        <v>86923076.923076928</v>
      </c>
      <c r="D36" s="152">
        <f t="shared" si="36"/>
        <v>58240503.601538464</v>
      </c>
      <c r="E36" s="152">
        <f t="shared" si="37"/>
        <v>34035919.836923078</v>
      </c>
      <c r="F36" s="152">
        <f t="shared" si="38"/>
        <v>30115317.230769232</v>
      </c>
      <c r="G36" s="152">
        <v>0</v>
      </c>
      <c r="H36" s="152">
        <v>0</v>
      </c>
      <c r="I36" s="152">
        <v>0</v>
      </c>
      <c r="J36" s="152">
        <v>0</v>
      </c>
      <c r="K36" s="152">
        <v>0</v>
      </c>
      <c r="L36" s="152">
        <v>0</v>
      </c>
      <c r="M36" s="152">
        <v>0</v>
      </c>
      <c r="N36" s="152">
        <v>0</v>
      </c>
      <c r="O36" s="152">
        <v>0</v>
      </c>
      <c r="P36" s="152">
        <v>0</v>
      </c>
      <c r="Q36" s="152">
        <v>0</v>
      </c>
      <c r="R36" s="152">
        <v>0</v>
      </c>
      <c r="S36" s="152">
        <v>0</v>
      </c>
      <c r="T36" s="152">
        <v>0</v>
      </c>
      <c r="U36" s="152">
        <v>0</v>
      </c>
      <c r="V36" s="152">
        <v>0</v>
      </c>
      <c r="W36" s="152">
        <v>0</v>
      </c>
      <c r="X36" s="152">
        <v>0</v>
      </c>
      <c r="Y36" s="152">
        <v>0</v>
      </c>
      <c r="Z36" s="152">
        <v>0</v>
      </c>
      <c r="AA36" s="152">
        <v>0</v>
      </c>
      <c r="AB36" s="152">
        <v>0</v>
      </c>
      <c r="AC36" s="152">
        <v>0</v>
      </c>
      <c r="AD36" s="152">
        <v>0</v>
      </c>
      <c r="AE36" s="152">
        <f t="shared" si="39"/>
        <v>13067556.473846154</v>
      </c>
      <c r="AF36" s="152">
        <f t="shared" si="40"/>
        <v>846153.84615384613</v>
      </c>
      <c r="AG36" s="152">
        <v>0</v>
      </c>
      <c r="AH36" s="152">
        <v>0</v>
      </c>
      <c r="AI36" s="152">
        <v>0</v>
      </c>
      <c r="AJ36" s="152">
        <v>0</v>
      </c>
      <c r="AK36" s="152">
        <v>0</v>
      </c>
      <c r="AL36" s="152">
        <v>0</v>
      </c>
      <c r="AM36" s="156">
        <v>0</v>
      </c>
      <c r="AN36" s="156">
        <v>0</v>
      </c>
      <c r="AO36" s="156">
        <v>0</v>
      </c>
      <c r="AP36" s="156">
        <v>0</v>
      </c>
      <c r="AQ36" s="156">
        <v>0</v>
      </c>
      <c r="AR36" s="156">
        <v>0</v>
      </c>
      <c r="AS36" s="156">
        <v>0</v>
      </c>
      <c r="AT36" s="156">
        <v>0</v>
      </c>
      <c r="AU36" s="156">
        <v>0</v>
      </c>
      <c r="AV36" s="156">
        <v>0</v>
      </c>
      <c r="AW36" s="156">
        <v>0</v>
      </c>
      <c r="AX36" s="156">
        <v>0</v>
      </c>
      <c r="AY36" s="152">
        <f t="shared" si="41"/>
        <v>13076923.076923076</v>
      </c>
      <c r="AZ36" s="152">
        <v>0</v>
      </c>
      <c r="BA36" s="152">
        <v>0</v>
      </c>
      <c r="BB36" s="152">
        <v>0</v>
      </c>
      <c r="BC36" s="156"/>
      <c r="BD36" s="156"/>
      <c r="BE36" s="156"/>
      <c r="BF36" s="156"/>
      <c r="BG36" s="152">
        <f t="shared" si="42"/>
        <v>50769230.769230768</v>
      </c>
      <c r="BH36" s="152">
        <f t="shared" si="43"/>
        <v>41260771.269230768</v>
      </c>
      <c r="BI36" s="152">
        <v>0</v>
      </c>
      <c r="BJ36" s="152">
        <v>0</v>
      </c>
      <c r="BK36" s="156">
        <v>0</v>
      </c>
      <c r="BL36" s="156">
        <v>0</v>
      </c>
      <c r="BM36" s="156">
        <v>0</v>
      </c>
      <c r="BN36" s="156">
        <v>0</v>
      </c>
      <c r="BO36" s="156">
        <v>0</v>
      </c>
      <c r="BP36" s="156">
        <v>0</v>
      </c>
      <c r="BQ36" s="156">
        <v>0</v>
      </c>
      <c r="BR36" s="156">
        <v>0</v>
      </c>
      <c r="BS36" s="152">
        <v>0</v>
      </c>
      <c r="BT36" s="152">
        <v>0</v>
      </c>
      <c r="BU36" s="152">
        <v>0</v>
      </c>
      <c r="BV36" s="152">
        <v>0</v>
      </c>
      <c r="BW36" s="156">
        <v>0</v>
      </c>
      <c r="BX36" s="156">
        <v>0</v>
      </c>
      <c r="BY36" s="156">
        <v>0</v>
      </c>
      <c r="BZ36" s="156">
        <v>0</v>
      </c>
      <c r="CA36" s="156">
        <v>0</v>
      </c>
      <c r="CB36" s="156">
        <v>0</v>
      </c>
      <c r="CC36" s="156">
        <v>0</v>
      </c>
      <c r="CD36" s="156">
        <v>0</v>
      </c>
      <c r="CE36" s="156">
        <v>0</v>
      </c>
      <c r="CF36" s="156">
        <v>0</v>
      </c>
      <c r="CG36" s="156">
        <v>0</v>
      </c>
      <c r="CH36" s="156">
        <v>0</v>
      </c>
      <c r="CI36" s="156">
        <v>0</v>
      </c>
      <c r="CJ36" s="156">
        <v>0</v>
      </c>
      <c r="CK36" s="156">
        <v>0</v>
      </c>
      <c r="CL36" s="156">
        <v>0</v>
      </c>
      <c r="CM36" s="156">
        <v>0</v>
      </c>
      <c r="CN36" s="156">
        <v>0</v>
      </c>
      <c r="CO36" s="156">
        <v>0</v>
      </c>
      <c r="CP36" s="156">
        <v>0</v>
      </c>
      <c r="CQ36" s="156">
        <v>0</v>
      </c>
      <c r="CR36" s="156">
        <v>0</v>
      </c>
      <c r="CS36" s="156">
        <v>0</v>
      </c>
      <c r="CT36" s="156">
        <v>0</v>
      </c>
      <c r="CU36" s="156">
        <v>0</v>
      </c>
      <c r="CV36" s="156">
        <v>0</v>
      </c>
      <c r="CW36" s="156">
        <v>0</v>
      </c>
      <c r="CX36" s="156">
        <v>0</v>
      </c>
      <c r="CY36" s="156">
        <v>0</v>
      </c>
      <c r="CZ36" s="156">
        <v>0</v>
      </c>
      <c r="DA36" s="156">
        <v>0</v>
      </c>
      <c r="DB36" s="156">
        <v>0</v>
      </c>
      <c r="DC36" s="156">
        <v>0</v>
      </c>
      <c r="DD36" s="156">
        <v>0</v>
      </c>
      <c r="DE36" s="156">
        <v>0</v>
      </c>
      <c r="DF36" s="156">
        <v>0</v>
      </c>
      <c r="DG36" s="156">
        <v>0</v>
      </c>
      <c r="DH36" s="156">
        <v>0</v>
      </c>
      <c r="DI36" s="156">
        <v>0</v>
      </c>
      <c r="DJ36" s="156">
        <v>0</v>
      </c>
      <c r="DK36" s="156">
        <v>0</v>
      </c>
      <c r="DL36" s="156">
        <v>0</v>
      </c>
      <c r="DM36" s="156">
        <v>0</v>
      </c>
      <c r="DN36" s="156">
        <v>0</v>
      </c>
      <c r="DO36" s="156">
        <v>0</v>
      </c>
      <c r="DP36" s="156">
        <v>0</v>
      </c>
      <c r="DQ36" s="156">
        <v>0</v>
      </c>
      <c r="DR36" s="156">
        <v>0</v>
      </c>
      <c r="DS36" s="156">
        <v>0</v>
      </c>
      <c r="DT36" s="156">
        <v>0</v>
      </c>
      <c r="DU36" s="156">
        <v>0</v>
      </c>
      <c r="DV36" s="156">
        <v>0</v>
      </c>
      <c r="DW36" s="153">
        <f t="shared" si="44"/>
        <v>163836787.24307692</v>
      </c>
      <c r="DX36" s="153">
        <f t="shared" si="44"/>
        <v>100347428.71692309</v>
      </c>
      <c r="DY36" s="153">
        <f t="shared" si="44"/>
        <v>34035919.836923078</v>
      </c>
      <c r="DZ36" s="153">
        <f t="shared" si="44"/>
        <v>30115317.230769232</v>
      </c>
      <c r="EA36" s="145"/>
    </row>
    <row r="37" spans="1:132" ht="45.75" customHeight="1" x14ac:dyDescent="0.25">
      <c r="A37" s="154" t="s">
        <v>722</v>
      </c>
      <c r="B37" s="315">
        <f t="shared" si="34"/>
        <v>163836787.24307692</v>
      </c>
      <c r="C37" s="152">
        <f t="shared" si="35"/>
        <v>86923076.923076928</v>
      </c>
      <c r="D37" s="152">
        <f t="shared" si="36"/>
        <v>58240503.601538464</v>
      </c>
      <c r="E37" s="152">
        <f t="shared" si="37"/>
        <v>34035919.836923078</v>
      </c>
      <c r="F37" s="152">
        <f t="shared" si="38"/>
        <v>30115317.230769232</v>
      </c>
      <c r="G37" s="152">
        <v>0</v>
      </c>
      <c r="H37" s="152">
        <v>0</v>
      </c>
      <c r="I37" s="152">
        <v>0</v>
      </c>
      <c r="J37" s="152">
        <v>0</v>
      </c>
      <c r="K37" s="152">
        <v>0</v>
      </c>
      <c r="L37" s="152">
        <v>0</v>
      </c>
      <c r="M37" s="152">
        <v>0</v>
      </c>
      <c r="N37" s="152">
        <v>0</v>
      </c>
      <c r="O37" s="152">
        <v>0</v>
      </c>
      <c r="P37" s="152">
        <v>0</v>
      </c>
      <c r="Q37" s="152">
        <v>0</v>
      </c>
      <c r="R37" s="152">
        <v>0</v>
      </c>
      <c r="S37" s="152">
        <v>0</v>
      </c>
      <c r="T37" s="152">
        <v>0</v>
      </c>
      <c r="U37" s="152">
        <v>0</v>
      </c>
      <c r="V37" s="152">
        <v>0</v>
      </c>
      <c r="W37" s="152">
        <v>0</v>
      </c>
      <c r="X37" s="152">
        <v>0</v>
      </c>
      <c r="Y37" s="152">
        <v>0</v>
      </c>
      <c r="Z37" s="152">
        <v>0</v>
      </c>
      <c r="AA37" s="152">
        <v>0</v>
      </c>
      <c r="AB37" s="152">
        <v>0</v>
      </c>
      <c r="AC37" s="152">
        <v>0</v>
      </c>
      <c r="AD37" s="152">
        <v>0</v>
      </c>
      <c r="AE37" s="152">
        <f t="shared" si="39"/>
        <v>13067556.473846154</v>
      </c>
      <c r="AF37" s="152">
        <f t="shared" si="40"/>
        <v>846153.84615384613</v>
      </c>
      <c r="AG37" s="152">
        <v>0</v>
      </c>
      <c r="AH37" s="152">
        <v>0</v>
      </c>
      <c r="AI37" s="152">
        <v>0</v>
      </c>
      <c r="AJ37" s="152">
        <v>0</v>
      </c>
      <c r="AK37" s="152">
        <v>0</v>
      </c>
      <c r="AL37" s="152">
        <v>0</v>
      </c>
      <c r="AM37" s="156">
        <v>0</v>
      </c>
      <c r="AN37" s="156">
        <v>0</v>
      </c>
      <c r="AO37" s="156">
        <v>0</v>
      </c>
      <c r="AP37" s="156">
        <v>0</v>
      </c>
      <c r="AQ37" s="156">
        <v>0</v>
      </c>
      <c r="AR37" s="156">
        <v>0</v>
      </c>
      <c r="AS37" s="156">
        <v>0</v>
      </c>
      <c r="AT37" s="156">
        <v>0</v>
      </c>
      <c r="AU37" s="156">
        <v>0</v>
      </c>
      <c r="AV37" s="156">
        <v>0</v>
      </c>
      <c r="AW37" s="156">
        <v>0</v>
      </c>
      <c r="AX37" s="156">
        <v>0</v>
      </c>
      <c r="AY37" s="152">
        <f t="shared" si="41"/>
        <v>13076923.076923076</v>
      </c>
      <c r="AZ37" s="152">
        <v>0</v>
      </c>
      <c r="BA37" s="152">
        <v>0</v>
      </c>
      <c r="BB37" s="152">
        <v>0</v>
      </c>
      <c r="BC37" s="156"/>
      <c r="BD37" s="156"/>
      <c r="BE37" s="156"/>
      <c r="BF37" s="156"/>
      <c r="BG37" s="152">
        <f t="shared" si="42"/>
        <v>50769230.769230768</v>
      </c>
      <c r="BH37" s="152">
        <f t="shared" si="43"/>
        <v>41260771.269230768</v>
      </c>
      <c r="BI37" s="152">
        <v>0</v>
      </c>
      <c r="BJ37" s="152">
        <v>0</v>
      </c>
      <c r="BK37" s="156">
        <v>0</v>
      </c>
      <c r="BL37" s="156">
        <v>0</v>
      </c>
      <c r="BM37" s="156">
        <v>0</v>
      </c>
      <c r="BN37" s="156">
        <v>0</v>
      </c>
      <c r="BO37" s="156">
        <v>0</v>
      </c>
      <c r="BP37" s="156">
        <v>0</v>
      </c>
      <c r="BQ37" s="156">
        <v>0</v>
      </c>
      <c r="BR37" s="156">
        <v>0</v>
      </c>
      <c r="BS37" s="152">
        <v>0</v>
      </c>
      <c r="BT37" s="152">
        <v>0</v>
      </c>
      <c r="BU37" s="152">
        <v>0</v>
      </c>
      <c r="BV37" s="152">
        <v>0</v>
      </c>
      <c r="BW37" s="156">
        <v>0</v>
      </c>
      <c r="BX37" s="156">
        <v>0</v>
      </c>
      <c r="BY37" s="156">
        <v>0</v>
      </c>
      <c r="BZ37" s="156">
        <v>0</v>
      </c>
      <c r="CA37" s="156">
        <v>0</v>
      </c>
      <c r="CB37" s="156">
        <v>0</v>
      </c>
      <c r="CC37" s="156">
        <v>0</v>
      </c>
      <c r="CD37" s="156">
        <v>0</v>
      </c>
      <c r="CE37" s="156">
        <v>0</v>
      </c>
      <c r="CF37" s="156">
        <v>0</v>
      </c>
      <c r="CG37" s="156">
        <v>0</v>
      </c>
      <c r="CH37" s="156">
        <v>0</v>
      </c>
      <c r="CI37" s="156">
        <v>0</v>
      </c>
      <c r="CJ37" s="156">
        <v>0</v>
      </c>
      <c r="CK37" s="156">
        <v>0</v>
      </c>
      <c r="CL37" s="156">
        <v>0</v>
      </c>
      <c r="CM37" s="156">
        <v>0</v>
      </c>
      <c r="CN37" s="156">
        <v>0</v>
      </c>
      <c r="CO37" s="156">
        <v>0</v>
      </c>
      <c r="CP37" s="156">
        <v>0</v>
      </c>
      <c r="CQ37" s="156">
        <v>0</v>
      </c>
      <c r="CR37" s="156">
        <v>0</v>
      </c>
      <c r="CS37" s="156">
        <v>0</v>
      </c>
      <c r="CT37" s="156">
        <v>0</v>
      </c>
      <c r="CU37" s="156">
        <v>0</v>
      </c>
      <c r="CV37" s="156">
        <v>0</v>
      </c>
      <c r="CW37" s="156">
        <v>0</v>
      </c>
      <c r="CX37" s="156">
        <v>0</v>
      </c>
      <c r="CY37" s="156">
        <v>0</v>
      </c>
      <c r="CZ37" s="156">
        <v>0</v>
      </c>
      <c r="DA37" s="156">
        <v>0</v>
      </c>
      <c r="DB37" s="156">
        <v>0</v>
      </c>
      <c r="DC37" s="156">
        <v>0</v>
      </c>
      <c r="DD37" s="156">
        <v>0</v>
      </c>
      <c r="DE37" s="156">
        <v>0</v>
      </c>
      <c r="DF37" s="156">
        <v>0</v>
      </c>
      <c r="DG37" s="156">
        <v>0</v>
      </c>
      <c r="DH37" s="156">
        <v>0</v>
      </c>
      <c r="DI37" s="156">
        <v>0</v>
      </c>
      <c r="DJ37" s="156">
        <v>0</v>
      </c>
      <c r="DK37" s="156">
        <v>0</v>
      </c>
      <c r="DL37" s="156">
        <v>0</v>
      </c>
      <c r="DM37" s="156">
        <v>0</v>
      </c>
      <c r="DN37" s="156">
        <v>0</v>
      </c>
      <c r="DO37" s="156">
        <v>0</v>
      </c>
      <c r="DP37" s="156">
        <v>0</v>
      </c>
      <c r="DQ37" s="156">
        <v>0</v>
      </c>
      <c r="DR37" s="156">
        <v>0</v>
      </c>
      <c r="DS37" s="156">
        <v>0</v>
      </c>
      <c r="DT37" s="156">
        <v>0</v>
      </c>
      <c r="DU37" s="156">
        <v>0</v>
      </c>
      <c r="DV37" s="156">
        <v>0</v>
      </c>
      <c r="DW37" s="153">
        <f t="shared" si="44"/>
        <v>163836787.24307692</v>
      </c>
      <c r="DX37" s="153">
        <f t="shared" si="44"/>
        <v>100347428.71692309</v>
      </c>
      <c r="DY37" s="153">
        <f t="shared" si="44"/>
        <v>34035919.836923078</v>
      </c>
      <c r="DZ37" s="153">
        <f t="shared" si="44"/>
        <v>30115317.230769232</v>
      </c>
      <c r="EA37" s="145"/>
    </row>
    <row r="38" spans="1:132" ht="45.75" customHeight="1" x14ac:dyDescent="0.25">
      <c r="A38" s="154" t="s">
        <v>723</v>
      </c>
      <c r="B38" s="315">
        <f t="shared" si="34"/>
        <v>163836787.24307692</v>
      </c>
      <c r="C38" s="152">
        <f t="shared" si="35"/>
        <v>86923076.923076928</v>
      </c>
      <c r="D38" s="152">
        <f t="shared" si="36"/>
        <v>58240503.601538464</v>
      </c>
      <c r="E38" s="152">
        <f t="shared" si="37"/>
        <v>34035919.836923078</v>
      </c>
      <c r="F38" s="152">
        <f t="shared" si="38"/>
        <v>30115317.230769232</v>
      </c>
      <c r="G38" s="152">
        <v>0</v>
      </c>
      <c r="H38" s="152">
        <v>0</v>
      </c>
      <c r="I38" s="152">
        <v>0</v>
      </c>
      <c r="J38" s="152">
        <v>0</v>
      </c>
      <c r="K38" s="152">
        <v>0</v>
      </c>
      <c r="L38" s="152">
        <v>0</v>
      </c>
      <c r="M38" s="152">
        <v>0</v>
      </c>
      <c r="N38" s="152">
        <v>0</v>
      </c>
      <c r="O38" s="152">
        <v>0</v>
      </c>
      <c r="P38" s="152">
        <v>0</v>
      </c>
      <c r="Q38" s="152">
        <v>0</v>
      </c>
      <c r="R38" s="152">
        <v>0</v>
      </c>
      <c r="S38" s="152">
        <v>0</v>
      </c>
      <c r="T38" s="152">
        <v>0</v>
      </c>
      <c r="U38" s="152">
        <v>0</v>
      </c>
      <c r="V38" s="152">
        <v>0</v>
      </c>
      <c r="W38" s="152">
        <v>0</v>
      </c>
      <c r="X38" s="152">
        <v>0</v>
      </c>
      <c r="Y38" s="152">
        <v>0</v>
      </c>
      <c r="Z38" s="152">
        <v>0</v>
      </c>
      <c r="AA38" s="152">
        <v>0</v>
      </c>
      <c r="AB38" s="152">
        <v>0</v>
      </c>
      <c r="AC38" s="152">
        <v>0</v>
      </c>
      <c r="AD38" s="152">
        <v>0</v>
      </c>
      <c r="AE38" s="152">
        <f t="shared" si="39"/>
        <v>13067556.473846154</v>
      </c>
      <c r="AF38" s="152">
        <f t="shared" si="40"/>
        <v>846153.84615384613</v>
      </c>
      <c r="AG38" s="152">
        <v>0</v>
      </c>
      <c r="AH38" s="152">
        <v>0</v>
      </c>
      <c r="AI38" s="152">
        <v>0</v>
      </c>
      <c r="AJ38" s="152">
        <v>0</v>
      </c>
      <c r="AK38" s="152">
        <v>0</v>
      </c>
      <c r="AL38" s="152">
        <v>0</v>
      </c>
      <c r="AM38" s="156">
        <v>0</v>
      </c>
      <c r="AN38" s="156">
        <v>0</v>
      </c>
      <c r="AO38" s="156">
        <v>0</v>
      </c>
      <c r="AP38" s="156">
        <v>0</v>
      </c>
      <c r="AQ38" s="156">
        <v>0</v>
      </c>
      <c r="AR38" s="156">
        <v>0</v>
      </c>
      <c r="AS38" s="156">
        <v>0</v>
      </c>
      <c r="AT38" s="156">
        <v>0</v>
      </c>
      <c r="AU38" s="156">
        <v>0</v>
      </c>
      <c r="AV38" s="156">
        <v>0</v>
      </c>
      <c r="AW38" s="156">
        <v>0</v>
      </c>
      <c r="AX38" s="156">
        <v>0</v>
      </c>
      <c r="AY38" s="152">
        <f t="shared" si="41"/>
        <v>13076923.076923076</v>
      </c>
      <c r="AZ38" s="152">
        <v>0</v>
      </c>
      <c r="BA38" s="152">
        <v>0</v>
      </c>
      <c r="BB38" s="152">
        <v>0</v>
      </c>
      <c r="BC38" s="156"/>
      <c r="BD38" s="156"/>
      <c r="BE38" s="156"/>
      <c r="BF38" s="156"/>
      <c r="BG38" s="152">
        <f t="shared" si="42"/>
        <v>50769230.769230768</v>
      </c>
      <c r="BH38" s="152">
        <f t="shared" si="43"/>
        <v>41260771.269230768</v>
      </c>
      <c r="BI38" s="152">
        <v>0</v>
      </c>
      <c r="BJ38" s="152">
        <v>0</v>
      </c>
      <c r="BK38" s="156">
        <v>0</v>
      </c>
      <c r="BL38" s="156">
        <v>0</v>
      </c>
      <c r="BM38" s="156">
        <v>0</v>
      </c>
      <c r="BN38" s="156">
        <v>0</v>
      </c>
      <c r="BO38" s="156">
        <v>0</v>
      </c>
      <c r="BP38" s="156">
        <v>0</v>
      </c>
      <c r="BQ38" s="156">
        <v>0</v>
      </c>
      <c r="BR38" s="156">
        <v>0</v>
      </c>
      <c r="BS38" s="152">
        <v>0</v>
      </c>
      <c r="BT38" s="152">
        <v>0</v>
      </c>
      <c r="BU38" s="152">
        <v>0</v>
      </c>
      <c r="BV38" s="152">
        <v>0</v>
      </c>
      <c r="BW38" s="156">
        <v>0</v>
      </c>
      <c r="BX38" s="156">
        <v>0</v>
      </c>
      <c r="BY38" s="156">
        <v>0</v>
      </c>
      <c r="BZ38" s="156">
        <v>0</v>
      </c>
      <c r="CA38" s="156">
        <v>0</v>
      </c>
      <c r="CB38" s="156">
        <v>0</v>
      </c>
      <c r="CC38" s="156">
        <v>0</v>
      </c>
      <c r="CD38" s="156">
        <v>0</v>
      </c>
      <c r="CE38" s="156">
        <v>0</v>
      </c>
      <c r="CF38" s="156">
        <v>0</v>
      </c>
      <c r="CG38" s="156">
        <v>0</v>
      </c>
      <c r="CH38" s="156">
        <v>0</v>
      </c>
      <c r="CI38" s="156">
        <v>0</v>
      </c>
      <c r="CJ38" s="156">
        <v>0</v>
      </c>
      <c r="CK38" s="156">
        <v>0</v>
      </c>
      <c r="CL38" s="156">
        <v>0</v>
      </c>
      <c r="CM38" s="156">
        <v>0</v>
      </c>
      <c r="CN38" s="156">
        <v>0</v>
      </c>
      <c r="CO38" s="156">
        <v>0</v>
      </c>
      <c r="CP38" s="156">
        <v>0</v>
      </c>
      <c r="CQ38" s="156">
        <v>0</v>
      </c>
      <c r="CR38" s="156">
        <v>0</v>
      </c>
      <c r="CS38" s="156">
        <v>0</v>
      </c>
      <c r="CT38" s="156">
        <v>0</v>
      </c>
      <c r="CU38" s="156">
        <v>0</v>
      </c>
      <c r="CV38" s="156">
        <v>0</v>
      </c>
      <c r="CW38" s="156">
        <v>0</v>
      </c>
      <c r="CX38" s="156">
        <v>0</v>
      </c>
      <c r="CY38" s="156">
        <v>0</v>
      </c>
      <c r="CZ38" s="156">
        <v>0</v>
      </c>
      <c r="DA38" s="156">
        <v>0</v>
      </c>
      <c r="DB38" s="156">
        <v>0</v>
      </c>
      <c r="DC38" s="156">
        <v>0</v>
      </c>
      <c r="DD38" s="156">
        <v>0</v>
      </c>
      <c r="DE38" s="156">
        <v>0</v>
      </c>
      <c r="DF38" s="156">
        <v>0</v>
      </c>
      <c r="DG38" s="156">
        <v>0</v>
      </c>
      <c r="DH38" s="156">
        <v>0</v>
      </c>
      <c r="DI38" s="156">
        <v>0</v>
      </c>
      <c r="DJ38" s="156">
        <v>0</v>
      </c>
      <c r="DK38" s="156">
        <v>0</v>
      </c>
      <c r="DL38" s="156">
        <v>0</v>
      </c>
      <c r="DM38" s="156">
        <v>0</v>
      </c>
      <c r="DN38" s="156">
        <v>0</v>
      </c>
      <c r="DO38" s="156">
        <v>0</v>
      </c>
      <c r="DP38" s="156">
        <v>0</v>
      </c>
      <c r="DQ38" s="156">
        <v>0</v>
      </c>
      <c r="DR38" s="156">
        <v>0</v>
      </c>
      <c r="DS38" s="156">
        <v>0</v>
      </c>
      <c r="DT38" s="156">
        <v>0</v>
      </c>
      <c r="DU38" s="156">
        <v>0</v>
      </c>
      <c r="DV38" s="156">
        <v>0</v>
      </c>
      <c r="DW38" s="153">
        <f t="shared" si="44"/>
        <v>163836787.24307692</v>
      </c>
      <c r="DX38" s="153">
        <f t="shared" si="44"/>
        <v>100347428.71692309</v>
      </c>
      <c r="DY38" s="153">
        <f t="shared" si="44"/>
        <v>34035919.836923078</v>
      </c>
      <c r="DZ38" s="153">
        <f t="shared" si="44"/>
        <v>30115317.230769232</v>
      </c>
      <c r="EA38" s="157">
        <f>+SUM(DW25:DW38)-B25</f>
        <v>5581596013.4269257</v>
      </c>
    </row>
    <row r="39" spans="1:132" ht="45.75" customHeight="1" x14ac:dyDescent="0.25">
      <c r="A39" s="158" t="s">
        <v>724</v>
      </c>
      <c r="B39" s="148">
        <f t="shared" ref="B39:BM39" si="45">SUM(B40:B40)</f>
        <v>480000000</v>
      </c>
      <c r="C39" s="148">
        <f t="shared" si="45"/>
        <v>300000000</v>
      </c>
      <c r="D39" s="148">
        <f t="shared" si="45"/>
        <v>72834550</v>
      </c>
      <c r="E39" s="148">
        <f t="shared" si="45"/>
        <v>72695990</v>
      </c>
      <c r="F39" s="148">
        <f t="shared" si="45"/>
        <v>72695990</v>
      </c>
      <c r="G39" s="148">
        <f t="shared" si="45"/>
        <v>0</v>
      </c>
      <c r="H39" s="148">
        <f t="shared" si="45"/>
        <v>0</v>
      </c>
      <c r="I39" s="148">
        <f t="shared" si="45"/>
        <v>0</v>
      </c>
      <c r="J39" s="148">
        <f t="shared" si="45"/>
        <v>0</v>
      </c>
      <c r="K39" s="148">
        <f t="shared" si="45"/>
        <v>0</v>
      </c>
      <c r="L39" s="148">
        <f t="shared" si="45"/>
        <v>0</v>
      </c>
      <c r="M39" s="148">
        <f t="shared" si="45"/>
        <v>0</v>
      </c>
      <c r="N39" s="148">
        <f t="shared" si="45"/>
        <v>0</v>
      </c>
      <c r="O39" s="148">
        <f t="shared" si="45"/>
        <v>0</v>
      </c>
      <c r="P39" s="148">
        <f t="shared" si="45"/>
        <v>0</v>
      </c>
      <c r="Q39" s="148">
        <f t="shared" si="45"/>
        <v>0</v>
      </c>
      <c r="R39" s="148">
        <f t="shared" si="45"/>
        <v>0</v>
      </c>
      <c r="S39" s="148">
        <f t="shared" si="45"/>
        <v>0</v>
      </c>
      <c r="T39" s="148">
        <f t="shared" si="45"/>
        <v>0</v>
      </c>
      <c r="U39" s="148">
        <f t="shared" si="45"/>
        <v>0</v>
      </c>
      <c r="V39" s="148">
        <f t="shared" si="45"/>
        <v>0</v>
      </c>
      <c r="W39" s="148">
        <f t="shared" si="45"/>
        <v>0</v>
      </c>
      <c r="X39" s="148">
        <f t="shared" si="45"/>
        <v>0</v>
      </c>
      <c r="Y39" s="148">
        <f t="shared" si="45"/>
        <v>0</v>
      </c>
      <c r="Z39" s="148">
        <f t="shared" si="45"/>
        <v>0</v>
      </c>
      <c r="AA39" s="148">
        <f t="shared" si="45"/>
        <v>0</v>
      </c>
      <c r="AB39" s="148">
        <f t="shared" si="45"/>
        <v>0</v>
      </c>
      <c r="AC39" s="148">
        <f t="shared" si="45"/>
        <v>0</v>
      </c>
      <c r="AD39" s="148">
        <f t="shared" si="45"/>
        <v>0</v>
      </c>
      <c r="AE39" s="148">
        <f t="shared" si="45"/>
        <v>10000000</v>
      </c>
      <c r="AF39" s="148">
        <f t="shared" si="45"/>
        <v>0</v>
      </c>
      <c r="AG39" s="148">
        <f t="shared" si="45"/>
        <v>0</v>
      </c>
      <c r="AH39" s="148">
        <f t="shared" si="45"/>
        <v>0</v>
      </c>
      <c r="AI39" s="148">
        <f t="shared" si="45"/>
        <v>0</v>
      </c>
      <c r="AJ39" s="148">
        <f t="shared" si="45"/>
        <v>0</v>
      </c>
      <c r="AK39" s="148">
        <f t="shared" si="45"/>
        <v>0</v>
      </c>
      <c r="AL39" s="148">
        <f t="shared" si="45"/>
        <v>0</v>
      </c>
      <c r="AM39" s="148">
        <f t="shared" si="45"/>
        <v>0</v>
      </c>
      <c r="AN39" s="148">
        <f>SUM(AN40:AN40)</f>
        <v>0</v>
      </c>
      <c r="AO39" s="148">
        <f>SUM(AO40:AO40)</f>
        <v>0</v>
      </c>
      <c r="AP39" s="148">
        <f t="shared" si="45"/>
        <v>0</v>
      </c>
      <c r="AQ39" s="148">
        <f t="shared" si="45"/>
        <v>0</v>
      </c>
      <c r="AR39" s="148">
        <f t="shared" si="45"/>
        <v>0</v>
      </c>
      <c r="AS39" s="148">
        <f t="shared" si="45"/>
        <v>0</v>
      </c>
      <c r="AT39" s="148">
        <f t="shared" si="45"/>
        <v>0</v>
      </c>
      <c r="AU39" s="148">
        <f t="shared" si="45"/>
        <v>0</v>
      </c>
      <c r="AV39" s="148">
        <f t="shared" si="45"/>
        <v>0</v>
      </c>
      <c r="AW39" s="148">
        <f t="shared" si="45"/>
        <v>0</v>
      </c>
      <c r="AX39" s="148">
        <f t="shared" si="45"/>
        <v>0</v>
      </c>
      <c r="AY39" s="148">
        <f t="shared" si="45"/>
        <v>170000000</v>
      </c>
      <c r="AZ39" s="148">
        <f t="shared" si="45"/>
        <v>0</v>
      </c>
      <c r="BA39" s="148">
        <f t="shared" si="45"/>
        <v>0</v>
      </c>
      <c r="BB39" s="148">
        <f t="shared" si="45"/>
        <v>0</v>
      </c>
      <c r="BC39" s="148">
        <f t="shared" si="45"/>
        <v>0</v>
      </c>
      <c r="BD39" s="148">
        <f t="shared" si="45"/>
        <v>0</v>
      </c>
      <c r="BE39" s="148">
        <f t="shared" si="45"/>
        <v>0</v>
      </c>
      <c r="BF39" s="148">
        <f t="shared" si="45"/>
        <v>0</v>
      </c>
      <c r="BG39" s="148">
        <f t="shared" si="45"/>
        <v>0</v>
      </c>
      <c r="BH39" s="148">
        <f t="shared" si="45"/>
        <v>0</v>
      </c>
      <c r="BI39" s="148">
        <f t="shared" si="45"/>
        <v>0</v>
      </c>
      <c r="BJ39" s="148">
        <f t="shared" si="45"/>
        <v>0</v>
      </c>
      <c r="BK39" s="148">
        <f t="shared" si="45"/>
        <v>0</v>
      </c>
      <c r="BL39" s="148">
        <f t="shared" si="45"/>
        <v>0</v>
      </c>
      <c r="BM39" s="148">
        <f t="shared" si="45"/>
        <v>0</v>
      </c>
      <c r="BN39" s="148">
        <f t="shared" ref="BN39:DV39" si="46">SUM(BN40:BN40)</f>
        <v>0</v>
      </c>
      <c r="BO39" s="148">
        <f t="shared" si="46"/>
        <v>0</v>
      </c>
      <c r="BP39" s="148">
        <f t="shared" si="46"/>
        <v>0</v>
      </c>
      <c r="BQ39" s="148">
        <f t="shared" si="46"/>
        <v>0</v>
      </c>
      <c r="BR39" s="148">
        <f t="shared" si="46"/>
        <v>0</v>
      </c>
      <c r="BS39" s="148">
        <f t="shared" si="46"/>
        <v>0</v>
      </c>
      <c r="BT39" s="148">
        <f t="shared" si="46"/>
        <v>0</v>
      </c>
      <c r="BU39" s="148">
        <f t="shared" si="46"/>
        <v>0</v>
      </c>
      <c r="BV39" s="148">
        <f t="shared" si="46"/>
        <v>0</v>
      </c>
      <c r="BW39" s="148">
        <f t="shared" si="46"/>
        <v>0</v>
      </c>
      <c r="BX39" s="148">
        <f t="shared" si="46"/>
        <v>0</v>
      </c>
      <c r="BY39" s="148">
        <f t="shared" si="46"/>
        <v>0</v>
      </c>
      <c r="BZ39" s="148">
        <f t="shared" si="46"/>
        <v>0</v>
      </c>
      <c r="CA39" s="148">
        <f t="shared" si="46"/>
        <v>0</v>
      </c>
      <c r="CB39" s="148">
        <f t="shared" si="46"/>
        <v>0</v>
      </c>
      <c r="CC39" s="148">
        <f t="shared" si="46"/>
        <v>0</v>
      </c>
      <c r="CD39" s="148">
        <f t="shared" si="46"/>
        <v>0</v>
      </c>
      <c r="CE39" s="148">
        <f t="shared" si="46"/>
        <v>0</v>
      </c>
      <c r="CF39" s="148">
        <f t="shared" si="46"/>
        <v>0</v>
      </c>
      <c r="CG39" s="148">
        <f t="shared" si="46"/>
        <v>0</v>
      </c>
      <c r="CH39" s="148">
        <f t="shared" si="46"/>
        <v>0</v>
      </c>
      <c r="CI39" s="148">
        <f t="shared" si="46"/>
        <v>0</v>
      </c>
      <c r="CJ39" s="148">
        <f t="shared" si="46"/>
        <v>0</v>
      </c>
      <c r="CK39" s="148">
        <f t="shared" si="46"/>
        <v>0</v>
      </c>
      <c r="CL39" s="148">
        <f t="shared" si="46"/>
        <v>0</v>
      </c>
      <c r="CM39" s="148">
        <f t="shared" si="46"/>
        <v>0</v>
      </c>
      <c r="CN39" s="148">
        <f t="shared" si="46"/>
        <v>0</v>
      </c>
      <c r="CO39" s="148">
        <f t="shared" si="46"/>
        <v>0</v>
      </c>
      <c r="CP39" s="148">
        <f t="shared" si="46"/>
        <v>0</v>
      </c>
      <c r="CQ39" s="148">
        <f t="shared" si="46"/>
        <v>0</v>
      </c>
      <c r="CR39" s="148">
        <f t="shared" si="46"/>
        <v>0</v>
      </c>
      <c r="CS39" s="148">
        <f t="shared" si="46"/>
        <v>0</v>
      </c>
      <c r="CT39" s="148">
        <f t="shared" si="46"/>
        <v>0</v>
      </c>
      <c r="CU39" s="148">
        <f t="shared" si="46"/>
        <v>0</v>
      </c>
      <c r="CV39" s="148">
        <f t="shared" si="46"/>
        <v>0</v>
      </c>
      <c r="CW39" s="148">
        <f t="shared" si="46"/>
        <v>0</v>
      </c>
      <c r="CX39" s="148">
        <f t="shared" si="46"/>
        <v>0</v>
      </c>
      <c r="CY39" s="148">
        <f t="shared" si="46"/>
        <v>0</v>
      </c>
      <c r="CZ39" s="148">
        <f t="shared" si="46"/>
        <v>0</v>
      </c>
      <c r="DA39" s="148">
        <f t="shared" si="46"/>
        <v>0</v>
      </c>
      <c r="DB39" s="148">
        <f t="shared" si="46"/>
        <v>0</v>
      </c>
      <c r="DC39" s="148">
        <f t="shared" si="46"/>
        <v>0</v>
      </c>
      <c r="DD39" s="148">
        <f t="shared" si="46"/>
        <v>0</v>
      </c>
      <c r="DE39" s="148">
        <f t="shared" si="46"/>
        <v>0</v>
      </c>
      <c r="DF39" s="148">
        <f t="shared" si="46"/>
        <v>0</v>
      </c>
      <c r="DG39" s="148">
        <f t="shared" si="46"/>
        <v>0</v>
      </c>
      <c r="DH39" s="148">
        <f t="shared" si="46"/>
        <v>0</v>
      </c>
      <c r="DI39" s="148">
        <f t="shared" si="46"/>
        <v>0</v>
      </c>
      <c r="DJ39" s="148">
        <f t="shared" si="46"/>
        <v>0</v>
      </c>
      <c r="DK39" s="148">
        <f t="shared" si="46"/>
        <v>0</v>
      </c>
      <c r="DL39" s="148">
        <f t="shared" si="46"/>
        <v>0</v>
      </c>
      <c r="DM39" s="148">
        <f t="shared" si="46"/>
        <v>0</v>
      </c>
      <c r="DN39" s="148">
        <f t="shared" si="46"/>
        <v>0</v>
      </c>
      <c r="DO39" s="148">
        <f t="shared" si="46"/>
        <v>0</v>
      </c>
      <c r="DP39" s="148">
        <f t="shared" si="46"/>
        <v>0</v>
      </c>
      <c r="DQ39" s="148">
        <f t="shared" si="46"/>
        <v>0</v>
      </c>
      <c r="DR39" s="148">
        <f t="shared" si="46"/>
        <v>0</v>
      </c>
      <c r="DS39" s="148">
        <f t="shared" si="46"/>
        <v>0</v>
      </c>
      <c r="DT39" s="148">
        <f t="shared" si="46"/>
        <v>0</v>
      </c>
      <c r="DU39" s="148">
        <f t="shared" si="46"/>
        <v>0</v>
      </c>
      <c r="DV39" s="148">
        <f t="shared" si="46"/>
        <v>0</v>
      </c>
      <c r="DW39" s="144">
        <f t="shared" si="44"/>
        <v>480000000</v>
      </c>
      <c r="DX39" s="144">
        <f t="shared" si="44"/>
        <v>72834550</v>
      </c>
      <c r="DY39" s="144">
        <f t="shared" si="44"/>
        <v>72695990</v>
      </c>
      <c r="DZ39" s="144">
        <f t="shared" si="44"/>
        <v>72695990</v>
      </c>
      <c r="EA39" s="149">
        <f>+SUM(DW40)-DW39</f>
        <v>0</v>
      </c>
      <c r="EB39" s="150">
        <f>+DW39-B39</f>
        <v>0</v>
      </c>
    </row>
    <row r="40" spans="1:132" ht="45.75" customHeight="1" x14ac:dyDescent="0.25">
      <c r="A40" s="154" t="s">
        <v>725</v>
      </c>
      <c r="B40" s="155">
        <f>DW39</f>
        <v>480000000</v>
      </c>
      <c r="C40" s="155">
        <v>300000000</v>
      </c>
      <c r="D40" s="155">
        <v>72834550</v>
      </c>
      <c r="E40" s="155">
        <v>72695990</v>
      </c>
      <c r="F40" s="155">
        <v>72695990</v>
      </c>
      <c r="G40" s="155">
        <v>0</v>
      </c>
      <c r="H40" s="155">
        <v>0</v>
      </c>
      <c r="I40" s="155">
        <v>0</v>
      </c>
      <c r="J40" s="155">
        <v>0</v>
      </c>
      <c r="K40" s="155">
        <v>0</v>
      </c>
      <c r="L40" s="155">
        <v>0</v>
      </c>
      <c r="M40" s="155">
        <v>0</v>
      </c>
      <c r="N40" s="155">
        <v>0</v>
      </c>
      <c r="O40" s="155">
        <v>0</v>
      </c>
      <c r="P40" s="155">
        <v>0</v>
      </c>
      <c r="Q40" s="155">
        <v>0</v>
      </c>
      <c r="R40" s="155">
        <v>0</v>
      </c>
      <c r="S40" s="155">
        <v>0</v>
      </c>
      <c r="T40" s="155">
        <v>0</v>
      </c>
      <c r="U40" s="155">
        <v>0</v>
      </c>
      <c r="V40" s="155">
        <v>0</v>
      </c>
      <c r="W40" s="155">
        <v>0</v>
      </c>
      <c r="X40" s="155">
        <v>0</v>
      </c>
      <c r="Y40" s="155">
        <v>0</v>
      </c>
      <c r="Z40" s="155">
        <v>0</v>
      </c>
      <c r="AA40" s="155">
        <v>0</v>
      </c>
      <c r="AB40" s="155">
        <v>0</v>
      </c>
      <c r="AC40" s="155">
        <v>0</v>
      </c>
      <c r="AD40" s="155">
        <v>0</v>
      </c>
      <c r="AE40" s="155">
        <v>10000000</v>
      </c>
      <c r="AF40" s="155">
        <v>0</v>
      </c>
      <c r="AG40" s="155">
        <v>0</v>
      </c>
      <c r="AH40" s="155">
        <v>0</v>
      </c>
      <c r="AI40" s="155">
        <v>0</v>
      </c>
      <c r="AJ40" s="155">
        <v>0</v>
      </c>
      <c r="AK40" s="155">
        <v>0</v>
      </c>
      <c r="AL40" s="155">
        <v>0</v>
      </c>
      <c r="AM40" s="155"/>
      <c r="AN40" s="155"/>
      <c r="AO40" s="155"/>
      <c r="AP40" s="155"/>
      <c r="AQ40" s="156">
        <v>0</v>
      </c>
      <c r="AR40" s="156">
        <v>0</v>
      </c>
      <c r="AS40" s="156">
        <v>0</v>
      </c>
      <c r="AT40" s="156">
        <v>0</v>
      </c>
      <c r="AU40" s="156">
        <v>0</v>
      </c>
      <c r="AV40" s="156">
        <v>0</v>
      </c>
      <c r="AW40" s="156">
        <v>0</v>
      </c>
      <c r="AX40" s="156">
        <v>0</v>
      </c>
      <c r="AY40" s="156">
        <v>170000000</v>
      </c>
      <c r="AZ40" s="156">
        <v>0</v>
      </c>
      <c r="BA40" s="156">
        <v>0</v>
      </c>
      <c r="BB40" s="156">
        <v>0</v>
      </c>
      <c r="BC40" s="156">
        <v>0</v>
      </c>
      <c r="BD40" s="156">
        <v>0</v>
      </c>
      <c r="BE40" s="156">
        <v>0</v>
      </c>
      <c r="BF40" s="156">
        <v>0</v>
      </c>
      <c r="BG40" s="156">
        <v>0</v>
      </c>
      <c r="BH40" s="156">
        <v>0</v>
      </c>
      <c r="BI40" s="156">
        <v>0</v>
      </c>
      <c r="BJ40" s="156">
        <v>0</v>
      </c>
      <c r="BK40" s="156">
        <v>0</v>
      </c>
      <c r="BL40" s="156">
        <v>0</v>
      </c>
      <c r="BM40" s="156">
        <v>0</v>
      </c>
      <c r="BN40" s="156">
        <v>0</v>
      </c>
      <c r="BO40" s="156">
        <v>0</v>
      </c>
      <c r="BP40" s="156">
        <v>0</v>
      </c>
      <c r="BQ40" s="156">
        <v>0</v>
      </c>
      <c r="BR40" s="156">
        <v>0</v>
      </c>
      <c r="BS40" s="156">
        <v>0</v>
      </c>
      <c r="BT40" s="156">
        <v>0</v>
      </c>
      <c r="BU40" s="156">
        <v>0</v>
      </c>
      <c r="BV40" s="156">
        <v>0</v>
      </c>
      <c r="BW40" s="156">
        <v>0</v>
      </c>
      <c r="BX40" s="156">
        <v>0</v>
      </c>
      <c r="BY40" s="156">
        <v>0</v>
      </c>
      <c r="BZ40" s="156">
        <v>0</v>
      </c>
      <c r="CA40" s="156">
        <v>0</v>
      </c>
      <c r="CB40" s="156">
        <v>0</v>
      </c>
      <c r="CC40" s="156">
        <v>0</v>
      </c>
      <c r="CD40" s="156">
        <v>0</v>
      </c>
      <c r="CE40" s="156">
        <v>0</v>
      </c>
      <c r="CF40" s="156">
        <v>0</v>
      </c>
      <c r="CG40" s="156">
        <v>0</v>
      </c>
      <c r="CH40" s="156">
        <v>0</v>
      </c>
      <c r="CI40" s="156">
        <v>0</v>
      </c>
      <c r="CJ40" s="156">
        <v>0</v>
      </c>
      <c r="CK40" s="156">
        <v>0</v>
      </c>
      <c r="CL40" s="156">
        <v>0</v>
      </c>
      <c r="CM40" s="156">
        <v>0</v>
      </c>
      <c r="CN40" s="156">
        <v>0</v>
      </c>
      <c r="CO40" s="156">
        <v>0</v>
      </c>
      <c r="CP40" s="156">
        <v>0</v>
      </c>
      <c r="CQ40" s="156">
        <v>0</v>
      </c>
      <c r="CR40" s="156">
        <v>0</v>
      </c>
      <c r="CS40" s="156">
        <v>0</v>
      </c>
      <c r="CT40" s="156">
        <v>0</v>
      </c>
      <c r="CU40" s="156">
        <v>0</v>
      </c>
      <c r="CV40" s="156">
        <v>0</v>
      </c>
      <c r="CW40" s="156">
        <v>0</v>
      </c>
      <c r="CX40" s="156">
        <v>0</v>
      </c>
      <c r="CY40" s="156">
        <v>0</v>
      </c>
      <c r="CZ40" s="156">
        <v>0</v>
      </c>
      <c r="DA40" s="156">
        <v>0</v>
      </c>
      <c r="DB40" s="156">
        <v>0</v>
      </c>
      <c r="DC40" s="156">
        <v>0</v>
      </c>
      <c r="DD40" s="156">
        <v>0</v>
      </c>
      <c r="DE40" s="156">
        <v>0</v>
      </c>
      <c r="DF40" s="156">
        <v>0</v>
      </c>
      <c r="DG40" s="156">
        <v>0</v>
      </c>
      <c r="DH40" s="156">
        <v>0</v>
      </c>
      <c r="DI40" s="156">
        <v>0</v>
      </c>
      <c r="DJ40" s="156">
        <v>0</v>
      </c>
      <c r="DK40" s="156">
        <v>0</v>
      </c>
      <c r="DL40" s="156">
        <v>0</v>
      </c>
      <c r="DM40" s="156">
        <v>0</v>
      </c>
      <c r="DN40" s="156">
        <v>0</v>
      </c>
      <c r="DO40" s="156">
        <v>0</v>
      </c>
      <c r="DP40" s="156">
        <v>0</v>
      </c>
      <c r="DQ40" s="156">
        <v>0</v>
      </c>
      <c r="DR40" s="156">
        <v>0</v>
      </c>
      <c r="DS40" s="156">
        <v>0</v>
      </c>
      <c r="DT40" s="156">
        <v>0</v>
      </c>
      <c r="DU40" s="156">
        <v>0</v>
      </c>
      <c r="DV40" s="156">
        <v>0</v>
      </c>
      <c r="DW40" s="153">
        <f t="shared" si="44"/>
        <v>480000000</v>
      </c>
      <c r="DX40" s="153">
        <f t="shared" si="44"/>
        <v>72834550</v>
      </c>
      <c r="DY40" s="153">
        <f t="shared" si="44"/>
        <v>72695990</v>
      </c>
      <c r="DZ40" s="153">
        <f t="shared" si="44"/>
        <v>72695990</v>
      </c>
      <c r="EA40" s="157">
        <f>+DW40-B40</f>
        <v>0</v>
      </c>
    </row>
    <row r="41" spans="1:132" ht="45.75" customHeight="1" x14ac:dyDescent="0.25">
      <c r="A41" s="142" t="s">
        <v>726</v>
      </c>
      <c r="B41" s="143">
        <f>+B42+B47</f>
        <v>42477540422.139999</v>
      </c>
      <c r="C41" s="143">
        <f t="shared" ref="C41:DV41" si="47">+C42+C47</f>
        <v>2320000000</v>
      </c>
      <c r="D41" s="143">
        <f t="shared" si="47"/>
        <v>1941068149.9400001</v>
      </c>
      <c r="E41" s="143">
        <f t="shared" si="47"/>
        <v>521417571.21999997</v>
      </c>
      <c r="F41" s="143">
        <f t="shared" si="47"/>
        <v>499541206.27999997</v>
      </c>
      <c r="G41" s="143">
        <f t="shared" si="47"/>
        <v>2603000000</v>
      </c>
      <c r="H41" s="143">
        <f t="shared" si="47"/>
        <v>2378120954</v>
      </c>
      <c r="I41" s="143">
        <f t="shared" si="47"/>
        <v>0</v>
      </c>
      <c r="J41" s="143">
        <f t="shared" si="47"/>
        <v>0</v>
      </c>
      <c r="K41" s="143">
        <f t="shared" si="47"/>
        <v>0</v>
      </c>
      <c r="L41" s="143">
        <f t="shared" si="47"/>
        <v>0</v>
      </c>
      <c r="M41" s="143">
        <f t="shared" si="47"/>
        <v>0</v>
      </c>
      <c r="N41" s="143">
        <f t="shared" si="47"/>
        <v>0</v>
      </c>
      <c r="O41" s="143">
        <f t="shared" si="47"/>
        <v>0</v>
      </c>
      <c r="P41" s="143">
        <f t="shared" si="47"/>
        <v>0</v>
      </c>
      <c r="Q41" s="143">
        <f t="shared" si="47"/>
        <v>0</v>
      </c>
      <c r="R41" s="143">
        <f t="shared" si="47"/>
        <v>0</v>
      </c>
      <c r="S41" s="143">
        <f t="shared" si="47"/>
        <v>0</v>
      </c>
      <c r="T41" s="143">
        <f t="shared" si="47"/>
        <v>0</v>
      </c>
      <c r="U41" s="143">
        <f t="shared" si="47"/>
        <v>0</v>
      </c>
      <c r="V41" s="143">
        <f t="shared" si="47"/>
        <v>0</v>
      </c>
      <c r="W41" s="143">
        <f t="shared" si="47"/>
        <v>0</v>
      </c>
      <c r="X41" s="143">
        <f t="shared" si="47"/>
        <v>0</v>
      </c>
      <c r="Y41" s="143">
        <f t="shared" si="47"/>
        <v>0</v>
      </c>
      <c r="Z41" s="143">
        <f t="shared" si="47"/>
        <v>0</v>
      </c>
      <c r="AA41" s="143">
        <f t="shared" si="47"/>
        <v>0</v>
      </c>
      <c r="AB41" s="143">
        <f t="shared" si="47"/>
        <v>0</v>
      </c>
      <c r="AC41" s="143">
        <f t="shared" si="47"/>
        <v>0</v>
      </c>
      <c r="AD41" s="143">
        <f t="shared" si="47"/>
        <v>0</v>
      </c>
      <c r="AE41" s="143">
        <f t="shared" si="47"/>
        <v>0</v>
      </c>
      <c r="AF41" s="143">
        <f t="shared" si="47"/>
        <v>0</v>
      </c>
      <c r="AG41" s="143">
        <f t="shared" si="47"/>
        <v>0</v>
      </c>
      <c r="AH41" s="143">
        <f t="shared" si="47"/>
        <v>0</v>
      </c>
      <c r="AI41" s="143">
        <f t="shared" si="47"/>
        <v>0</v>
      </c>
      <c r="AJ41" s="143">
        <f t="shared" si="47"/>
        <v>0</v>
      </c>
      <c r="AK41" s="143">
        <f t="shared" si="47"/>
        <v>0</v>
      </c>
      <c r="AL41" s="143">
        <f t="shared" si="47"/>
        <v>0</v>
      </c>
      <c r="AM41" s="143">
        <f t="shared" si="47"/>
        <v>0</v>
      </c>
      <c r="AN41" s="143">
        <f t="shared" si="47"/>
        <v>0</v>
      </c>
      <c r="AO41" s="143">
        <f t="shared" si="47"/>
        <v>0</v>
      </c>
      <c r="AP41" s="143">
        <f t="shared" si="47"/>
        <v>0</v>
      </c>
      <c r="AQ41" s="143">
        <f t="shared" si="47"/>
        <v>0</v>
      </c>
      <c r="AR41" s="143">
        <f t="shared" si="47"/>
        <v>0</v>
      </c>
      <c r="AS41" s="143">
        <f t="shared" si="47"/>
        <v>0</v>
      </c>
      <c r="AT41" s="143">
        <f t="shared" si="47"/>
        <v>0</v>
      </c>
      <c r="AU41" s="143">
        <f t="shared" si="47"/>
        <v>0</v>
      </c>
      <c r="AV41" s="143">
        <f t="shared" si="47"/>
        <v>0</v>
      </c>
      <c r="AW41" s="143">
        <f t="shared" si="47"/>
        <v>0</v>
      </c>
      <c r="AX41" s="143">
        <f t="shared" si="47"/>
        <v>0</v>
      </c>
      <c r="AY41" s="143">
        <f t="shared" si="47"/>
        <v>0</v>
      </c>
      <c r="AZ41" s="143">
        <f t="shared" si="47"/>
        <v>0</v>
      </c>
      <c r="BA41" s="143">
        <f t="shared" si="47"/>
        <v>0</v>
      </c>
      <c r="BB41" s="143">
        <f t="shared" si="47"/>
        <v>0</v>
      </c>
      <c r="BC41" s="143">
        <f t="shared" si="47"/>
        <v>37851790422.139999</v>
      </c>
      <c r="BD41" s="143">
        <f t="shared" si="47"/>
        <v>31389315290.139999</v>
      </c>
      <c r="BE41" s="143">
        <f t="shared" si="47"/>
        <v>15022424575.6</v>
      </c>
      <c r="BF41" s="143">
        <f t="shared" si="47"/>
        <v>15022424575.6</v>
      </c>
      <c r="BG41" s="143">
        <f t="shared" si="47"/>
        <v>80000000</v>
      </c>
      <c r="BH41" s="143">
        <f t="shared" si="47"/>
        <v>80000000</v>
      </c>
      <c r="BI41" s="143">
        <f t="shared" si="47"/>
        <v>0</v>
      </c>
      <c r="BJ41" s="143">
        <f t="shared" si="47"/>
        <v>0</v>
      </c>
      <c r="BK41" s="143">
        <f t="shared" si="47"/>
        <v>0</v>
      </c>
      <c r="BL41" s="143">
        <f t="shared" si="47"/>
        <v>0</v>
      </c>
      <c r="BM41" s="143">
        <f t="shared" si="47"/>
        <v>0</v>
      </c>
      <c r="BN41" s="143">
        <f t="shared" si="47"/>
        <v>0</v>
      </c>
      <c r="BO41" s="143">
        <f t="shared" si="47"/>
        <v>0</v>
      </c>
      <c r="BP41" s="143">
        <f t="shared" si="47"/>
        <v>0</v>
      </c>
      <c r="BQ41" s="143">
        <f t="shared" si="47"/>
        <v>0</v>
      </c>
      <c r="BR41" s="143">
        <f t="shared" si="47"/>
        <v>0</v>
      </c>
      <c r="BS41" s="143">
        <f t="shared" si="47"/>
        <v>0</v>
      </c>
      <c r="BT41" s="143">
        <f t="shared" si="47"/>
        <v>0</v>
      </c>
      <c r="BU41" s="143">
        <f t="shared" si="47"/>
        <v>0</v>
      </c>
      <c r="BV41" s="143">
        <f t="shared" si="47"/>
        <v>0</v>
      </c>
      <c r="BW41" s="143">
        <f t="shared" si="47"/>
        <v>0</v>
      </c>
      <c r="BX41" s="143">
        <f t="shared" si="47"/>
        <v>0</v>
      </c>
      <c r="BY41" s="143">
        <f t="shared" si="47"/>
        <v>0</v>
      </c>
      <c r="BZ41" s="143">
        <f t="shared" si="47"/>
        <v>0</v>
      </c>
      <c r="CA41" s="143">
        <f t="shared" si="47"/>
        <v>0</v>
      </c>
      <c r="CB41" s="143">
        <f t="shared" si="47"/>
        <v>0</v>
      </c>
      <c r="CC41" s="143">
        <f t="shared" si="47"/>
        <v>0</v>
      </c>
      <c r="CD41" s="143">
        <f t="shared" si="47"/>
        <v>0</v>
      </c>
      <c r="CE41" s="143">
        <f t="shared" si="47"/>
        <v>0</v>
      </c>
      <c r="CF41" s="143">
        <f t="shared" si="47"/>
        <v>0</v>
      </c>
      <c r="CG41" s="143">
        <f t="shared" si="47"/>
        <v>0</v>
      </c>
      <c r="CH41" s="143">
        <f t="shared" si="47"/>
        <v>0</v>
      </c>
      <c r="CI41" s="143">
        <f t="shared" si="47"/>
        <v>0</v>
      </c>
      <c r="CJ41" s="143">
        <f t="shared" si="47"/>
        <v>0</v>
      </c>
      <c r="CK41" s="143">
        <f t="shared" si="47"/>
        <v>0</v>
      </c>
      <c r="CL41" s="143">
        <f t="shared" si="47"/>
        <v>0</v>
      </c>
      <c r="CM41" s="143">
        <f t="shared" si="47"/>
        <v>0</v>
      </c>
      <c r="CN41" s="143">
        <f t="shared" si="47"/>
        <v>0</v>
      </c>
      <c r="CO41" s="143">
        <f t="shared" si="47"/>
        <v>0</v>
      </c>
      <c r="CP41" s="143">
        <f t="shared" si="47"/>
        <v>0</v>
      </c>
      <c r="CQ41" s="143">
        <f t="shared" si="47"/>
        <v>0</v>
      </c>
      <c r="CR41" s="143">
        <f t="shared" si="47"/>
        <v>0</v>
      </c>
      <c r="CS41" s="143">
        <f t="shared" si="47"/>
        <v>0</v>
      </c>
      <c r="CT41" s="143">
        <f t="shared" si="47"/>
        <v>0</v>
      </c>
      <c r="CU41" s="143">
        <f t="shared" si="47"/>
        <v>0</v>
      </c>
      <c r="CV41" s="143">
        <f t="shared" si="47"/>
        <v>0</v>
      </c>
      <c r="CW41" s="143">
        <f t="shared" si="47"/>
        <v>0</v>
      </c>
      <c r="CX41" s="143">
        <f t="shared" si="47"/>
        <v>0</v>
      </c>
      <c r="CY41" s="143">
        <f t="shared" si="47"/>
        <v>0</v>
      </c>
      <c r="CZ41" s="143">
        <f t="shared" si="47"/>
        <v>0</v>
      </c>
      <c r="DA41" s="143">
        <f t="shared" si="47"/>
        <v>0</v>
      </c>
      <c r="DB41" s="143">
        <f t="shared" si="47"/>
        <v>0</v>
      </c>
      <c r="DC41" s="143">
        <f t="shared" si="47"/>
        <v>0</v>
      </c>
      <c r="DD41" s="143">
        <f t="shared" si="47"/>
        <v>0</v>
      </c>
      <c r="DE41" s="143">
        <f t="shared" si="47"/>
        <v>0</v>
      </c>
      <c r="DF41" s="143">
        <f t="shared" si="47"/>
        <v>0</v>
      </c>
      <c r="DG41" s="143">
        <f t="shared" si="47"/>
        <v>0</v>
      </c>
      <c r="DH41" s="143">
        <f t="shared" si="47"/>
        <v>0</v>
      </c>
      <c r="DI41" s="143">
        <f t="shared" si="47"/>
        <v>0</v>
      </c>
      <c r="DJ41" s="143">
        <f t="shared" si="47"/>
        <v>0</v>
      </c>
      <c r="DK41" s="143">
        <f t="shared" si="47"/>
        <v>0</v>
      </c>
      <c r="DL41" s="143">
        <f t="shared" si="47"/>
        <v>0</v>
      </c>
      <c r="DM41" s="143">
        <f t="shared" si="47"/>
        <v>0</v>
      </c>
      <c r="DN41" s="143">
        <f t="shared" si="47"/>
        <v>0</v>
      </c>
      <c r="DO41" s="143">
        <f t="shared" si="47"/>
        <v>0</v>
      </c>
      <c r="DP41" s="143">
        <f t="shared" si="47"/>
        <v>0</v>
      </c>
      <c r="DQ41" s="143">
        <f t="shared" si="47"/>
        <v>0</v>
      </c>
      <c r="DR41" s="143">
        <f t="shared" si="47"/>
        <v>0</v>
      </c>
      <c r="DS41" s="143">
        <f t="shared" si="47"/>
        <v>0</v>
      </c>
      <c r="DT41" s="143">
        <f t="shared" si="47"/>
        <v>0</v>
      </c>
      <c r="DU41" s="143">
        <f t="shared" si="47"/>
        <v>0</v>
      </c>
      <c r="DV41" s="143">
        <f t="shared" si="47"/>
        <v>0</v>
      </c>
      <c r="DW41" s="144">
        <f t="shared" si="44"/>
        <v>42854790422.139999</v>
      </c>
      <c r="DX41" s="144">
        <f t="shared" si="44"/>
        <v>35788504394.080002</v>
      </c>
      <c r="DY41" s="144">
        <f t="shared" si="44"/>
        <v>15543842146.82</v>
      </c>
      <c r="DZ41" s="144">
        <f t="shared" si="44"/>
        <v>15521965781.880001</v>
      </c>
      <c r="EA41" s="145"/>
    </row>
    <row r="42" spans="1:132" ht="45.75" customHeight="1" x14ac:dyDescent="0.25">
      <c r="A42" s="158" t="s">
        <v>727</v>
      </c>
      <c r="B42" s="148">
        <f>SUM(B43)</f>
        <v>125750000</v>
      </c>
      <c r="C42" s="148">
        <f t="shared" ref="C42:DV42" si="48">SUM(C43:C46)</f>
        <v>400000000</v>
      </c>
      <c r="D42" s="148">
        <f t="shared" si="48"/>
        <v>233530797</v>
      </c>
      <c r="E42" s="148">
        <f t="shared" si="48"/>
        <v>157806911.88</v>
      </c>
      <c r="F42" s="148">
        <f t="shared" si="48"/>
        <v>146394259.88</v>
      </c>
      <c r="G42" s="148">
        <f t="shared" si="48"/>
        <v>103000000</v>
      </c>
      <c r="H42" s="148">
        <f t="shared" si="48"/>
        <v>79321501</v>
      </c>
      <c r="I42" s="148">
        <f t="shared" si="48"/>
        <v>0</v>
      </c>
      <c r="J42" s="148">
        <f t="shared" si="48"/>
        <v>0</v>
      </c>
      <c r="K42" s="148">
        <f t="shared" si="48"/>
        <v>0</v>
      </c>
      <c r="L42" s="148">
        <f t="shared" si="48"/>
        <v>0</v>
      </c>
      <c r="M42" s="148">
        <f t="shared" si="48"/>
        <v>0</v>
      </c>
      <c r="N42" s="148">
        <f t="shared" si="48"/>
        <v>0</v>
      </c>
      <c r="O42" s="148">
        <f t="shared" si="48"/>
        <v>0</v>
      </c>
      <c r="P42" s="148">
        <f t="shared" si="48"/>
        <v>0</v>
      </c>
      <c r="Q42" s="148">
        <f t="shared" si="48"/>
        <v>0</v>
      </c>
      <c r="R42" s="148">
        <f t="shared" si="48"/>
        <v>0</v>
      </c>
      <c r="S42" s="148">
        <f t="shared" si="48"/>
        <v>0</v>
      </c>
      <c r="T42" s="148">
        <f t="shared" si="48"/>
        <v>0</v>
      </c>
      <c r="U42" s="148">
        <f t="shared" si="48"/>
        <v>0</v>
      </c>
      <c r="V42" s="148">
        <f t="shared" si="48"/>
        <v>0</v>
      </c>
      <c r="W42" s="148">
        <f t="shared" si="48"/>
        <v>0</v>
      </c>
      <c r="X42" s="148">
        <f t="shared" si="48"/>
        <v>0</v>
      </c>
      <c r="Y42" s="148">
        <f t="shared" si="48"/>
        <v>0</v>
      </c>
      <c r="Z42" s="148">
        <f t="shared" si="48"/>
        <v>0</v>
      </c>
      <c r="AA42" s="148">
        <f t="shared" si="48"/>
        <v>0</v>
      </c>
      <c r="AB42" s="148">
        <f t="shared" si="48"/>
        <v>0</v>
      </c>
      <c r="AC42" s="148">
        <f t="shared" si="48"/>
        <v>0</v>
      </c>
      <c r="AD42" s="148">
        <f t="shared" si="48"/>
        <v>0</v>
      </c>
      <c r="AE42" s="148">
        <f t="shared" si="48"/>
        <v>0</v>
      </c>
      <c r="AF42" s="148">
        <f t="shared" si="48"/>
        <v>0</v>
      </c>
      <c r="AG42" s="148">
        <f t="shared" si="48"/>
        <v>0</v>
      </c>
      <c r="AH42" s="148">
        <f t="shared" si="48"/>
        <v>0</v>
      </c>
      <c r="AI42" s="148">
        <f t="shared" si="48"/>
        <v>0</v>
      </c>
      <c r="AJ42" s="148">
        <f t="shared" si="48"/>
        <v>0</v>
      </c>
      <c r="AK42" s="148">
        <f t="shared" si="48"/>
        <v>0</v>
      </c>
      <c r="AL42" s="148">
        <f t="shared" si="48"/>
        <v>0</v>
      </c>
      <c r="AM42" s="148">
        <f t="shared" si="48"/>
        <v>0</v>
      </c>
      <c r="AN42" s="148">
        <f t="shared" si="48"/>
        <v>0</v>
      </c>
      <c r="AO42" s="148">
        <f t="shared" si="48"/>
        <v>0</v>
      </c>
      <c r="AP42" s="148">
        <f t="shared" si="48"/>
        <v>0</v>
      </c>
      <c r="AQ42" s="148">
        <f t="shared" si="48"/>
        <v>0</v>
      </c>
      <c r="AR42" s="148">
        <f t="shared" si="48"/>
        <v>0</v>
      </c>
      <c r="AS42" s="148">
        <f t="shared" si="48"/>
        <v>0</v>
      </c>
      <c r="AT42" s="148">
        <f t="shared" si="48"/>
        <v>0</v>
      </c>
      <c r="AU42" s="148">
        <f t="shared" si="48"/>
        <v>0</v>
      </c>
      <c r="AV42" s="148">
        <f t="shared" si="48"/>
        <v>0</v>
      </c>
      <c r="AW42" s="148">
        <f t="shared" si="48"/>
        <v>0</v>
      </c>
      <c r="AX42" s="148">
        <f t="shared" si="48"/>
        <v>0</v>
      </c>
      <c r="AY42" s="148">
        <f t="shared" si="48"/>
        <v>0</v>
      </c>
      <c r="AZ42" s="148">
        <f t="shared" si="48"/>
        <v>0</v>
      </c>
      <c r="BA42" s="148">
        <f t="shared" si="48"/>
        <v>0</v>
      </c>
      <c r="BB42" s="148">
        <f t="shared" si="48"/>
        <v>0</v>
      </c>
      <c r="BC42" s="148">
        <f t="shared" si="48"/>
        <v>0</v>
      </c>
      <c r="BD42" s="148">
        <f t="shared" si="48"/>
        <v>0</v>
      </c>
      <c r="BE42" s="148">
        <f t="shared" si="48"/>
        <v>0</v>
      </c>
      <c r="BF42" s="148">
        <f t="shared" si="48"/>
        <v>0</v>
      </c>
      <c r="BG42" s="148">
        <f t="shared" si="48"/>
        <v>0</v>
      </c>
      <c r="BH42" s="148">
        <f t="shared" si="48"/>
        <v>0</v>
      </c>
      <c r="BI42" s="148">
        <f t="shared" si="48"/>
        <v>0</v>
      </c>
      <c r="BJ42" s="148">
        <f t="shared" si="48"/>
        <v>0</v>
      </c>
      <c r="BK42" s="148">
        <f t="shared" si="48"/>
        <v>0</v>
      </c>
      <c r="BL42" s="148">
        <f t="shared" si="48"/>
        <v>0</v>
      </c>
      <c r="BM42" s="148">
        <f t="shared" si="48"/>
        <v>0</v>
      </c>
      <c r="BN42" s="148">
        <f t="shared" si="48"/>
        <v>0</v>
      </c>
      <c r="BO42" s="148">
        <f t="shared" si="48"/>
        <v>0</v>
      </c>
      <c r="BP42" s="148">
        <f t="shared" si="48"/>
        <v>0</v>
      </c>
      <c r="BQ42" s="148">
        <f t="shared" si="48"/>
        <v>0</v>
      </c>
      <c r="BR42" s="148">
        <f t="shared" si="48"/>
        <v>0</v>
      </c>
      <c r="BS42" s="148">
        <f t="shared" si="48"/>
        <v>0</v>
      </c>
      <c r="BT42" s="148">
        <f t="shared" si="48"/>
        <v>0</v>
      </c>
      <c r="BU42" s="148">
        <f t="shared" si="48"/>
        <v>0</v>
      </c>
      <c r="BV42" s="148">
        <f t="shared" si="48"/>
        <v>0</v>
      </c>
      <c r="BW42" s="148">
        <f t="shared" si="48"/>
        <v>0</v>
      </c>
      <c r="BX42" s="148">
        <f t="shared" si="48"/>
        <v>0</v>
      </c>
      <c r="BY42" s="148">
        <f t="shared" si="48"/>
        <v>0</v>
      </c>
      <c r="BZ42" s="148">
        <f t="shared" si="48"/>
        <v>0</v>
      </c>
      <c r="CA42" s="148">
        <f t="shared" si="48"/>
        <v>0</v>
      </c>
      <c r="CB42" s="148">
        <f t="shared" si="48"/>
        <v>0</v>
      </c>
      <c r="CC42" s="148">
        <f t="shared" si="48"/>
        <v>0</v>
      </c>
      <c r="CD42" s="148">
        <f t="shared" si="48"/>
        <v>0</v>
      </c>
      <c r="CE42" s="148">
        <f t="shared" si="48"/>
        <v>0</v>
      </c>
      <c r="CF42" s="148">
        <f t="shared" si="48"/>
        <v>0</v>
      </c>
      <c r="CG42" s="148">
        <f t="shared" si="48"/>
        <v>0</v>
      </c>
      <c r="CH42" s="148">
        <f t="shared" si="48"/>
        <v>0</v>
      </c>
      <c r="CI42" s="148">
        <f t="shared" si="48"/>
        <v>0</v>
      </c>
      <c r="CJ42" s="148">
        <f t="shared" si="48"/>
        <v>0</v>
      </c>
      <c r="CK42" s="148">
        <f t="shared" si="48"/>
        <v>0</v>
      </c>
      <c r="CL42" s="148">
        <f t="shared" si="48"/>
        <v>0</v>
      </c>
      <c r="CM42" s="148">
        <f t="shared" ref="CM42:DR42" si="49">SUM(CM43:CM46)</f>
        <v>0</v>
      </c>
      <c r="CN42" s="148">
        <f t="shared" si="49"/>
        <v>0</v>
      </c>
      <c r="CO42" s="148">
        <f t="shared" si="49"/>
        <v>0</v>
      </c>
      <c r="CP42" s="148">
        <f t="shared" si="49"/>
        <v>0</v>
      </c>
      <c r="CQ42" s="148">
        <f t="shared" si="49"/>
        <v>0</v>
      </c>
      <c r="CR42" s="148">
        <f t="shared" si="49"/>
        <v>0</v>
      </c>
      <c r="CS42" s="148">
        <f t="shared" si="49"/>
        <v>0</v>
      </c>
      <c r="CT42" s="148">
        <f t="shared" si="49"/>
        <v>0</v>
      </c>
      <c r="CU42" s="148">
        <f t="shared" si="49"/>
        <v>0</v>
      </c>
      <c r="CV42" s="148">
        <f t="shared" si="49"/>
        <v>0</v>
      </c>
      <c r="CW42" s="148">
        <f t="shared" si="49"/>
        <v>0</v>
      </c>
      <c r="CX42" s="148">
        <f t="shared" si="49"/>
        <v>0</v>
      </c>
      <c r="CY42" s="148">
        <f t="shared" si="49"/>
        <v>0</v>
      </c>
      <c r="CZ42" s="148">
        <f t="shared" si="49"/>
        <v>0</v>
      </c>
      <c r="DA42" s="148">
        <f t="shared" si="49"/>
        <v>0</v>
      </c>
      <c r="DB42" s="148">
        <f t="shared" si="49"/>
        <v>0</v>
      </c>
      <c r="DC42" s="148">
        <f t="shared" si="49"/>
        <v>0</v>
      </c>
      <c r="DD42" s="148">
        <f t="shared" si="49"/>
        <v>0</v>
      </c>
      <c r="DE42" s="148">
        <f t="shared" si="49"/>
        <v>0</v>
      </c>
      <c r="DF42" s="148">
        <f t="shared" si="49"/>
        <v>0</v>
      </c>
      <c r="DG42" s="148">
        <f t="shared" si="49"/>
        <v>0</v>
      </c>
      <c r="DH42" s="148">
        <f t="shared" si="49"/>
        <v>0</v>
      </c>
      <c r="DI42" s="148">
        <f t="shared" si="49"/>
        <v>0</v>
      </c>
      <c r="DJ42" s="148">
        <f t="shared" si="49"/>
        <v>0</v>
      </c>
      <c r="DK42" s="148">
        <f t="shared" si="49"/>
        <v>0</v>
      </c>
      <c r="DL42" s="148">
        <f t="shared" si="49"/>
        <v>0</v>
      </c>
      <c r="DM42" s="148">
        <f t="shared" si="49"/>
        <v>0</v>
      </c>
      <c r="DN42" s="148">
        <f t="shared" si="49"/>
        <v>0</v>
      </c>
      <c r="DO42" s="148">
        <f t="shared" si="49"/>
        <v>0</v>
      </c>
      <c r="DP42" s="148">
        <f t="shared" si="49"/>
        <v>0</v>
      </c>
      <c r="DQ42" s="148">
        <f t="shared" si="49"/>
        <v>0</v>
      </c>
      <c r="DR42" s="148">
        <f t="shared" si="49"/>
        <v>0</v>
      </c>
      <c r="DS42" s="148">
        <f t="shared" si="48"/>
        <v>0</v>
      </c>
      <c r="DT42" s="148">
        <f t="shared" si="48"/>
        <v>0</v>
      </c>
      <c r="DU42" s="148">
        <f t="shared" si="48"/>
        <v>0</v>
      </c>
      <c r="DV42" s="148">
        <f t="shared" si="48"/>
        <v>0</v>
      </c>
      <c r="DW42" s="144">
        <f t="shared" si="44"/>
        <v>503000000</v>
      </c>
      <c r="DX42" s="144">
        <f t="shared" si="44"/>
        <v>312852298</v>
      </c>
      <c r="DY42" s="144">
        <f t="shared" si="44"/>
        <v>157806911.88</v>
      </c>
      <c r="DZ42" s="144">
        <f t="shared" si="44"/>
        <v>146394259.88</v>
      </c>
      <c r="EA42" s="149">
        <f>+SUM(DW43:DW46)-DW42</f>
        <v>0</v>
      </c>
      <c r="EB42" s="150">
        <f>+DW42-B42</f>
        <v>377250000</v>
      </c>
    </row>
    <row r="43" spans="1:132" ht="45.75" customHeight="1" x14ac:dyDescent="0.25">
      <c r="A43" s="154" t="s">
        <v>728</v>
      </c>
      <c r="B43" s="315">
        <f>DW43</f>
        <v>125750000</v>
      </c>
      <c r="C43" s="155">
        <f>400000000/4</f>
        <v>100000000</v>
      </c>
      <c r="D43" s="155">
        <f>233530797/4</f>
        <v>58382699.25</v>
      </c>
      <c r="E43" s="155">
        <f>157806911.88/4</f>
        <v>39451727.969999999</v>
      </c>
      <c r="F43" s="155">
        <f>146394259.88/4</f>
        <v>36598564.969999999</v>
      </c>
      <c r="G43" s="155">
        <f>103000000/4</f>
        <v>25750000</v>
      </c>
      <c r="H43" s="155">
        <f>79321501/4</f>
        <v>19830375.25</v>
      </c>
      <c r="I43" s="155">
        <v>0</v>
      </c>
      <c r="J43" s="155">
        <v>0</v>
      </c>
      <c r="K43" s="155">
        <v>0</v>
      </c>
      <c r="L43" s="155">
        <v>0</v>
      </c>
      <c r="M43" s="155">
        <v>0</v>
      </c>
      <c r="N43" s="155">
        <v>0</v>
      </c>
      <c r="O43" s="155">
        <v>0</v>
      </c>
      <c r="P43" s="155">
        <v>0</v>
      </c>
      <c r="Q43" s="155">
        <v>0</v>
      </c>
      <c r="R43" s="155">
        <v>0</v>
      </c>
      <c r="S43" s="155">
        <v>0</v>
      </c>
      <c r="T43" s="155">
        <v>0</v>
      </c>
      <c r="U43" s="155">
        <v>0</v>
      </c>
      <c r="V43" s="155">
        <v>0</v>
      </c>
      <c r="W43" s="155">
        <v>0</v>
      </c>
      <c r="X43" s="155">
        <v>0</v>
      </c>
      <c r="Y43" s="155">
        <v>0</v>
      </c>
      <c r="Z43" s="155">
        <v>0</v>
      </c>
      <c r="AA43" s="155">
        <v>0</v>
      </c>
      <c r="AB43" s="155">
        <v>0</v>
      </c>
      <c r="AC43" s="155">
        <v>0</v>
      </c>
      <c r="AD43" s="155">
        <v>0</v>
      </c>
      <c r="AE43" s="155">
        <v>0</v>
      </c>
      <c r="AF43" s="155">
        <v>0</v>
      </c>
      <c r="AG43" s="155">
        <v>0</v>
      </c>
      <c r="AH43" s="155">
        <v>0</v>
      </c>
      <c r="AI43" s="155">
        <v>0</v>
      </c>
      <c r="AJ43" s="155">
        <v>0</v>
      </c>
      <c r="AK43" s="155">
        <v>0</v>
      </c>
      <c r="AL43" s="155">
        <v>0</v>
      </c>
      <c r="AM43" s="156">
        <v>0</v>
      </c>
      <c r="AN43" s="156">
        <v>0</v>
      </c>
      <c r="AO43" s="156">
        <v>0</v>
      </c>
      <c r="AP43" s="156">
        <v>0</v>
      </c>
      <c r="AQ43" s="156">
        <v>0</v>
      </c>
      <c r="AR43" s="156">
        <v>0</v>
      </c>
      <c r="AS43" s="156">
        <v>0</v>
      </c>
      <c r="AT43" s="156">
        <v>0</v>
      </c>
      <c r="AU43" s="156">
        <v>0</v>
      </c>
      <c r="AV43" s="156">
        <v>0</v>
      </c>
      <c r="AW43" s="156">
        <v>0</v>
      </c>
      <c r="AX43" s="156">
        <v>0</v>
      </c>
      <c r="AY43" s="156">
        <v>0</v>
      </c>
      <c r="AZ43" s="156">
        <v>0</v>
      </c>
      <c r="BA43" s="156">
        <v>0</v>
      </c>
      <c r="BB43" s="156">
        <v>0</v>
      </c>
      <c r="BC43" s="156">
        <v>0</v>
      </c>
      <c r="BD43" s="156">
        <v>0</v>
      </c>
      <c r="BE43" s="156">
        <v>0</v>
      </c>
      <c r="BF43" s="156">
        <v>0</v>
      </c>
      <c r="BG43" s="156">
        <v>0</v>
      </c>
      <c r="BH43" s="156">
        <v>0</v>
      </c>
      <c r="BI43" s="156">
        <v>0</v>
      </c>
      <c r="BJ43" s="156">
        <v>0</v>
      </c>
      <c r="BK43" s="155"/>
      <c r="BL43" s="155"/>
      <c r="BM43" s="155"/>
      <c r="BN43" s="155"/>
      <c r="BO43" s="156">
        <v>0</v>
      </c>
      <c r="BP43" s="156">
        <v>0</v>
      </c>
      <c r="BQ43" s="156">
        <v>0</v>
      </c>
      <c r="BR43" s="156">
        <v>0</v>
      </c>
      <c r="BS43" s="156">
        <v>0</v>
      </c>
      <c r="BT43" s="156">
        <v>0</v>
      </c>
      <c r="BU43" s="156">
        <v>0</v>
      </c>
      <c r="BV43" s="156">
        <v>0</v>
      </c>
      <c r="BW43" s="156">
        <v>0</v>
      </c>
      <c r="BX43" s="156">
        <v>0</v>
      </c>
      <c r="BY43" s="156">
        <v>0</v>
      </c>
      <c r="BZ43" s="156">
        <v>0</v>
      </c>
      <c r="CA43" s="156">
        <v>0</v>
      </c>
      <c r="CB43" s="156">
        <v>0</v>
      </c>
      <c r="CC43" s="156">
        <v>0</v>
      </c>
      <c r="CD43" s="156">
        <v>0</v>
      </c>
      <c r="CE43" s="156">
        <v>0</v>
      </c>
      <c r="CF43" s="156">
        <v>0</v>
      </c>
      <c r="CG43" s="156">
        <v>0</v>
      </c>
      <c r="CH43" s="156">
        <v>0</v>
      </c>
      <c r="CI43" s="156">
        <v>0</v>
      </c>
      <c r="CJ43" s="156">
        <v>0</v>
      </c>
      <c r="CK43" s="156">
        <v>0</v>
      </c>
      <c r="CL43" s="156">
        <v>0</v>
      </c>
      <c r="CM43" s="156">
        <v>0</v>
      </c>
      <c r="CN43" s="156">
        <v>0</v>
      </c>
      <c r="CO43" s="156">
        <v>0</v>
      </c>
      <c r="CP43" s="156">
        <v>0</v>
      </c>
      <c r="CQ43" s="156">
        <v>0</v>
      </c>
      <c r="CR43" s="156">
        <v>0</v>
      </c>
      <c r="CS43" s="156">
        <v>0</v>
      </c>
      <c r="CT43" s="156">
        <v>0</v>
      </c>
      <c r="CU43" s="156">
        <v>0</v>
      </c>
      <c r="CV43" s="156">
        <v>0</v>
      </c>
      <c r="CW43" s="156">
        <v>0</v>
      </c>
      <c r="CX43" s="156">
        <v>0</v>
      </c>
      <c r="CY43" s="156">
        <v>0</v>
      </c>
      <c r="CZ43" s="156">
        <v>0</v>
      </c>
      <c r="DA43" s="156">
        <v>0</v>
      </c>
      <c r="DB43" s="156">
        <v>0</v>
      </c>
      <c r="DC43" s="156">
        <v>0</v>
      </c>
      <c r="DD43" s="156">
        <v>0</v>
      </c>
      <c r="DE43" s="156">
        <v>0</v>
      </c>
      <c r="DF43" s="156">
        <v>0</v>
      </c>
      <c r="DG43" s="156">
        <v>0</v>
      </c>
      <c r="DH43" s="156">
        <v>0</v>
      </c>
      <c r="DI43" s="156">
        <v>0</v>
      </c>
      <c r="DJ43" s="156">
        <v>0</v>
      </c>
      <c r="DK43" s="156">
        <v>0</v>
      </c>
      <c r="DL43" s="156">
        <v>0</v>
      </c>
      <c r="DM43" s="156">
        <v>0</v>
      </c>
      <c r="DN43" s="156">
        <v>0</v>
      </c>
      <c r="DO43" s="156">
        <v>0</v>
      </c>
      <c r="DP43" s="156">
        <v>0</v>
      </c>
      <c r="DQ43" s="156">
        <v>0</v>
      </c>
      <c r="DR43" s="156">
        <v>0</v>
      </c>
      <c r="DS43" s="156">
        <v>0</v>
      </c>
      <c r="DT43" s="156">
        <v>0</v>
      </c>
      <c r="DU43" s="156">
        <v>0</v>
      </c>
      <c r="DV43" s="156">
        <v>0</v>
      </c>
      <c r="DW43" s="153">
        <f t="shared" si="44"/>
        <v>125750000</v>
      </c>
      <c r="DX43" s="153">
        <f t="shared" si="44"/>
        <v>78213074.5</v>
      </c>
      <c r="DY43" s="153">
        <f t="shared" si="44"/>
        <v>39451727.969999999</v>
      </c>
      <c r="DZ43" s="153">
        <f t="shared" si="44"/>
        <v>36598564.969999999</v>
      </c>
      <c r="EA43" s="145"/>
    </row>
    <row r="44" spans="1:132" ht="45.75" customHeight="1" x14ac:dyDescent="0.25">
      <c r="A44" s="154" t="s">
        <v>729</v>
      </c>
      <c r="B44" s="315">
        <f t="shared" ref="B44:B46" si="50">DW44</f>
        <v>125750000</v>
      </c>
      <c r="C44" s="155">
        <f t="shared" ref="C44:C46" si="51">400000000/4</f>
        <v>100000000</v>
      </c>
      <c r="D44" s="155">
        <f t="shared" ref="D44:D46" si="52">233530797/4</f>
        <v>58382699.25</v>
      </c>
      <c r="E44" s="155">
        <f t="shared" ref="E44:E46" si="53">157806911.88/4</f>
        <v>39451727.969999999</v>
      </c>
      <c r="F44" s="155">
        <f t="shared" ref="F44:F46" si="54">146394259.88/4</f>
        <v>36598564.969999999</v>
      </c>
      <c r="G44" s="155">
        <f t="shared" ref="G44:G46" si="55">103000000/4</f>
        <v>25750000</v>
      </c>
      <c r="H44" s="155">
        <f t="shared" ref="H44:H46" si="56">79321501/4</f>
        <v>19830375.25</v>
      </c>
      <c r="I44" s="155">
        <v>0</v>
      </c>
      <c r="J44" s="155">
        <v>0</v>
      </c>
      <c r="K44" s="155">
        <v>0</v>
      </c>
      <c r="L44" s="155">
        <v>0</v>
      </c>
      <c r="M44" s="155">
        <v>0</v>
      </c>
      <c r="N44" s="155">
        <v>0</v>
      </c>
      <c r="O44" s="155">
        <v>0</v>
      </c>
      <c r="P44" s="155">
        <v>0</v>
      </c>
      <c r="Q44" s="155">
        <v>0</v>
      </c>
      <c r="R44" s="155">
        <v>0</v>
      </c>
      <c r="S44" s="155">
        <v>0</v>
      </c>
      <c r="T44" s="155">
        <v>0</v>
      </c>
      <c r="U44" s="155">
        <v>0</v>
      </c>
      <c r="V44" s="155">
        <v>0</v>
      </c>
      <c r="W44" s="155">
        <v>0</v>
      </c>
      <c r="X44" s="155">
        <v>0</v>
      </c>
      <c r="Y44" s="155">
        <v>0</v>
      </c>
      <c r="Z44" s="155">
        <v>0</v>
      </c>
      <c r="AA44" s="155">
        <v>0</v>
      </c>
      <c r="AB44" s="155">
        <v>0</v>
      </c>
      <c r="AC44" s="155">
        <v>0</v>
      </c>
      <c r="AD44" s="155">
        <v>0</v>
      </c>
      <c r="AE44" s="155">
        <v>0</v>
      </c>
      <c r="AF44" s="155">
        <v>0</v>
      </c>
      <c r="AG44" s="155">
        <v>0</v>
      </c>
      <c r="AH44" s="155">
        <v>0</v>
      </c>
      <c r="AI44" s="155">
        <v>0</v>
      </c>
      <c r="AJ44" s="155">
        <v>0</v>
      </c>
      <c r="AK44" s="155">
        <v>0</v>
      </c>
      <c r="AL44" s="155">
        <v>0</v>
      </c>
      <c r="AM44" s="156">
        <v>0</v>
      </c>
      <c r="AN44" s="156">
        <v>0</v>
      </c>
      <c r="AO44" s="156">
        <v>0</v>
      </c>
      <c r="AP44" s="156">
        <v>0</v>
      </c>
      <c r="AQ44" s="156">
        <v>0</v>
      </c>
      <c r="AR44" s="156">
        <v>0</v>
      </c>
      <c r="AS44" s="156">
        <v>0</v>
      </c>
      <c r="AT44" s="156">
        <v>0</v>
      </c>
      <c r="AU44" s="156">
        <v>0</v>
      </c>
      <c r="AV44" s="156">
        <v>0</v>
      </c>
      <c r="AW44" s="156">
        <v>0</v>
      </c>
      <c r="AX44" s="156">
        <v>0</v>
      </c>
      <c r="AY44" s="156">
        <v>0</v>
      </c>
      <c r="AZ44" s="156">
        <v>0</v>
      </c>
      <c r="BA44" s="156">
        <v>0</v>
      </c>
      <c r="BB44" s="156">
        <v>0</v>
      </c>
      <c r="BC44" s="156">
        <v>0</v>
      </c>
      <c r="BD44" s="156">
        <v>0</v>
      </c>
      <c r="BE44" s="156">
        <v>0</v>
      </c>
      <c r="BF44" s="156">
        <v>0</v>
      </c>
      <c r="BG44" s="156">
        <v>0</v>
      </c>
      <c r="BH44" s="156">
        <v>0</v>
      </c>
      <c r="BI44" s="156">
        <v>0</v>
      </c>
      <c r="BJ44" s="156">
        <v>0</v>
      </c>
      <c r="BK44" s="155"/>
      <c r="BL44" s="155"/>
      <c r="BM44" s="155"/>
      <c r="BN44" s="155"/>
      <c r="BO44" s="156">
        <v>0</v>
      </c>
      <c r="BP44" s="156">
        <v>0</v>
      </c>
      <c r="BQ44" s="156">
        <v>0</v>
      </c>
      <c r="BR44" s="156">
        <v>0</v>
      </c>
      <c r="BS44" s="156">
        <v>0</v>
      </c>
      <c r="BT44" s="156">
        <v>0</v>
      </c>
      <c r="BU44" s="156">
        <v>0</v>
      </c>
      <c r="BV44" s="156">
        <v>0</v>
      </c>
      <c r="BW44" s="156">
        <v>0</v>
      </c>
      <c r="BX44" s="156">
        <v>0</v>
      </c>
      <c r="BY44" s="156">
        <v>0</v>
      </c>
      <c r="BZ44" s="156">
        <v>0</v>
      </c>
      <c r="CA44" s="156">
        <v>0</v>
      </c>
      <c r="CB44" s="156">
        <v>0</v>
      </c>
      <c r="CC44" s="156">
        <v>0</v>
      </c>
      <c r="CD44" s="156">
        <v>0</v>
      </c>
      <c r="CE44" s="156">
        <v>0</v>
      </c>
      <c r="CF44" s="156">
        <v>0</v>
      </c>
      <c r="CG44" s="156">
        <v>0</v>
      </c>
      <c r="CH44" s="156">
        <v>0</v>
      </c>
      <c r="CI44" s="156">
        <v>0</v>
      </c>
      <c r="CJ44" s="156">
        <v>0</v>
      </c>
      <c r="CK44" s="156">
        <v>0</v>
      </c>
      <c r="CL44" s="156">
        <v>0</v>
      </c>
      <c r="CM44" s="156">
        <v>0</v>
      </c>
      <c r="CN44" s="156">
        <v>0</v>
      </c>
      <c r="CO44" s="156">
        <v>0</v>
      </c>
      <c r="CP44" s="156">
        <v>0</v>
      </c>
      <c r="CQ44" s="156">
        <v>0</v>
      </c>
      <c r="CR44" s="156">
        <v>0</v>
      </c>
      <c r="CS44" s="156">
        <v>0</v>
      </c>
      <c r="CT44" s="156">
        <v>0</v>
      </c>
      <c r="CU44" s="156">
        <v>0</v>
      </c>
      <c r="CV44" s="156">
        <v>0</v>
      </c>
      <c r="CW44" s="156">
        <v>0</v>
      </c>
      <c r="CX44" s="156">
        <v>0</v>
      </c>
      <c r="CY44" s="156">
        <v>0</v>
      </c>
      <c r="CZ44" s="156">
        <v>0</v>
      </c>
      <c r="DA44" s="156">
        <v>0</v>
      </c>
      <c r="DB44" s="156">
        <v>0</v>
      </c>
      <c r="DC44" s="156">
        <v>0</v>
      </c>
      <c r="DD44" s="156">
        <v>0</v>
      </c>
      <c r="DE44" s="156">
        <v>0</v>
      </c>
      <c r="DF44" s="156">
        <v>0</v>
      </c>
      <c r="DG44" s="156">
        <v>0</v>
      </c>
      <c r="DH44" s="156">
        <v>0</v>
      </c>
      <c r="DI44" s="156">
        <v>0</v>
      </c>
      <c r="DJ44" s="156">
        <v>0</v>
      </c>
      <c r="DK44" s="156">
        <v>0</v>
      </c>
      <c r="DL44" s="156">
        <v>0</v>
      </c>
      <c r="DM44" s="156">
        <v>0</v>
      </c>
      <c r="DN44" s="156">
        <v>0</v>
      </c>
      <c r="DO44" s="156">
        <v>0</v>
      </c>
      <c r="DP44" s="156">
        <v>0</v>
      </c>
      <c r="DQ44" s="156">
        <v>0</v>
      </c>
      <c r="DR44" s="156">
        <v>0</v>
      </c>
      <c r="DS44" s="156">
        <v>0</v>
      </c>
      <c r="DT44" s="156">
        <v>0</v>
      </c>
      <c r="DU44" s="156">
        <v>0</v>
      </c>
      <c r="DV44" s="156">
        <v>0</v>
      </c>
      <c r="DW44" s="153">
        <f t="shared" si="44"/>
        <v>125750000</v>
      </c>
      <c r="DX44" s="153">
        <f t="shared" si="44"/>
        <v>78213074.5</v>
      </c>
      <c r="DY44" s="153">
        <f t="shared" si="44"/>
        <v>39451727.969999999</v>
      </c>
      <c r="DZ44" s="153">
        <f t="shared" si="44"/>
        <v>36598564.969999999</v>
      </c>
      <c r="EA44" s="145"/>
    </row>
    <row r="45" spans="1:132" ht="45.75" customHeight="1" x14ac:dyDescent="0.25">
      <c r="A45" s="154" t="s">
        <v>730</v>
      </c>
      <c r="B45" s="315">
        <f t="shared" si="50"/>
        <v>125750000</v>
      </c>
      <c r="C45" s="155">
        <f t="shared" si="51"/>
        <v>100000000</v>
      </c>
      <c r="D45" s="155">
        <f t="shared" si="52"/>
        <v>58382699.25</v>
      </c>
      <c r="E45" s="155">
        <f t="shared" si="53"/>
        <v>39451727.969999999</v>
      </c>
      <c r="F45" s="155">
        <f t="shared" si="54"/>
        <v>36598564.969999999</v>
      </c>
      <c r="G45" s="155">
        <f t="shared" si="55"/>
        <v>25750000</v>
      </c>
      <c r="H45" s="155">
        <f t="shared" si="56"/>
        <v>19830375.25</v>
      </c>
      <c r="I45" s="155">
        <v>0</v>
      </c>
      <c r="J45" s="155">
        <v>0</v>
      </c>
      <c r="K45" s="155">
        <v>0</v>
      </c>
      <c r="L45" s="155">
        <v>0</v>
      </c>
      <c r="M45" s="155">
        <v>0</v>
      </c>
      <c r="N45" s="155">
        <v>0</v>
      </c>
      <c r="O45" s="155">
        <v>0</v>
      </c>
      <c r="P45" s="155">
        <v>0</v>
      </c>
      <c r="Q45" s="155">
        <v>0</v>
      </c>
      <c r="R45" s="155">
        <v>0</v>
      </c>
      <c r="S45" s="155">
        <v>0</v>
      </c>
      <c r="T45" s="155">
        <v>0</v>
      </c>
      <c r="U45" s="155">
        <v>0</v>
      </c>
      <c r="V45" s="155">
        <v>0</v>
      </c>
      <c r="W45" s="155">
        <v>0</v>
      </c>
      <c r="X45" s="155">
        <v>0</v>
      </c>
      <c r="Y45" s="155">
        <v>0</v>
      </c>
      <c r="Z45" s="155">
        <v>0</v>
      </c>
      <c r="AA45" s="155">
        <v>0</v>
      </c>
      <c r="AB45" s="155">
        <v>0</v>
      </c>
      <c r="AC45" s="155">
        <v>0</v>
      </c>
      <c r="AD45" s="155">
        <v>0</v>
      </c>
      <c r="AE45" s="155">
        <v>0</v>
      </c>
      <c r="AF45" s="155">
        <v>0</v>
      </c>
      <c r="AG45" s="155">
        <v>0</v>
      </c>
      <c r="AH45" s="155">
        <v>0</v>
      </c>
      <c r="AI45" s="155">
        <v>0</v>
      </c>
      <c r="AJ45" s="155">
        <v>0</v>
      </c>
      <c r="AK45" s="155">
        <v>0</v>
      </c>
      <c r="AL45" s="155">
        <v>0</v>
      </c>
      <c r="AM45" s="156">
        <v>0</v>
      </c>
      <c r="AN45" s="156">
        <v>0</v>
      </c>
      <c r="AO45" s="156">
        <v>0</v>
      </c>
      <c r="AP45" s="156">
        <v>0</v>
      </c>
      <c r="AQ45" s="156">
        <v>0</v>
      </c>
      <c r="AR45" s="156">
        <v>0</v>
      </c>
      <c r="AS45" s="156">
        <v>0</v>
      </c>
      <c r="AT45" s="156">
        <v>0</v>
      </c>
      <c r="AU45" s="156">
        <v>0</v>
      </c>
      <c r="AV45" s="156">
        <v>0</v>
      </c>
      <c r="AW45" s="156">
        <v>0</v>
      </c>
      <c r="AX45" s="156">
        <v>0</v>
      </c>
      <c r="AY45" s="156">
        <v>0</v>
      </c>
      <c r="AZ45" s="156">
        <v>0</v>
      </c>
      <c r="BA45" s="156">
        <v>0</v>
      </c>
      <c r="BB45" s="156">
        <v>0</v>
      </c>
      <c r="BC45" s="156">
        <v>0</v>
      </c>
      <c r="BD45" s="156">
        <v>0</v>
      </c>
      <c r="BE45" s="156">
        <v>0</v>
      </c>
      <c r="BF45" s="156">
        <v>0</v>
      </c>
      <c r="BG45" s="156">
        <v>0</v>
      </c>
      <c r="BH45" s="156">
        <v>0</v>
      </c>
      <c r="BI45" s="156">
        <v>0</v>
      </c>
      <c r="BJ45" s="156">
        <v>0</v>
      </c>
      <c r="BK45" s="155"/>
      <c r="BL45" s="155"/>
      <c r="BM45" s="155"/>
      <c r="BN45" s="155"/>
      <c r="BO45" s="156">
        <v>0</v>
      </c>
      <c r="BP45" s="156">
        <v>0</v>
      </c>
      <c r="BQ45" s="156">
        <v>0</v>
      </c>
      <c r="BR45" s="156">
        <v>0</v>
      </c>
      <c r="BS45" s="156">
        <v>0</v>
      </c>
      <c r="BT45" s="156">
        <v>0</v>
      </c>
      <c r="BU45" s="156">
        <v>0</v>
      </c>
      <c r="BV45" s="156">
        <v>0</v>
      </c>
      <c r="BW45" s="156">
        <v>0</v>
      </c>
      <c r="BX45" s="156">
        <v>0</v>
      </c>
      <c r="BY45" s="156">
        <v>0</v>
      </c>
      <c r="BZ45" s="156">
        <v>0</v>
      </c>
      <c r="CA45" s="156">
        <v>0</v>
      </c>
      <c r="CB45" s="156">
        <v>0</v>
      </c>
      <c r="CC45" s="156">
        <v>0</v>
      </c>
      <c r="CD45" s="156">
        <v>0</v>
      </c>
      <c r="CE45" s="156">
        <v>0</v>
      </c>
      <c r="CF45" s="156">
        <v>0</v>
      </c>
      <c r="CG45" s="156">
        <v>0</v>
      </c>
      <c r="CH45" s="156">
        <v>0</v>
      </c>
      <c r="CI45" s="156">
        <v>0</v>
      </c>
      <c r="CJ45" s="156">
        <v>0</v>
      </c>
      <c r="CK45" s="156">
        <v>0</v>
      </c>
      <c r="CL45" s="156">
        <v>0</v>
      </c>
      <c r="CM45" s="156">
        <v>0</v>
      </c>
      <c r="CN45" s="156">
        <v>0</v>
      </c>
      <c r="CO45" s="156">
        <v>0</v>
      </c>
      <c r="CP45" s="156">
        <v>0</v>
      </c>
      <c r="CQ45" s="156">
        <v>0</v>
      </c>
      <c r="CR45" s="156">
        <v>0</v>
      </c>
      <c r="CS45" s="156">
        <v>0</v>
      </c>
      <c r="CT45" s="156">
        <v>0</v>
      </c>
      <c r="CU45" s="156">
        <v>0</v>
      </c>
      <c r="CV45" s="156">
        <v>0</v>
      </c>
      <c r="CW45" s="156">
        <v>0</v>
      </c>
      <c r="CX45" s="156">
        <v>0</v>
      </c>
      <c r="CY45" s="156">
        <v>0</v>
      </c>
      <c r="CZ45" s="156">
        <v>0</v>
      </c>
      <c r="DA45" s="156">
        <v>0</v>
      </c>
      <c r="DB45" s="156">
        <v>0</v>
      </c>
      <c r="DC45" s="156">
        <v>0</v>
      </c>
      <c r="DD45" s="156">
        <v>0</v>
      </c>
      <c r="DE45" s="156">
        <v>0</v>
      </c>
      <c r="DF45" s="156">
        <v>0</v>
      </c>
      <c r="DG45" s="156">
        <v>0</v>
      </c>
      <c r="DH45" s="156">
        <v>0</v>
      </c>
      <c r="DI45" s="156">
        <v>0</v>
      </c>
      <c r="DJ45" s="156">
        <v>0</v>
      </c>
      <c r="DK45" s="156">
        <v>0</v>
      </c>
      <c r="DL45" s="156">
        <v>0</v>
      </c>
      <c r="DM45" s="156">
        <v>0</v>
      </c>
      <c r="DN45" s="156">
        <v>0</v>
      </c>
      <c r="DO45" s="156">
        <v>0</v>
      </c>
      <c r="DP45" s="156">
        <v>0</v>
      </c>
      <c r="DQ45" s="156">
        <v>0</v>
      </c>
      <c r="DR45" s="156">
        <v>0</v>
      </c>
      <c r="DS45" s="156">
        <v>0</v>
      </c>
      <c r="DT45" s="156">
        <v>0</v>
      </c>
      <c r="DU45" s="156">
        <v>0</v>
      </c>
      <c r="DV45" s="156">
        <v>0</v>
      </c>
      <c r="DW45" s="153">
        <f t="shared" si="44"/>
        <v>125750000</v>
      </c>
      <c r="DX45" s="153">
        <f t="shared" si="44"/>
        <v>78213074.5</v>
      </c>
      <c r="DY45" s="153">
        <f t="shared" si="44"/>
        <v>39451727.969999999</v>
      </c>
      <c r="DZ45" s="153">
        <f t="shared" si="44"/>
        <v>36598564.969999999</v>
      </c>
      <c r="EA45" s="145"/>
    </row>
    <row r="46" spans="1:132" ht="45.75" customHeight="1" x14ac:dyDescent="0.25">
      <c r="A46" s="151" t="s">
        <v>731</v>
      </c>
      <c r="B46" s="315">
        <f t="shared" si="50"/>
        <v>125750000</v>
      </c>
      <c r="C46" s="155">
        <f t="shared" si="51"/>
        <v>100000000</v>
      </c>
      <c r="D46" s="155">
        <f t="shared" si="52"/>
        <v>58382699.25</v>
      </c>
      <c r="E46" s="155">
        <f t="shared" si="53"/>
        <v>39451727.969999999</v>
      </c>
      <c r="F46" s="155">
        <f t="shared" si="54"/>
        <v>36598564.969999999</v>
      </c>
      <c r="G46" s="155">
        <f t="shared" si="55"/>
        <v>25750000</v>
      </c>
      <c r="H46" s="155">
        <f t="shared" si="56"/>
        <v>19830375.25</v>
      </c>
      <c r="I46" s="155">
        <v>0</v>
      </c>
      <c r="J46" s="155">
        <v>0</v>
      </c>
      <c r="K46" s="155">
        <v>0</v>
      </c>
      <c r="L46" s="155">
        <v>0</v>
      </c>
      <c r="M46" s="155">
        <v>0</v>
      </c>
      <c r="N46" s="155">
        <v>0</v>
      </c>
      <c r="O46" s="155">
        <v>0</v>
      </c>
      <c r="P46" s="155">
        <v>0</v>
      </c>
      <c r="Q46" s="155">
        <v>0</v>
      </c>
      <c r="R46" s="155">
        <v>0</v>
      </c>
      <c r="S46" s="155">
        <v>0</v>
      </c>
      <c r="T46" s="155">
        <v>0</v>
      </c>
      <c r="U46" s="155">
        <v>0</v>
      </c>
      <c r="V46" s="155">
        <v>0</v>
      </c>
      <c r="W46" s="155">
        <v>0</v>
      </c>
      <c r="X46" s="155">
        <v>0</v>
      </c>
      <c r="Y46" s="155">
        <v>0</v>
      </c>
      <c r="Z46" s="155">
        <v>0</v>
      </c>
      <c r="AA46" s="155">
        <v>0</v>
      </c>
      <c r="AB46" s="155">
        <v>0</v>
      </c>
      <c r="AC46" s="155">
        <v>0</v>
      </c>
      <c r="AD46" s="155">
        <v>0</v>
      </c>
      <c r="AE46" s="155">
        <v>0</v>
      </c>
      <c r="AF46" s="155">
        <v>0</v>
      </c>
      <c r="AG46" s="155">
        <v>0</v>
      </c>
      <c r="AH46" s="155">
        <v>0</v>
      </c>
      <c r="AI46" s="155">
        <v>0</v>
      </c>
      <c r="AJ46" s="155">
        <v>0</v>
      </c>
      <c r="AK46" s="155">
        <v>0</v>
      </c>
      <c r="AL46" s="155">
        <v>0</v>
      </c>
      <c r="AM46" s="152">
        <v>0</v>
      </c>
      <c r="AN46" s="152">
        <v>0</v>
      </c>
      <c r="AO46" s="152">
        <v>0</v>
      </c>
      <c r="AP46" s="152">
        <v>0</v>
      </c>
      <c r="AQ46" s="152">
        <v>0</v>
      </c>
      <c r="AR46" s="152">
        <v>0</v>
      </c>
      <c r="AS46" s="152">
        <v>0</v>
      </c>
      <c r="AT46" s="152">
        <v>0</v>
      </c>
      <c r="AU46" s="152">
        <v>0</v>
      </c>
      <c r="AV46" s="152">
        <v>0</v>
      </c>
      <c r="AW46" s="152">
        <v>0</v>
      </c>
      <c r="AX46" s="152">
        <v>0</v>
      </c>
      <c r="AY46" s="152">
        <v>0</v>
      </c>
      <c r="AZ46" s="152">
        <v>0</v>
      </c>
      <c r="BA46" s="152">
        <v>0</v>
      </c>
      <c r="BB46" s="152">
        <v>0</v>
      </c>
      <c r="BC46" s="152">
        <v>0</v>
      </c>
      <c r="BD46" s="152">
        <v>0</v>
      </c>
      <c r="BE46" s="152">
        <v>0</v>
      </c>
      <c r="BF46" s="152">
        <v>0</v>
      </c>
      <c r="BG46" s="152">
        <v>0</v>
      </c>
      <c r="BH46" s="152">
        <v>0</v>
      </c>
      <c r="BI46" s="152">
        <v>0</v>
      </c>
      <c r="BJ46" s="152">
        <v>0</v>
      </c>
      <c r="BK46" s="152">
        <v>0</v>
      </c>
      <c r="BL46" s="152">
        <v>0</v>
      </c>
      <c r="BM46" s="152">
        <v>0</v>
      </c>
      <c r="BN46" s="152">
        <v>0</v>
      </c>
      <c r="BO46" s="152">
        <v>0</v>
      </c>
      <c r="BP46" s="152">
        <v>0</v>
      </c>
      <c r="BQ46" s="152">
        <v>0</v>
      </c>
      <c r="BR46" s="152">
        <v>0</v>
      </c>
      <c r="BS46" s="156">
        <v>0</v>
      </c>
      <c r="BT46" s="156">
        <v>0</v>
      </c>
      <c r="BU46" s="156">
        <v>0</v>
      </c>
      <c r="BV46" s="156">
        <v>0</v>
      </c>
      <c r="BW46" s="152">
        <v>0</v>
      </c>
      <c r="BX46" s="152">
        <v>0</v>
      </c>
      <c r="BY46" s="152">
        <v>0</v>
      </c>
      <c r="BZ46" s="152">
        <v>0</v>
      </c>
      <c r="CA46" s="152">
        <v>0</v>
      </c>
      <c r="CB46" s="152">
        <v>0</v>
      </c>
      <c r="CC46" s="152">
        <v>0</v>
      </c>
      <c r="CD46" s="152">
        <v>0</v>
      </c>
      <c r="CE46" s="152">
        <v>0</v>
      </c>
      <c r="CF46" s="152">
        <v>0</v>
      </c>
      <c r="CG46" s="152">
        <v>0</v>
      </c>
      <c r="CH46" s="152">
        <v>0</v>
      </c>
      <c r="CI46" s="152">
        <v>0</v>
      </c>
      <c r="CJ46" s="152">
        <v>0</v>
      </c>
      <c r="CK46" s="152">
        <v>0</v>
      </c>
      <c r="CL46" s="152">
        <v>0</v>
      </c>
      <c r="CM46" s="152">
        <v>0</v>
      </c>
      <c r="CN46" s="152">
        <v>0</v>
      </c>
      <c r="CO46" s="152">
        <v>0</v>
      </c>
      <c r="CP46" s="152">
        <v>0</v>
      </c>
      <c r="CQ46" s="152">
        <v>0</v>
      </c>
      <c r="CR46" s="152">
        <v>0</v>
      </c>
      <c r="CS46" s="152">
        <v>0</v>
      </c>
      <c r="CT46" s="152">
        <v>0</v>
      </c>
      <c r="CU46" s="152">
        <v>0</v>
      </c>
      <c r="CV46" s="152">
        <v>0</v>
      </c>
      <c r="CW46" s="152">
        <v>0</v>
      </c>
      <c r="CX46" s="152">
        <v>0</v>
      </c>
      <c r="CY46" s="152">
        <v>0</v>
      </c>
      <c r="CZ46" s="152">
        <v>0</v>
      </c>
      <c r="DA46" s="152">
        <v>0</v>
      </c>
      <c r="DB46" s="152">
        <v>0</v>
      </c>
      <c r="DC46" s="152">
        <v>0</v>
      </c>
      <c r="DD46" s="152">
        <v>0</v>
      </c>
      <c r="DE46" s="152">
        <v>0</v>
      </c>
      <c r="DF46" s="152">
        <v>0</v>
      </c>
      <c r="DG46" s="152">
        <v>0</v>
      </c>
      <c r="DH46" s="152">
        <v>0</v>
      </c>
      <c r="DI46" s="152">
        <v>0</v>
      </c>
      <c r="DJ46" s="152">
        <v>0</v>
      </c>
      <c r="DK46" s="152">
        <v>0</v>
      </c>
      <c r="DL46" s="152">
        <v>0</v>
      </c>
      <c r="DM46" s="152">
        <v>0</v>
      </c>
      <c r="DN46" s="152">
        <v>0</v>
      </c>
      <c r="DO46" s="152">
        <v>0</v>
      </c>
      <c r="DP46" s="152">
        <v>0</v>
      </c>
      <c r="DQ46" s="152">
        <v>0</v>
      </c>
      <c r="DR46" s="152">
        <v>0</v>
      </c>
      <c r="DS46" s="152">
        <v>0</v>
      </c>
      <c r="DT46" s="152">
        <v>0</v>
      </c>
      <c r="DU46" s="152">
        <v>0</v>
      </c>
      <c r="DV46" s="152">
        <v>0</v>
      </c>
      <c r="DW46" s="153">
        <f t="shared" si="44"/>
        <v>125750000</v>
      </c>
      <c r="DX46" s="153">
        <f t="shared" si="44"/>
        <v>78213074.5</v>
      </c>
      <c r="DY46" s="153">
        <f t="shared" si="44"/>
        <v>39451727.969999999</v>
      </c>
      <c r="DZ46" s="153">
        <f t="shared" si="44"/>
        <v>36598564.969999999</v>
      </c>
      <c r="EA46" s="157">
        <f>+SUM(DW43:DW45)-B43</f>
        <v>251500000</v>
      </c>
    </row>
    <row r="47" spans="1:132" ht="45.75" customHeight="1" x14ac:dyDescent="0.25">
      <c r="A47" s="158" t="s">
        <v>732</v>
      </c>
      <c r="B47" s="148">
        <f t="shared" ref="B47:BM47" si="57">SUM(B48:B50)</f>
        <v>42351790422.139999</v>
      </c>
      <c r="C47" s="148">
        <f t="shared" si="57"/>
        <v>1920000000</v>
      </c>
      <c r="D47" s="148">
        <f t="shared" si="57"/>
        <v>1707537352.9400001</v>
      </c>
      <c r="E47" s="148">
        <f t="shared" si="57"/>
        <v>363610659.33999997</v>
      </c>
      <c r="F47" s="148">
        <f t="shared" si="57"/>
        <v>353146946.39999998</v>
      </c>
      <c r="G47" s="148">
        <f t="shared" si="57"/>
        <v>2500000000</v>
      </c>
      <c r="H47" s="148">
        <f t="shared" si="57"/>
        <v>2298799453</v>
      </c>
      <c r="I47" s="148">
        <f t="shared" si="57"/>
        <v>0</v>
      </c>
      <c r="J47" s="148">
        <f t="shared" si="57"/>
        <v>0</v>
      </c>
      <c r="K47" s="148">
        <f t="shared" si="57"/>
        <v>0</v>
      </c>
      <c r="L47" s="148">
        <f t="shared" si="57"/>
        <v>0</v>
      </c>
      <c r="M47" s="148">
        <f t="shared" si="57"/>
        <v>0</v>
      </c>
      <c r="N47" s="148">
        <f t="shared" si="57"/>
        <v>0</v>
      </c>
      <c r="O47" s="148">
        <f t="shared" si="57"/>
        <v>0</v>
      </c>
      <c r="P47" s="148">
        <f t="shared" si="57"/>
        <v>0</v>
      </c>
      <c r="Q47" s="148">
        <f t="shared" si="57"/>
        <v>0</v>
      </c>
      <c r="R47" s="148">
        <f t="shared" si="57"/>
        <v>0</v>
      </c>
      <c r="S47" s="148">
        <f t="shared" si="57"/>
        <v>0</v>
      </c>
      <c r="T47" s="148">
        <f t="shared" si="57"/>
        <v>0</v>
      </c>
      <c r="U47" s="148">
        <f t="shared" si="57"/>
        <v>0</v>
      </c>
      <c r="V47" s="148">
        <f t="shared" si="57"/>
        <v>0</v>
      </c>
      <c r="W47" s="148">
        <f t="shared" si="57"/>
        <v>0</v>
      </c>
      <c r="X47" s="148">
        <f t="shared" si="57"/>
        <v>0</v>
      </c>
      <c r="Y47" s="148">
        <f t="shared" si="57"/>
        <v>0</v>
      </c>
      <c r="Z47" s="148">
        <f t="shared" si="57"/>
        <v>0</v>
      </c>
      <c r="AA47" s="148">
        <f t="shared" si="57"/>
        <v>0</v>
      </c>
      <c r="AB47" s="148">
        <f t="shared" si="57"/>
        <v>0</v>
      </c>
      <c r="AC47" s="148">
        <f t="shared" si="57"/>
        <v>0</v>
      </c>
      <c r="AD47" s="148">
        <f t="shared" si="57"/>
        <v>0</v>
      </c>
      <c r="AE47" s="148">
        <f t="shared" si="57"/>
        <v>0</v>
      </c>
      <c r="AF47" s="148">
        <f t="shared" si="57"/>
        <v>0</v>
      </c>
      <c r="AG47" s="148">
        <f t="shared" si="57"/>
        <v>0</v>
      </c>
      <c r="AH47" s="148">
        <f t="shared" si="57"/>
        <v>0</v>
      </c>
      <c r="AI47" s="148">
        <f t="shared" si="57"/>
        <v>0</v>
      </c>
      <c r="AJ47" s="148">
        <f t="shared" si="57"/>
        <v>0</v>
      </c>
      <c r="AK47" s="148">
        <f t="shared" si="57"/>
        <v>0</v>
      </c>
      <c r="AL47" s="148">
        <f t="shared" si="57"/>
        <v>0</v>
      </c>
      <c r="AM47" s="148">
        <f t="shared" si="57"/>
        <v>0</v>
      </c>
      <c r="AN47" s="148">
        <f t="shared" si="57"/>
        <v>0</v>
      </c>
      <c r="AO47" s="148">
        <f t="shared" si="57"/>
        <v>0</v>
      </c>
      <c r="AP47" s="148">
        <f t="shared" si="57"/>
        <v>0</v>
      </c>
      <c r="AQ47" s="148">
        <f t="shared" si="57"/>
        <v>0</v>
      </c>
      <c r="AR47" s="148">
        <f t="shared" si="57"/>
        <v>0</v>
      </c>
      <c r="AS47" s="148">
        <f t="shared" si="57"/>
        <v>0</v>
      </c>
      <c r="AT47" s="148">
        <f t="shared" si="57"/>
        <v>0</v>
      </c>
      <c r="AU47" s="148">
        <f t="shared" si="57"/>
        <v>0</v>
      </c>
      <c r="AV47" s="148">
        <f t="shared" si="57"/>
        <v>0</v>
      </c>
      <c r="AW47" s="148">
        <f t="shared" si="57"/>
        <v>0</v>
      </c>
      <c r="AX47" s="148">
        <f t="shared" si="57"/>
        <v>0</v>
      </c>
      <c r="AY47" s="148">
        <f t="shared" si="57"/>
        <v>0</v>
      </c>
      <c r="AZ47" s="148">
        <f t="shared" si="57"/>
        <v>0</v>
      </c>
      <c r="BA47" s="148">
        <f t="shared" si="57"/>
        <v>0</v>
      </c>
      <c r="BB47" s="148">
        <f t="shared" si="57"/>
        <v>0</v>
      </c>
      <c r="BC47" s="148">
        <f t="shared" si="57"/>
        <v>37851790422.139999</v>
      </c>
      <c r="BD47" s="148">
        <f t="shared" si="57"/>
        <v>31389315290.139999</v>
      </c>
      <c r="BE47" s="148">
        <f t="shared" si="57"/>
        <v>15022424575.6</v>
      </c>
      <c r="BF47" s="148">
        <f t="shared" si="57"/>
        <v>15022424575.6</v>
      </c>
      <c r="BG47" s="148">
        <f t="shared" si="57"/>
        <v>80000000</v>
      </c>
      <c r="BH47" s="148">
        <f t="shared" si="57"/>
        <v>80000000</v>
      </c>
      <c r="BI47" s="148">
        <f t="shared" si="57"/>
        <v>0</v>
      </c>
      <c r="BJ47" s="148">
        <f t="shared" si="57"/>
        <v>0</v>
      </c>
      <c r="BK47" s="148">
        <f t="shared" si="57"/>
        <v>0</v>
      </c>
      <c r="BL47" s="148">
        <f t="shared" si="57"/>
        <v>0</v>
      </c>
      <c r="BM47" s="148">
        <f t="shared" si="57"/>
        <v>0</v>
      </c>
      <c r="BN47" s="148">
        <f t="shared" ref="BN47:DV47" si="58">SUM(BN48:BN50)</f>
        <v>0</v>
      </c>
      <c r="BO47" s="148">
        <f t="shared" si="58"/>
        <v>0</v>
      </c>
      <c r="BP47" s="148">
        <f t="shared" si="58"/>
        <v>0</v>
      </c>
      <c r="BQ47" s="148">
        <f t="shared" si="58"/>
        <v>0</v>
      </c>
      <c r="BR47" s="148">
        <f t="shared" si="58"/>
        <v>0</v>
      </c>
      <c r="BS47" s="148">
        <f t="shared" si="58"/>
        <v>0</v>
      </c>
      <c r="BT47" s="148">
        <f t="shared" si="58"/>
        <v>0</v>
      </c>
      <c r="BU47" s="148">
        <f t="shared" si="58"/>
        <v>0</v>
      </c>
      <c r="BV47" s="148">
        <f t="shared" si="58"/>
        <v>0</v>
      </c>
      <c r="BW47" s="148">
        <f t="shared" si="58"/>
        <v>0</v>
      </c>
      <c r="BX47" s="148">
        <f t="shared" si="58"/>
        <v>0</v>
      </c>
      <c r="BY47" s="148">
        <f t="shared" si="58"/>
        <v>0</v>
      </c>
      <c r="BZ47" s="148">
        <f t="shared" si="58"/>
        <v>0</v>
      </c>
      <c r="CA47" s="148">
        <f t="shared" si="58"/>
        <v>0</v>
      </c>
      <c r="CB47" s="148">
        <f t="shared" si="58"/>
        <v>0</v>
      </c>
      <c r="CC47" s="148">
        <f t="shared" si="58"/>
        <v>0</v>
      </c>
      <c r="CD47" s="148">
        <f t="shared" si="58"/>
        <v>0</v>
      </c>
      <c r="CE47" s="148">
        <f t="shared" si="58"/>
        <v>0</v>
      </c>
      <c r="CF47" s="148">
        <f t="shared" si="58"/>
        <v>0</v>
      </c>
      <c r="CG47" s="148">
        <f t="shared" si="58"/>
        <v>0</v>
      </c>
      <c r="CH47" s="148">
        <f t="shared" si="58"/>
        <v>0</v>
      </c>
      <c r="CI47" s="148">
        <f t="shared" si="58"/>
        <v>0</v>
      </c>
      <c r="CJ47" s="148">
        <f t="shared" si="58"/>
        <v>0</v>
      </c>
      <c r="CK47" s="148">
        <f t="shared" si="58"/>
        <v>0</v>
      </c>
      <c r="CL47" s="148">
        <f t="shared" si="58"/>
        <v>0</v>
      </c>
      <c r="CM47" s="148">
        <f t="shared" si="58"/>
        <v>0</v>
      </c>
      <c r="CN47" s="148">
        <f t="shared" si="58"/>
        <v>0</v>
      </c>
      <c r="CO47" s="148">
        <f t="shared" si="58"/>
        <v>0</v>
      </c>
      <c r="CP47" s="148">
        <f t="shared" si="58"/>
        <v>0</v>
      </c>
      <c r="CQ47" s="148">
        <f t="shared" si="58"/>
        <v>0</v>
      </c>
      <c r="CR47" s="148">
        <f t="shared" si="58"/>
        <v>0</v>
      </c>
      <c r="CS47" s="148">
        <f t="shared" si="58"/>
        <v>0</v>
      </c>
      <c r="CT47" s="148">
        <f t="shared" si="58"/>
        <v>0</v>
      </c>
      <c r="CU47" s="148">
        <f t="shared" si="58"/>
        <v>0</v>
      </c>
      <c r="CV47" s="148">
        <f t="shared" si="58"/>
        <v>0</v>
      </c>
      <c r="CW47" s="148">
        <f t="shared" si="58"/>
        <v>0</v>
      </c>
      <c r="CX47" s="148">
        <f t="shared" si="58"/>
        <v>0</v>
      </c>
      <c r="CY47" s="148">
        <f t="shared" si="58"/>
        <v>0</v>
      </c>
      <c r="CZ47" s="148">
        <f t="shared" si="58"/>
        <v>0</v>
      </c>
      <c r="DA47" s="148">
        <f t="shared" si="58"/>
        <v>0</v>
      </c>
      <c r="DB47" s="148">
        <f t="shared" si="58"/>
        <v>0</v>
      </c>
      <c r="DC47" s="148">
        <f t="shared" si="58"/>
        <v>0</v>
      </c>
      <c r="DD47" s="148">
        <f t="shared" si="58"/>
        <v>0</v>
      </c>
      <c r="DE47" s="148">
        <f t="shared" si="58"/>
        <v>0</v>
      </c>
      <c r="DF47" s="148">
        <f t="shared" si="58"/>
        <v>0</v>
      </c>
      <c r="DG47" s="148">
        <f t="shared" si="58"/>
        <v>0</v>
      </c>
      <c r="DH47" s="148">
        <f t="shared" si="58"/>
        <v>0</v>
      </c>
      <c r="DI47" s="148">
        <f t="shared" si="58"/>
        <v>0</v>
      </c>
      <c r="DJ47" s="148">
        <f t="shared" si="58"/>
        <v>0</v>
      </c>
      <c r="DK47" s="148">
        <f t="shared" si="58"/>
        <v>0</v>
      </c>
      <c r="DL47" s="148">
        <f t="shared" si="58"/>
        <v>0</v>
      </c>
      <c r="DM47" s="148">
        <f t="shared" si="58"/>
        <v>0</v>
      </c>
      <c r="DN47" s="148">
        <f t="shared" si="58"/>
        <v>0</v>
      </c>
      <c r="DO47" s="148">
        <f t="shared" si="58"/>
        <v>0</v>
      </c>
      <c r="DP47" s="148">
        <f t="shared" si="58"/>
        <v>0</v>
      </c>
      <c r="DQ47" s="148">
        <f t="shared" si="58"/>
        <v>0</v>
      </c>
      <c r="DR47" s="148">
        <f t="shared" si="58"/>
        <v>0</v>
      </c>
      <c r="DS47" s="148">
        <f t="shared" si="58"/>
        <v>0</v>
      </c>
      <c r="DT47" s="148">
        <f t="shared" si="58"/>
        <v>0</v>
      </c>
      <c r="DU47" s="148">
        <f t="shared" si="58"/>
        <v>0</v>
      </c>
      <c r="DV47" s="148">
        <f t="shared" si="58"/>
        <v>0</v>
      </c>
      <c r="DW47" s="144">
        <f t="shared" si="44"/>
        <v>42351790422.139999</v>
      </c>
      <c r="DX47" s="144">
        <f t="shared" si="44"/>
        <v>35475652096.080002</v>
      </c>
      <c r="DY47" s="144">
        <f t="shared" si="44"/>
        <v>15386035234.940001</v>
      </c>
      <c r="DZ47" s="144">
        <f t="shared" si="44"/>
        <v>15375571522</v>
      </c>
      <c r="EA47" s="149">
        <f>+SUM(DW48:DW50)-DW47</f>
        <v>0</v>
      </c>
      <c r="EB47" s="150">
        <f>+DW47-B47</f>
        <v>0</v>
      </c>
    </row>
    <row r="48" spans="1:132" ht="45.75" customHeight="1" x14ac:dyDescent="0.25">
      <c r="A48" s="160" t="s">
        <v>733</v>
      </c>
      <c r="B48" s="315">
        <f>DW48</f>
        <v>39351790422.139999</v>
      </c>
      <c r="C48" s="161">
        <f>1920000000/3</f>
        <v>640000000</v>
      </c>
      <c r="D48" s="161">
        <f>1707537352.94/3</f>
        <v>569179117.64666665</v>
      </c>
      <c r="E48" s="161">
        <f>363610659.34/3</f>
        <v>121203553.11333333</v>
      </c>
      <c r="F48" s="161">
        <f>353146946.4/3</f>
        <v>117715648.8</v>
      </c>
      <c r="G48" s="161">
        <f>2500000000/3</f>
        <v>833333333.33333337</v>
      </c>
      <c r="H48" s="161">
        <f>2298799453/3</f>
        <v>766266484.33333337</v>
      </c>
      <c r="I48" s="161">
        <v>0</v>
      </c>
      <c r="J48" s="161">
        <v>0</v>
      </c>
      <c r="K48" s="161">
        <v>0</v>
      </c>
      <c r="L48" s="161">
        <v>0</v>
      </c>
      <c r="M48" s="161">
        <v>0</v>
      </c>
      <c r="N48" s="161">
        <v>0</v>
      </c>
      <c r="O48" s="161">
        <v>0</v>
      </c>
      <c r="P48" s="161">
        <v>0</v>
      </c>
      <c r="Q48" s="161">
        <v>0</v>
      </c>
      <c r="R48" s="161">
        <v>0</v>
      </c>
      <c r="S48" s="161">
        <v>0</v>
      </c>
      <c r="T48" s="161">
        <v>0</v>
      </c>
      <c r="U48" s="161">
        <v>0</v>
      </c>
      <c r="V48" s="161">
        <v>0</v>
      </c>
      <c r="W48" s="161">
        <v>0</v>
      </c>
      <c r="X48" s="161">
        <v>0</v>
      </c>
      <c r="Y48" s="161">
        <v>0</v>
      </c>
      <c r="Z48" s="161">
        <v>0</v>
      </c>
      <c r="AA48" s="161">
        <v>0</v>
      </c>
      <c r="AB48" s="161">
        <v>0</v>
      </c>
      <c r="AC48" s="161">
        <v>0</v>
      </c>
      <c r="AD48" s="161">
        <v>0</v>
      </c>
      <c r="AE48" s="161">
        <v>0</v>
      </c>
      <c r="AF48" s="161">
        <v>0</v>
      </c>
      <c r="AG48" s="161">
        <v>0</v>
      </c>
      <c r="AH48" s="161">
        <v>0</v>
      </c>
      <c r="AI48" s="161">
        <v>0</v>
      </c>
      <c r="AJ48" s="161">
        <v>0</v>
      </c>
      <c r="AK48" s="161">
        <v>0</v>
      </c>
      <c r="AL48" s="161">
        <v>0</v>
      </c>
      <c r="AM48" s="156">
        <v>0</v>
      </c>
      <c r="AN48" s="156">
        <v>0</v>
      </c>
      <c r="AO48" s="156">
        <v>0</v>
      </c>
      <c r="AP48" s="156">
        <v>0</v>
      </c>
      <c r="AQ48" s="156">
        <v>0</v>
      </c>
      <c r="AR48" s="156">
        <v>0</v>
      </c>
      <c r="AS48" s="156">
        <v>0</v>
      </c>
      <c r="AT48" s="156">
        <v>0</v>
      </c>
      <c r="AU48" s="156">
        <v>0</v>
      </c>
      <c r="AV48" s="156">
        <v>0</v>
      </c>
      <c r="AW48" s="156">
        <v>0</v>
      </c>
      <c r="AX48" s="156">
        <v>0</v>
      </c>
      <c r="AY48" s="156">
        <v>0</v>
      </c>
      <c r="AZ48" s="156">
        <v>0</v>
      </c>
      <c r="BA48" s="156">
        <v>0</v>
      </c>
      <c r="BB48" s="156">
        <v>0</v>
      </c>
      <c r="BC48" s="161">
        <v>37851790422.139999</v>
      </c>
      <c r="BD48" s="161">
        <v>31389315290.139999</v>
      </c>
      <c r="BE48" s="161">
        <v>15022424575.6</v>
      </c>
      <c r="BF48" s="161">
        <v>15022424575.6</v>
      </c>
      <c r="BG48" s="156">
        <f>80000000/3</f>
        <v>26666666.666666668</v>
      </c>
      <c r="BH48" s="156">
        <f>80000000/3</f>
        <v>26666666.666666668</v>
      </c>
      <c r="BI48" s="156">
        <v>0</v>
      </c>
      <c r="BJ48" s="156">
        <v>0</v>
      </c>
      <c r="BK48" s="156">
        <v>0</v>
      </c>
      <c r="BL48" s="156">
        <v>0</v>
      </c>
      <c r="BM48" s="156">
        <v>0</v>
      </c>
      <c r="BN48" s="156">
        <v>0</v>
      </c>
      <c r="BO48" s="156">
        <v>0</v>
      </c>
      <c r="BP48" s="156">
        <v>0</v>
      </c>
      <c r="BQ48" s="156">
        <v>0</v>
      </c>
      <c r="BR48" s="156">
        <v>0</v>
      </c>
      <c r="BS48" s="156">
        <v>0</v>
      </c>
      <c r="BT48" s="156">
        <v>0</v>
      </c>
      <c r="BU48" s="156">
        <v>0</v>
      </c>
      <c r="BV48" s="156">
        <v>0</v>
      </c>
      <c r="BW48" s="156">
        <v>0</v>
      </c>
      <c r="BX48" s="156">
        <v>0</v>
      </c>
      <c r="BY48" s="156">
        <v>0</v>
      </c>
      <c r="BZ48" s="156">
        <v>0</v>
      </c>
      <c r="CA48" s="156">
        <v>0</v>
      </c>
      <c r="CB48" s="156">
        <v>0</v>
      </c>
      <c r="CC48" s="156">
        <v>0</v>
      </c>
      <c r="CD48" s="156">
        <v>0</v>
      </c>
      <c r="CE48" s="156">
        <v>0</v>
      </c>
      <c r="CF48" s="156">
        <v>0</v>
      </c>
      <c r="CG48" s="156">
        <v>0</v>
      </c>
      <c r="CH48" s="156">
        <v>0</v>
      </c>
      <c r="CI48" s="156">
        <v>0</v>
      </c>
      <c r="CJ48" s="156">
        <v>0</v>
      </c>
      <c r="CK48" s="156">
        <v>0</v>
      </c>
      <c r="CL48" s="156">
        <v>0</v>
      </c>
      <c r="CM48" s="156">
        <v>0</v>
      </c>
      <c r="CN48" s="156">
        <v>0</v>
      </c>
      <c r="CO48" s="156">
        <v>0</v>
      </c>
      <c r="CP48" s="156">
        <v>0</v>
      </c>
      <c r="CQ48" s="156">
        <v>0</v>
      </c>
      <c r="CR48" s="156">
        <v>0</v>
      </c>
      <c r="CS48" s="156">
        <v>0</v>
      </c>
      <c r="CT48" s="156">
        <v>0</v>
      </c>
      <c r="CU48" s="156">
        <v>0</v>
      </c>
      <c r="CV48" s="156">
        <v>0</v>
      </c>
      <c r="CW48" s="156">
        <v>0</v>
      </c>
      <c r="CX48" s="156">
        <v>0</v>
      </c>
      <c r="CY48" s="156">
        <v>0</v>
      </c>
      <c r="CZ48" s="156">
        <v>0</v>
      </c>
      <c r="DA48" s="156">
        <v>0</v>
      </c>
      <c r="DB48" s="156">
        <v>0</v>
      </c>
      <c r="DC48" s="156">
        <v>0</v>
      </c>
      <c r="DD48" s="156">
        <v>0</v>
      </c>
      <c r="DE48" s="156">
        <v>0</v>
      </c>
      <c r="DF48" s="156">
        <v>0</v>
      </c>
      <c r="DG48" s="156">
        <v>0</v>
      </c>
      <c r="DH48" s="156">
        <v>0</v>
      </c>
      <c r="DI48" s="156">
        <v>0</v>
      </c>
      <c r="DJ48" s="156">
        <v>0</v>
      </c>
      <c r="DK48" s="156">
        <v>0</v>
      </c>
      <c r="DL48" s="156">
        <v>0</v>
      </c>
      <c r="DM48" s="156">
        <v>0</v>
      </c>
      <c r="DN48" s="156">
        <v>0</v>
      </c>
      <c r="DO48" s="156">
        <v>0</v>
      </c>
      <c r="DP48" s="156">
        <v>0</v>
      </c>
      <c r="DQ48" s="156">
        <v>0</v>
      </c>
      <c r="DR48" s="156">
        <v>0</v>
      </c>
      <c r="DS48" s="156">
        <v>0</v>
      </c>
      <c r="DT48" s="156">
        <v>0</v>
      </c>
      <c r="DU48" s="156">
        <v>0</v>
      </c>
      <c r="DV48" s="156">
        <v>0</v>
      </c>
      <c r="DW48" s="153">
        <f t="shared" si="44"/>
        <v>39351790422.139999</v>
      </c>
      <c r="DX48" s="153">
        <f t="shared" si="44"/>
        <v>32751427558.786667</v>
      </c>
      <c r="DY48" s="153">
        <f t="shared" si="44"/>
        <v>15143628128.713333</v>
      </c>
      <c r="DZ48" s="153">
        <f t="shared" si="44"/>
        <v>15140140224.4</v>
      </c>
      <c r="EA48" s="145"/>
    </row>
    <row r="49" spans="1:132" ht="45.75" customHeight="1" x14ac:dyDescent="0.25">
      <c r="A49" s="151" t="s">
        <v>734</v>
      </c>
      <c r="B49" s="315">
        <f t="shared" ref="B49:B50" si="59">DW49</f>
        <v>1500000000.0000002</v>
      </c>
      <c r="C49" s="161">
        <f t="shared" ref="C49:C50" si="60">1920000000/3</f>
        <v>640000000</v>
      </c>
      <c r="D49" s="161">
        <f t="shared" ref="D49:D50" si="61">1707537352.94/3</f>
        <v>569179117.64666665</v>
      </c>
      <c r="E49" s="161">
        <f t="shared" ref="E49:E50" si="62">363610659.34/3</f>
        <v>121203553.11333333</v>
      </c>
      <c r="F49" s="161">
        <f t="shared" ref="F49:F50" si="63">353146946.4/3</f>
        <v>117715648.8</v>
      </c>
      <c r="G49" s="161">
        <f t="shared" ref="G49:G50" si="64">2500000000/3</f>
        <v>833333333.33333337</v>
      </c>
      <c r="H49" s="161">
        <f t="shared" ref="H49:H50" si="65">2298799453/3</f>
        <v>766266484.33333337</v>
      </c>
      <c r="I49" s="152">
        <v>0</v>
      </c>
      <c r="J49" s="152">
        <v>0</v>
      </c>
      <c r="K49" s="152">
        <v>0</v>
      </c>
      <c r="L49" s="152">
        <v>0</v>
      </c>
      <c r="M49" s="152">
        <v>0</v>
      </c>
      <c r="N49" s="152">
        <v>0</v>
      </c>
      <c r="O49" s="152">
        <v>0</v>
      </c>
      <c r="P49" s="152">
        <v>0</v>
      </c>
      <c r="Q49" s="152">
        <v>0</v>
      </c>
      <c r="R49" s="152">
        <v>0</v>
      </c>
      <c r="S49" s="152">
        <v>0</v>
      </c>
      <c r="T49" s="152">
        <v>0</v>
      </c>
      <c r="U49" s="152">
        <v>0</v>
      </c>
      <c r="V49" s="152">
        <v>0</v>
      </c>
      <c r="W49" s="152">
        <v>0</v>
      </c>
      <c r="X49" s="152">
        <v>0</v>
      </c>
      <c r="Y49" s="152">
        <v>0</v>
      </c>
      <c r="Z49" s="152">
        <v>0</v>
      </c>
      <c r="AA49" s="152">
        <v>0</v>
      </c>
      <c r="AB49" s="152">
        <v>0</v>
      </c>
      <c r="AC49" s="152">
        <v>0</v>
      </c>
      <c r="AD49" s="152">
        <v>0</v>
      </c>
      <c r="AE49" s="152">
        <v>0</v>
      </c>
      <c r="AF49" s="152">
        <v>0</v>
      </c>
      <c r="AG49" s="152">
        <v>0</v>
      </c>
      <c r="AH49" s="152">
        <v>0</v>
      </c>
      <c r="AI49" s="152">
        <v>0</v>
      </c>
      <c r="AJ49" s="152">
        <v>0</v>
      </c>
      <c r="AK49" s="152">
        <v>0</v>
      </c>
      <c r="AL49" s="152">
        <v>0</v>
      </c>
      <c r="AM49" s="152">
        <v>0</v>
      </c>
      <c r="AN49" s="152">
        <v>0</v>
      </c>
      <c r="AO49" s="152">
        <v>0</v>
      </c>
      <c r="AP49" s="152">
        <v>0</v>
      </c>
      <c r="AQ49" s="152">
        <v>0</v>
      </c>
      <c r="AR49" s="152">
        <v>0</v>
      </c>
      <c r="AS49" s="152">
        <v>0</v>
      </c>
      <c r="AT49" s="152">
        <v>0</v>
      </c>
      <c r="AU49" s="152">
        <v>0</v>
      </c>
      <c r="AV49" s="152">
        <v>0</v>
      </c>
      <c r="AW49" s="152">
        <v>0</v>
      </c>
      <c r="AX49" s="152">
        <v>0</v>
      </c>
      <c r="AY49" s="152">
        <v>0</v>
      </c>
      <c r="AZ49" s="152">
        <v>0</v>
      </c>
      <c r="BA49" s="152">
        <v>0</v>
      </c>
      <c r="BB49" s="152">
        <v>0</v>
      </c>
      <c r="BC49" s="152"/>
      <c r="BD49" s="152"/>
      <c r="BE49" s="152"/>
      <c r="BF49" s="152"/>
      <c r="BG49" s="156">
        <f t="shared" ref="BG49:BH50" si="66">80000000/3</f>
        <v>26666666.666666668</v>
      </c>
      <c r="BH49" s="156">
        <f t="shared" si="66"/>
        <v>26666666.666666668</v>
      </c>
      <c r="BI49" s="152">
        <v>0</v>
      </c>
      <c r="BJ49" s="152">
        <v>0</v>
      </c>
      <c r="BK49" s="152">
        <v>0</v>
      </c>
      <c r="BL49" s="152">
        <v>0</v>
      </c>
      <c r="BM49" s="152">
        <v>0</v>
      </c>
      <c r="BN49" s="152">
        <v>0</v>
      </c>
      <c r="BO49" s="152">
        <v>0</v>
      </c>
      <c r="BP49" s="152">
        <v>0</v>
      </c>
      <c r="BQ49" s="152">
        <v>0</v>
      </c>
      <c r="BR49" s="152">
        <v>0</v>
      </c>
      <c r="BS49" s="156">
        <v>0</v>
      </c>
      <c r="BT49" s="156">
        <v>0</v>
      </c>
      <c r="BU49" s="156">
        <v>0</v>
      </c>
      <c r="BV49" s="156">
        <v>0</v>
      </c>
      <c r="BW49" s="152">
        <v>0</v>
      </c>
      <c r="BX49" s="152">
        <v>0</v>
      </c>
      <c r="BY49" s="152">
        <v>0</v>
      </c>
      <c r="BZ49" s="152">
        <v>0</v>
      </c>
      <c r="CA49" s="152">
        <v>0</v>
      </c>
      <c r="CB49" s="152">
        <v>0</v>
      </c>
      <c r="CC49" s="152">
        <v>0</v>
      </c>
      <c r="CD49" s="152">
        <v>0</v>
      </c>
      <c r="CE49" s="152">
        <v>0</v>
      </c>
      <c r="CF49" s="152">
        <v>0</v>
      </c>
      <c r="CG49" s="152">
        <v>0</v>
      </c>
      <c r="CH49" s="152">
        <v>0</v>
      </c>
      <c r="CI49" s="152">
        <v>0</v>
      </c>
      <c r="CJ49" s="152">
        <v>0</v>
      </c>
      <c r="CK49" s="152">
        <v>0</v>
      </c>
      <c r="CL49" s="152">
        <v>0</v>
      </c>
      <c r="CM49" s="152">
        <v>0</v>
      </c>
      <c r="CN49" s="152">
        <v>0</v>
      </c>
      <c r="CO49" s="152">
        <v>0</v>
      </c>
      <c r="CP49" s="152">
        <v>0</v>
      </c>
      <c r="CQ49" s="152">
        <v>0</v>
      </c>
      <c r="CR49" s="152">
        <v>0</v>
      </c>
      <c r="CS49" s="152">
        <v>0</v>
      </c>
      <c r="CT49" s="152">
        <v>0</v>
      </c>
      <c r="CU49" s="152">
        <v>0</v>
      </c>
      <c r="CV49" s="152">
        <v>0</v>
      </c>
      <c r="CW49" s="152">
        <v>0</v>
      </c>
      <c r="CX49" s="152">
        <v>0</v>
      </c>
      <c r="CY49" s="152">
        <v>0</v>
      </c>
      <c r="CZ49" s="152">
        <v>0</v>
      </c>
      <c r="DA49" s="152">
        <v>0</v>
      </c>
      <c r="DB49" s="152">
        <v>0</v>
      </c>
      <c r="DC49" s="152">
        <v>0</v>
      </c>
      <c r="DD49" s="152">
        <v>0</v>
      </c>
      <c r="DE49" s="152">
        <v>0</v>
      </c>
      <c r="DF49" s="152">
        <v>0</v>
      </c>
      <c r="DG49" s="152">
        <v>0</v>
      </c>
      <c r="DH49" s="152">
        <v>0</v>
      </c>
      <c r="DI49" s="152">
        <v>0</v>
      </c>
      <c r="DJ49" s="152">
        <v>0</v>
      </c>
      <c r="DK49" s="152">
        <v>0</v>
      </c>
      <c r="DL49" s="152">
        <v>0</v>
      </c>
      <c r="DM49" s="152">
        <v>0</v>
      </c>
      <c r="DN49" s="152">
        <v>0</v>
      </c>
      <c r="DO49" s="152">
        <v>0</v>
      </c>
      <c r="DP49" s="152">
        <v>0</v>
      </c>
      <c r="DQ49" s="152">
        <v>0</v>
      </c>
      <c r="DR49" s="152">
        <v>0</v>
      </c>
      <c r="DS49" s="152">
        <v>0</v>
      </c>
      <c r="DT49" s="152">
        <v>0</v>
      </c>
      <c r="DU49" s="152">
        <v>0</v>
      </c>
      <c r="DV49" s="152">
        <v>0</v>
      </c>
      <c r="DW49" s="153">
        <f t="shared" si="44"/>
        <v>1500000000.0000002</v>
      </c>
      <c r="DX49" s="153">
        <f t="shared" si="44"/>
        <v>1362112268.6466668</v>
      </c>
      <c r="DY49" s="153">
        <f t="shared" si="44"/>
        <v>121203553.11333333</v>
      </c>
      <c r="DZ49" s="153">
        <f t="shared" si="44"/>
        <v>117715648.8</v>
      </c>
      <c r="EA49" s="145"/>
    </row>
    <row r="50" spans="1:132" ht="45.75" customHeight="1" x14ac:dyDescent="0.25">
      <c r="A50" s="160" t="s">
        <v>735</v>
      </c>
      <c r="B50" s="315">
        <f t="shared" si="59"/>
        <v>1500000000.0000002</v>
      </c>
      <c r="C50" s="161">
        <f t="shared" si="60"/>
        <v>640000000</v>
      </c>
      <c r="D50" s="161">
        <f t="shared" si="61"/>
        <v>569179117.64666665</v>
      </c>
      <c r="E50" s="161">
        <f t="shared" si="62"/>
        <v>121203553.11333333</v>
      </c>
      <c r="F50" s="161">
        <f t="shared" si="63"/>
        <v>117715648.8</v>
      </c>
      <c r="G50" s="161">
        <f t="shared" si="64"/>
        <v>833333333.33333337</v>
      </c>
      <c r="H50" s="161">
        <f t="shared" si="65"/>
        <v>766266484.33333337</v>
      </c>
      <c r="I50" s="156">
        <v>0</v>
      </c>
      <c r="J50" s="156">
        <v>0</v>
      </c>
      <c r="K50" s="156">
        <v>0</v>
      </c>
      <c r="L50" s="156">
        <v>0</v>
      </c>
      <c r="M50" s="156">
        <v>0</v>
      </c>
      <c r="N50" s="156">
        <v>0</v>
      </c>
      <c r="O50" s="156">
        <v>0</v>
      </c>
      <c r="P50" s="156">
        <v>0</v>
      </c>
      <c r="Q50" s="156">
        <v>0</v>
      </c>
      <c r="R50" s="156">
        <v>0</v>
      </c>
      <c r="S50" s="156">
        <v>0</v>
      </c>
      <c r="T50" s="156">
        <v>0</v>
      </c>
      <c r="U50" s="156">
        <v>0</v>
      </c>
      <c r="V50" s="156">
        <v>0</v>
      </c>
      <c r="W50" s="156">
        <v>0</v>
      </c>
      <c r="X50" s="156">
        <v>0</v>
      </c>
      <c r="Y50" s="156">
        <v>0</v>
      </c>
      <c r="Z50" s="156">
        <v>0</v>
      </c>
      <c r="AA50" s="156">
        <v>0</v>
      </c>
      <c r="AB50" s="156">
        <v>0</v>
      </c>
      <c r="AC50" s="156">
        <v>0</v>
      </c>
      <c r="AD50" s="156">
        <v>0</v>
      </c>
      <c r="AE50" s="156">
        <v>0</v>
      </c>
      <c r="AF50" s="156">
        <v>0</v>
      </c>
      <c r="AG50" s="156">
        <v>0</v>
      </c>
      <c r="AH50" s="156">
        <v>0</v>
      </c>
      <c r="AI50" s="156">
        <v>0</v>
      </c>
      <c r="AJ50" s="156">
        <v>0</v>
      </c>
      <c r="AK50" s="156">
        <v>0</v>
      </c>
      <c r="AL50" s="156">
        <v>0</v>
      </c>
      <c r="AM50" s="156">
        <v>0</v>
      </c>
      <c r="AN50" s="156">
        <v>0</v>
      </c>
      <c r="AO50" s="156">
        <v>0</v>
      </c>
      <c r="AP50" s="156">
        <v>0</v>
      </c>
      <c r="AQ50" s="156">
        <v>0</v>
      </c>
      <c r="AR50" s="156">
        <v>0</v>
      </c>
      <c r="AS50" s="156">
        <v>0</v>
      </c>
      <c r="AT50" s="156">
        <v>0</v>
      </c>
      <c r="AU50" s="156">
        <v>0</v>
      </c>
      <c r="AV50" s="156">
        <v>0</v>
      </c>
      <c r="AW50" s="156">
        <v>0</v>
      </c>
      <c r="AX50" s="156">
        <v>0</v>
      </c>
      <c r="AY50" s="156">
        <v>0</v>
      </c>
      <c r="AZ50" s="156">
        <v>0</v>
      </c>
      <c r="BA50" s="156">
        <v>0</v>
      </c>
      <c r="BB50" s="156">
        <v>0</v>
      </c>
      <c r="BC50" s="161"/>
      <c r="BD50" s="161"/>
      <c r="BE50" s="161"/>
      <c r="BF50" s="161"/>
      <c r="BG50" s="156">
        <f t="shared" si="66"/>
        <v>26666666.666666668</v>
      </c>
      <c r="BH50" s="156">
        <f t="shared" si="66"/>
        <v>26666666.666666668</v>
      </c>
      <c r="BI50" s="156">
        <v>0</v>
      </c>
      <c r="BJ50" s="156">
        <v>0</v>
      </c>
      <c r="BK50" s="156">
        <v>0</v>
      </c>
      <c r="BL50" s="156">
        <v>0</v>
      </c>
      <c r="BM50" s="156">
        <v>0</v>
      </c>
      <c r="BN50" s="156">
        <v>0</v>
      </c>
      <c r="BO50" s="156">
        <v>0</v>
      </c>
      <c r="BP50" s="156">
        <v>0</v>
      </c>
      <c r="BQ50" s="156">
        <v>0</v>
      </c>
      <c r="BR50" s="156">
        <v>0</v>
      </c>
      <c r="BS50" s="156">
        <v>0</v>
      </c>
      <c r="BT50" s="156">
        <v>0</v>
      </c>
      <c r="BU50" s="156">
        <v>0</v>
      </c>
      <c r="BV50" s="156">
        <v>0</v>
      </c>
      <c r="BW50" s="156">
        <v>0</v>
      </c>
      <c r="BX50" s="156">
        <v>0</v>
      </c>
      <c r="BY50" s="156">
        <v>0</v>
      </c>
      <c r="BZ50" s="156">
        <v>0</v>
      </c>
      <c r="CA50" s="156">
        <v>0</v>
      </c>
      <c r="CB50" s="156">
        <v>0</v>
      </c>
      <c r="CC50" s="156">
        <v>0</v>
      </c>
      <c r="CD50" s="156">
        <v>0</v>
      </c>
      <c r="CE50" s="156">
        <v>0</v>
      </c>
      <c r="CF50" s="156">
        <v>0</v>
      </c>
      <c r="CG50" s="156">
        <v>0</v>
      </c>
      <c r="CH50" s="156">
        <v>0</v>
      </c>
      <c r="CI50" s="156">
        <v>0</v>
      </c>
      <c r="CJ50" s="156">
        <v>0</v>
      </c>
      <c r="CK50" s="156">
        <v>0</v>
      </c>
      <c r="CL50" s="156">
        <v>0</v>
      </c>
      <c r="CM50" s="156">
        <v>0</v>
      </c>
      <c r="CN50" s="156">
        <v>0</v>
      </c>
      <c r="CO50" s="156">
        <v>0</v>
      </c>
      <c r="CP50" s="156">
        <v>0</v>
      </c>
      <c r="CQ50" s="156">
        <v>0</v>
      </c>
      <c r="CR50" s="156">
        <v>0</v>
      </c>
      <c r="CS50" s="156">
        <v>0</v>
      </c>
      <c r="CT50" s="156">
        <v>0</v>
      </c>
      <c r="CU50" s="156">
        <v>0</v>
      </c>
      <c r="CV50" s="156">
        <v>0</v>
      </c>
      <c r="CW50" s="156">
        <v>0</v>
      </c>
      <c r="CX50" s="156">
        <v>0</v>
      </c>
      <c r="CY50" s="156">
        <v>0</v>
      </c>
      <c r="CZ50" s="156">
        <v>0</v>
      </c>
      <c r="DA50" s="156">
        <v>0</v>
      </c>
      <c r="DB50" s="156">
        <v>0</v>
      </c>
      <c r="DC50" s="156">
        <v>0</v>
      </c>
      <c r="DD50" s="156">
        <v>0</v>
      </c>
      <c r="DE50" s="156">
        <v>0</v>
      </c>
      <c r="DF50" s="156">
        <v>0</v>
      </c>
      <c r="DG50" s="156">
        <v>0</v>
      </c>
      <c r="DH50" s="156">
        <v>0</v>
      </c>
      <c r="DI50" s="156">
        <v>0</v>
      </c>
      <c r="DJ50" s="156">
        <v>0</v>
      </c>
      <c r="DK50" s="156">
        <v>0</v>
      </c>
      <c r="DL50" s="156">
        <v>0</v>
      </c>
      <c r="DM50" s="156">
        <v>0</v>
      </c>
      <c r="DN50" s="156">
        <v>0</v>
      </c>
      <c r="DO50" s="156">
        <v>0</v>
      </c>
      <c r="DP50" s="156">
        <v>0</v>
      </c>
      <c r="DQ50" s="156">
        <v>0</v>
      </c>
      <c r="DR50" s="156">
        <v>0</v>
      </c>
      <c r="DS50" s="156">
        <v>0</v>
      </c>
      <c r="DT50" s="156">
        <v>0</v>
      </c>
      <c r="DU50" s="156">
        <v>0</v>
      </c>
      <c r="DV50" s="156">
        <v>0</v>
      </c>
      <c r="DW50" s="153">
        <f t="shared" si="44"/>
        <v>1500000000.0000002</v>
      </c>
      <c r="DX50" s="153">
        <f t="shared" si="44"/>
        <v>1362112268.6466668</v>
      </c>
      <c r="DY50" s="153">
        <f t="shared" si="44"/>
        <v>121203553.11333333</v>
      </c>
      <c r="DZ50" s="153">
        <f t="shared" si="44"/>
        <v>117715648.8</v>
      </c>
      <c r="EA50" s="157">
        <f>+SUM(DW48:DW50)-B48</f>
        <v>3000000000</v>
      </c>
    </row>
    <row r="51" spans="1:132" s="141" customFormat="1" ht="45.75" customHeight="1" x14ac:dyDescent="0.25">
      <c r="A51" s="138" t="s">
        <v>736</v>
      </c>
      <c r="B51" s="139">
        <f>+B52</f>
        <v>27179932580.259998</v>
      </c>
      <c r="C51" s="139">
        <f t="shared" ref="C51:DV51" si="67">+C52</f>
        <v>2542000000</v>
      </c>
      <c r="D51" s="139">
        <f t="shared" si="67"/>
        <v>2180011020.8200002</v>
      </c>
      <c r="E51" s="139">
        <f t="shared" si="67"/>
        <v>1158038148.6600001</v>
      </c>
      <c r="F51" s="139">
        <f t="shared" si="67"/>
        <v>1143474845.72</v>
      </c>
      <c r="G51" s="139">
        <f t="shared" si="67"/>
        <v>2533169452.5999999</v>
      </c>
      <c r="H51" s="139">
        <f t="shared" si="67"/>
        <v>300000000</v>
      </c>
      <c r="I51" s="139">
        <f t="shared" si="67"/>
        <v>0</v>
      </c>
      <c r="J51" s="139">
        <f t="shared" si="67"/>
        <v>0</v>
      </c>
      <c r="K51" s="139">
        <f t="shared" si="67"/>
        <v>0</v>
      </c>
      <c r="L51" s="139">
        <f t="shared" si="67"/>
        <v>0</v>
      </c>
      <c r="M51" s="139">
        <f t="shared" si="67"/>
        <v>0</v>
      </c>
      <c r="N51" s="139">
        <f t="shared" si="67"/>
        <v>0</v>
      </c>
      <c r="O51" s="139">
        <f t="shared" si="67"/>
        <v>0</v>
      </c>
      <c r="P51" s="139">
        <f t="shared" si="67"/>
        <v>0</v>
      </c>
      <c r="Q51" s="139">
        <f t="shared" si="67"/>
        <v>0</v>
      </c>
      <c r="R51" s="139">
        <f t="shared" si="67"/>
        <v>0</v>
      </c>
      <c r="S51" s="139">
        <f t="shared" si="67"/>
        <v>0</v>
      </c>
      <c r="T51" s="139">
        <f t="shared" si="67"/>
        <v>0</v>
      </c>
      <c r="U51" s="139">
        <f t="shared" si="67"/>
        <v>0</v>
      </c>
      <c r="V51" s="139">
        <f t="shared" si="67"/>
        <v>0</v>
      </c>
      <c r="W51" s="139">
        <f t="shared" si="67"/>
        <v>0</v>
      </c>
      <c r="X51" s="139">
        <f t="shared" si="67"/>
        <v>0</v>
      </c>
      <c r="Y51" s="139">
        <f t="shared" si="67"/>
        <v>0</v>
      </c>
      <c r="Z51" s="139">
        <f t="shared" si="67"/>
        <v>0</v>
      </c>
      <c r="AA51" s="139">
        <f t="shared" si="67"/>
        <v>0</v>
      </c>
      <c r="AB51" s="139">
        <f t="shared" si="67"/>
        <v>0</v>
      </c>
      <c r="AC51" s="139">
        <f t="shared" si="67"/>
        <v>0</v>
      </c>
      <c r="AD51" s="139">
        <f t="shared" si="67"/>
        <v>0</v>
      </c>
      <c r="AE51" s="139">
        <f t="shared" si="67"/>
        <v>0</v>
      </c>
      <c r="AF51" s="139">
        <f t="shared" si="67"/>
        <v>0</v>
      </c>
      <c r="AG51" s="139">
        <f t="shared" si="67"/>
        <v>0</v>
      </c>
      <c r="AH51" s="139">
        <f t="shared" si="67"/>
        <v>0</v>
      </c>
      <c r="AI51" s="139">
        <f t="shared" si="67"/>
        <v>0</v>
      </c>
      <c r="AJ51" s="139">
        <f t="shared" si="67"/>
        <v>0</v>
      </c>
      <c r="AK51" s="139">
        <f t="shared" si="67"/>
        <v>0</v>
      </c>
      <c r="AL51" s="139">
        <f t="shared" si="67"/>
        <v>0</v>
      </c>
      <c r="AM51" s="139">
        <f t="shared" si="67"/>
        <v>560000000</v>
      </c>
      <c r="AN51" s="139">
        <f t="shared" si="67"/>
        <v>167757271</v>
      </c>
      <c r="AO51" s="139">
        <f t="shared" si="67"/>
        <v>68160172</v>
      </c>
      <c r="AP51" s="139">
        <f t="shared" si="67"/>
        <v>57890314</v>
      </c>
      <c r="AQ51" s="139">
        <f t="shared" si="67"/>
        <v>0</v>
      </c>
      <c r="AR51" s="139">
        <f t="shared" si="67"/>
        <v>0</v>
      </c>
      <c r="AS51" s="139">
        <f t="shared" si="67"/>
        <v>0</v>
      </c>
      <c r="AT51" s="139">
        <f t="shared" si="67"/>
        <v>0</v>
      </c>
      <c r="AU51" s="139">
        <f t="shared" si="67"/>
        <v>0</v>
      </c>
      <c r="AV51" s="139">
        <f t="shared" si="67"/>
        <v>0</v>
      </c>
      <c r="AW51" s="139">
        <f t="shared" si="67"/>
        <v>0</v>
      </c>
      <c r="AX51" s="139">
        <f t="shared" si="67"/>
        <v>0</v>
      </c>
      <c r="AY51" s="139">
        <f t="shared" si="67"/>
        <v>0</v>
      </c>
      <c r="AZ51" s="139">
        <f t="shared" si="67"/>
        <v>0</v>
      </c>
      <c r="BA51" s="139">
        <f t="shared" si="67"/>
        <v>0</v>
      </c>
      <c r="BB51" s="139">
        <f t="shared" si="67"/>
        <v>0</v>
      </c>
      <c r="BC51" s="139">
        <f t="shared" si="67"/>
        <v>21130763127.66</v>
      </c>
      <c r="BD51" s="139">
        <f t="shared" si="67"/>
        <v>19599081727.169998</v>
      </c>
      <c r="BE51" s="139">
        <f t="shared" si="67"/>
        <v>4495485960.5199995</v>
      </c>
      <c r="BF51" s="139">
        <f t="shared" si="67"/>
        <v>4126185087.52</v>
      </c>
      <c r="BG51" s="139">
        <f t="shared" si="67"/>
        <v>0</v>
      </c>
      <c r="BH51" s="139">
        <f t="shared" si="67"/>
        <v>0</v>
      </c>
      <c r="BI51" s="139">
        <f t="shared" si="67"/>
        <v>0</v>
      </c>
      <c r="BJ51" s="139">
        <f t="shared" si="67"/>
        <v>0</v>
      </c>
      <c r="BK51" s="139">
        <f t="shared" si="67"/>
        <v>350000000</v>
      </c>
      <c r="BL51" s="139">
        <f t="shared" si="67"/>
        <v>300000000</v>
      </c>
      <c r="BM51" s="139">
        <f t="shared" si="67"/>
        <v>0</v>
      </c>
      <c r="BN51" s="139">
        <f t="shared" si="67"/>
        <v>0</v>
      </c>
      <c r="BO51" s="139">
        <f t="shared" si="67"/>
        <v>0</v>
      </c>
      <c r="BP51" s="139">
        <f t="shared" si="67"/>
        <v>0</v>
      </c>
      <c r="BQ51" s="139">
        <f t="shared" si="67"/>
        <v>0</v>
      </c>
      <c r="BR51" s="139">
        <f t="shared" si="67"/>
        <v>0</v>
      </c>
      <c r="BS51" s="139">
        <f t="shared" si="67"/>
        <v>0</v>
      </c>
      <c r="BT51" s="139">
        <f t="shared" si="67"/>
        <v>0</v>
      </c>
      <c r="BU51" s="139">
        <f t="shared" si="67"/>
        <v>0</v>
      </c>
      <c r="BV51" s="139">
        <f t="shared" si="67"/>
        <v>0</v>
      </c>
      <c r="BW51" s="139">
        <f t="shared" si="67"/>
        <v>0</v>
      </c>
      <c r="BX51" s="139">
        <f t="shared" si="67"/>
        <v>0</v>
      </c>
      <c r="BY51" s="139">
        <f t="shared" si="67"/>
        <v>0</v>
      </c>
      <c r="BZ51" s="139">
        <f t="shared" si="67"/>
        <v>0</v>
      </c>
      <c r="CA51" s="139">
        <f t="shared" si="67"/>
        <v>0</v>
      </c>
      <c r="CB51" s="139">
        <f t="shared" si="67"/>
        <v>0</v>
      </c>
      <c r="CC51" s="139">
        <f t="shared" si="67"/>
        <v>0</v>
      </c>
      <c r="CD51" s="139">
        <f t="shared" si="67"/>
        <v>0</v>
      </c>
      <c r="CE51" s="139">
        <f t="shared" si="67"/>
        <v>0</v>
      </c>
      <c r="CF51" s="139">
        <f t="shared" si="67"/>
        <v>0</v>
      </c>
      <c r="CG51" s="139">
        <f t="shared" si="67"/>
        <v>0</v>
      </c>
      <c r="CH51" s="139">
        <f t="shared" si="67"/>
        <v>0</v>
      </c>
      <c r="CI51" s="139">
        <f t="shared" si="67"/>
        <v>0</v>
      </c>
      <c r="CJ51" s="139">
        <f t="shared" si="67"/>
        <v>0</v>
      </c>
      <c r="CK51" s="139">
        <f t="shared" si="67"/>
        <v>0</v>
      </c>
      <c r="CL51" s="139">
        <f t="shared" si="67"/>
        <v>0</v>
      </c>
      <c r="CM51" s="139">
        <f t="shared" si="67"/>
        <v>56000000</v>
      </c>
      <c r="CN51" s="139">
        <f t="shared" si="67"/>
        <v>0</v>
      </c>
      <c r="CO51" s="139">
        <f t="shared" si="67"/>
        <v>0</v>
      </c>
      <c r="CP51" s="139">
        <f t="shared" si="67"/>
        <v>0</v>
      </c>
      <c r="CQ51" s="139">
        <f t="shared" si="67"/>
        <v>0</v>
      </c>
      <c r="CR51" s="139">
        <f t="shared" si="67"/>
        <v>0</v>
      </c>
      <c r="CS51" s="139">
        <f t="shared" si="67"/>
        <v>0</v>
      </c>
      <c r="CT51" s="139">
        <f t="shared" si="67"/>
        <v>0</v>
      </c>
      <c r="CU51" s="139">
        <f t="shared" si="67"/>
        <v>0</v>
      </c>
      <c r="CV51" s="139">
        <f t="shared" si="67"/>
        <v>0</v>
      </c>
      <c r="CW51" s="139">
        <f t="shared" si="67"/>
        <v>0</v>
      </c>
      <c r="CX51" s="139">
        <f t="shared" si="67"/>
        <v>0</v>
      </c>
      <c r="CY51" s="139">
        <f t="shared" si="67"/>
        <v>0</v>
      </c>
      <c r="CZ51" s="139">
        <f t="shared" si="67"/>
        <v>0</v>
      </c>
      <c r="DA51" s="139">
        <f t="shared" si="67"/>
        <v>0</v>
      </c>
      <c r="DB51" s="139">
        <f t="shared" si="67"/>
        <v>0</v>
      </c>
      <c r="DC51" s="139">
        <f t="shared" si="67"/>
        <v>0</v>
      </c>
      <c r="DD51" s="139">
        <f t="shared" si="67"/>
        <v>0</v>
      </c>
      <c r="DE51" s="139">
        <f t="shared" si="67"/>
        <v>0</v>
      </c>
      <c r="DF51" s="139">
        <f t="shared" si="67"/>
        <v>0</v>
      </c>
      <c r="DG51" s="139">
        <f t="shared" si="67"/>
        <v>0</v>
      </c>
      <c r="DH51" s="139">
        <f t="shared" si="67"/>
        <v>0</v>
      </c>
      <c r="DI51" s="139">
        <f t="shared" si="67"/>
        <v>0</v>
      </c>
      <c r="DJ51" s="139">
        <f t="shared" si="67"/>
        <v>0</v>
      </c>
      <c r="DK51" s="139">
        <f t="shared" si="67"/>
        <v>0</v>
      </c>
      <c r="DL51" s="139">
        <f t="shared" si="67"/>
        <v>0</v>
      </c>
      <c r="DM51" s="139">
        <f t="shared" si="67"/>
        <v>0</v>
      </c>
      <c r="DN51" s="139">
        <f t="shared" si="67"/>
        <v>0</v>
      </c>
      <c r="DO51" s="139">
        <f t="shared" si="67"/>
        <v>8000000</v>
      </c>
      <c r="DP51" s="139">
        <f t="shared" si="67"/>
        <v>0</v>
      </c>
      <c r="DQ51" s="139">
        <f t="shared" si="67"/>
        <v>0</v>
      </c>
      <c r="DR51" s="139">
        <f t="shared" si="67"/>
        <v>0</v>
      </c>
      <c r="DS51" s="139">
        <f t="shared" si="67"/>
        <v>0</v>
      </c>
      <c r="DT51" s="139">
        <f t="shared" si="67"/>
        <v>0</v>
      </c>
      <c r="DU51" s="139">
        <f t="shared" si="67"/>
        <v>0</v>
      </c>
      <c r="DV51" s="139">
        <f t="shared" si="67"/>
        <v>0</v>
      </c>
      <c r="DW51" s="139">
        <f t="shared" si="44"/>
        <v>27179932580.260002</v>
      </c>
      <c r="DX51" s="139">
        <f t="shared" si="44"/>
        <v>22546850018.989998</v>
      </c>
      <c r="DY51" s="139">
        <f t="shared" si="44"/>
        <v>5721684281.1799994</v>
      </c>
      <c r="DZ51" s="139">
        <f t="shared" si="44"/>
        <v>5327550247.2399998</v>
      </c>
      <c r="EA51" s="140"/>
    </row>
    <row r="52" spans="1:132" ht="45.75" customHeight="1" x14ac:dyDescent="0.25">
      <c r="A52" s="142" t="s">
        <v>737</v>
      </c>
      <c r="B52" s="143">
        <f t="shared" ref="B52:DV52" si="68">+B53+B57+B63</f>
        <v>27179932580.259998</v>
      </c>
      <c r="C52" s="143">
        <f t="shared" si="68"/>
        <v>2542000000</v>
      </c>
      <c r="D52" s="143">
        <f t="shared" si="68"/>
        <v>2180011020.8200002</v>
      </c>
      <c r="E52" s="143">
        <f t="shared" si="68"/>
        <v>1158038148.6600001</v>
      </c>
      <c r="F52" s="143">
        <f t="shared" si="68"/>
        <v>1143474845.72</v>
      </c>
      <c r="G52" s="143">
        <f t="shared" si="68"/>
        <v>2533169452.5999999</v>
      </c>
      <c r="H52" s="143">
        <f t="shared" si="68"/>
        <v>300000000</v>
      </c>
      <c r="I52" s="143">
        <f t="shared" si="68"/>
        <v>0</v>
      </c>
      <c r="J52" s="143">
        <f t="shared" si="68"/>
        <v>0</v>
      </c>
      <c r="K52" s="143">
        <f t="shared" si="68"/>
        <v>0</v>
      </c>
      <c r="L52" s="143">
        <f t="shared" si="68"/>
        <v>0</v>
      </c>
      <c r="M52" s="143">
        <f t="shared" si="68"/>
        <v>0</v>
      </c>
      <c r="N52" s="143">
        <f t="shared" si="68"/>
        <v>0</v>
      </c>
      <c r="O52" s="143">
        <f t="shared" si="68"/>
        <v>0</v>
      </c>
      <c r="P52" s="143">
        <f t="shared" si="68"/>
        <v>0</v>
      </c>
      <c r="Q52" s="143">
        <f t="shared" si="68"/>
        <v>0</v>
      </c>
      <c r="R52" s="143">
        <f t="shared" si="68"/>
        <v>0</v>
      </c>
      <c r="S52" s="143">
        <f t="shared" si="68"/>
        <v>0</v>
      </c>
      <c r="T52" s="143">
        <f t="shared" si="68"/>
        <v>0</v>
      </c>
      <c r="U52" s="143">
        <f t="shared" si="68"/>
        <v>0</v>
      </c>
      <c r="V52" s="143">
        <f t="shared" si="68"/>
        <v>0</v>
      </c>
      <c r="W52" s="143">
        <f t="shared" si="68"/>
        <v>0</v>
      </c>
      <c r="X52" s="143">
        <f t="shared" si="68"/>
        <v>0</v>
      </c>
      <c r="Y52" s="143">
        <f t="shared" si="68"/>
        <v>0</v>
      </c>
      <c r="Z52" s="143">
        <f t="shared" si="68"/>
        <v>0</v>
      </c>
      <c r="AA52" s="143">
        <f t="shared" si="68"/>
        <v>0</v>
      </c>
      <c r="AB52" s="143">
        <f t="shared" si="68"/>
        <v>0</v>
      </c>
      <c r="AC52" s="143">
        <f t="shared" si="68"/>
        <v>0</v>
      </c>
      <c r="AD52" s="143">
        <f t="shared" si="68"/>
        <v>0</v>
      </c>
      <c r="AE52" s="143">
        <f t="shared" si="68"/>
        <v>0</v>
      </c>
      <c r="AF52" s="143">
        <f t="shared" si="68"/>
        <v>0</v>
      </c>
      <c r="AG52" s="143">
        <f t="shared" si="68"/>
        <v>0</v>
      </c>
      <c r="AH52" s="143">
        <f t="shared" si="68"/>
        <v>0</v>
      </c>
      <c r="AI52" s="143">
        <f t="shared" si="68"/>
        <v>0</v>
      </c>
      <c r="AJ52" s="143">
        <f t="shared" si="68"/>
        <v>0</v>
      </c>
      <c r="AK52" s="143">
        <f t="shared" si="68"/>
        <v>0</v>
      </c>
      <c r="AL52" s="143">
        <f t="shared" si="68"/>
        <v>0</v>
      </c>
      <c r="AM52" s="143">
        <f t="shared" si="68"/>
        <v>560000000</v>
      </c>
      <c r="AN52" s="143">
        <f t="shared" si="68"/>
        <v>167757271</v>
      </c>
      <c r="AO52" s="143">
        <f t="shared" si="68"/>
        <v>68160172</v>
      </c>
      <c r="AP52" s="143">
        <f t="shared" si="68"/>
        <v>57890314</v>
      </c>
      <c r="AQ52" s="143">
        <f t="shared" si="68"/>
        <v>0</v>
      </c>
      <c r="AR52" s="143">
        <f t="shared" si="68"/>
        <v>0</v>
      </c>
      <c r="AS52" s="143">
        <f t="shared" si="68"/>
        <v>0</v>
      </c>
      <c r="AT52" s="143">
        <f t="shared" si="68"/>
        <v>0</v>
      </c>
      <c r="AU52" s="143">
        <f t="shared" si="68"/>
        <v>0</v>
      </c>
      <c r="AV52" s="143">
        <f t="shared" si="68"/>
        <v>0</v>
      </c>
      <c r="AW52" s="143">
        <f t="shared" si="68"/>
        <v>0</v>
      </c>
      <c r="AX52" s="143">
        <f t="shared" si="68"/>
        <v>0</v>
      </c>
      <c r="AY52" s="143">
        <f t="shared" si="68"/>
        <v>0</v>
      </c>
      <c r="AZ52" s="143">
        <f t="shared" si="68"/>
        <v>0</v>
      </c>
      <c r="BA52" s="143">
        <f t="shared" si="68"/>
        <v>0</v>
      </c>
      <c r="BB52" s="143">
        <f t="shared" si="68"/>
        <v>0</v>
      </c>
      <c r="BC52" s="143">
        <f t="shared" si="68"/>
        <v>21130763127.66</v>
      </c>
      <c r="BD52" s="143">
        <f t="shared" si="68"/>
        <v>19599081727.169998</v>
      </c>
      <c r="BE52" s="143">
        <f t="shared" si="68"/>
        <v>4495485960.5199995</v>
      </c>
      <c r="BF52" s="143">
        <f t="shared" si="68"/>
        <v>4126185087.52</v>
      </c>
      <c r="BG52" s="143">
        <f t="shared" si="68"/>
        <v>0</v>
      </c>
      <c r="BH52" s="143">
        <f t="shared" si="68"/>
        <v>0</v>
      </c>
      <c r="BI52" s="143">
        <f t="shared" si="68"/>
        <v>0</v>
      </c>
      <c r="BJ52" s="143">
        <f t="shared" si="68"/>
        <v>0</v>
      </c>
      <c r="BK52" s="143">
        <f t="shared" si="68"/>
        <v>350000000</v>
      </c>
      <c r="BL52" s="143">
        <f t="shared" si="68"/>
        <v>300000000</v>
      </c>
      <c r="BM52" s="143">
        <f t="shared" si="68"/>
        <v>0</v>
      </c>
      <c r="BN52" s="143">
        <f t="shared" si="68"/>
        <v>0</v>
      </c>
      <c r="BO52" s="143">
        <f t="shared" si="68"/>
        <v>0</v>
      </c>
      <c r="BP52" s="143">
        <f t="shared" si="68"/>
        <v>0</v>
      </c>
      <c r="BQ52" s="143">
        <f t="shared" si="68"/>
        <v>0</v>
      </c>
      <c r="BR52" s="143">
        <f t="shared" si="68"/>
        <v>0</v>
      </c>
      <c r="BS52" s="143">
        <f t="shared" si="68"/>
        <v>0</v>
      </c>
      <c r="BT52" s="143">
        <f t="shared" si="68"/>
        <v>0</v>
      </c>
      <c r="BU52" s="143">
        <f t="shared" si="68"/>
        <v>0</v>
      </c>
      <c r="BV52" s="143">
        <f t="shared" si="68"/>
        <v>0</v>
      </c>
      <c r="BW52" s="143">
        <f t="shared" si="68"/>
        <v>0</v>
      </c>
      <c r="BX52" s="143">
        <f t="shared" si="68"/>
        <v>0</v>
      </c>
      <c r="BY52" s="143">
        <f t="shared" si="68"/>
        <v>0</v>
      </c>
      <c r="BZ52" s="143">
        <f t="shared" si="68"/>
        <v>0</v>
      </c>
      <c r="CA52" s="143">
        <f t="shared" si="68"/>
        <v>0</v>
      </c>
      <c r="CB52" s="143">
        <f t="shared" si="68"/>
        <v>0</v>
      </c>
      <c r="CC52" s="143">
        <f t="shared" si="68"/>
        <v>0</v>
      </c>
      <c r="CD52" s="143">
        <f t="shared" si="68"/>
        <v>0</v>
      </c>
      <c r="CE52" s="143">
        <f t="shared" si="68"/>
        <v>0</v>
      </c>
      <c r="CF52" s="143">
        <f t="shared" si="68"/>
        <v>0</v>
      </c>
      <c r="CG52" s="143">
        <f t="shared" si="68"/>
        <v>0</v>
      </c>
      <c r="CH52" s="143">
        <f t="shared" si="68"/>
        <v>0</v>
      </c>
      <c r="CI52" s="143">
        <f t="shared" si="68"/>
        <v>0</v>
      </c>
      <c r="CJ52" s="143">
        <f t="shared" si="68"/>
        <v>0</v>
      </c>
      <c r="CK52" s="143">
        <f t="shared" si="68"/>
        <v>0</v>
      </c>
      <c r="CL52" s="143">
        <f t="shared" si="68"/>
        <v>0</v>
      </c>
      <c r="CM52" s="143">
        <f t="shared" si="68"/>
        <v>56000000</v>
      </c>
      <c r="CN52" s="143">
        <f t="shared" si="68"/>
        <v>0</v>
      </c>
      <c r="CO52" s="143">
        <f t="shared" si="68"/>
        <v>0</v>
      </c>
      <c r="CP52" s="143">
        <f t="shared" si="68"/>
        <v>0</v>
      </c>
      <c r="CQ52" s="143">
        <f t="shared" si="68"/>
        <v>0</v>
      </c>
      <c r="CR52" s="143">
        <f t="shared" si="68"/>
        <v>0</v>
      </c>
      <c r="CS52" s="143">
        <f t="shared" si="68"/>
        <v>0</v>
      </c>
      <c r="CT52" s="143">
        <f t="shared" si="68"/>
        <v>0</v>
      </c>
      <c r="CU52" s="143">
        <f t="shared" si="68"/>
        <v>0</v>
      </c>
      <c r="CV52" s="143">
        <f t="shared" si="68"/>
        <v>0</v>
      </c>
      <c r="CW52" s="143">
        <f t="shared" si="68"/>
        <v>0</v>
      </c>
      <c r="CX52" s="143">
        <f t="shared" si="68"/>
        <v>0</v>
      </c>
      <c r="CY52" s="143">
        <f t="shared" si="68"/>
        <v>0</v>
      </c>
      <c r="CZ52" s="143">
        <f t="shared" si="68"/>
        <v>0</v>
      </c>
      <c r="DA52" s="143">
        <f t="shared" si="68"/>
        <v>0</v>
      </c>
      <c r="DB52" s="143">
        <f t="shared" si="68"/>
        <v>0</v>
      </c>
      <c r="DC52" s="143">
        <f t="shared" si="68"/>
        <v>0</v>
      </c>
      <c r="DD52" s="143">
        <f t="shared" si="68"/>
        <v>0</v>
      </c>
      <c r="DE52" s="143">
        <f t="shared" si="68"/>
        <v>0</v>
      </c>
      <c r="DF52" s="143">
        <f t="shared" si="68"/>
        <v>0</v>
      </c>
      <c r="DG52" s="143">
        <f t="shared" si="68"/>
        <v>0</v>
      </c>
      <c r="DH52" s="143">
        <f t="shared" si="68"/>
        <v>0</v>
      </c>
      <c r="DI52" s="143">
        <f t="shared" si="68"/>
        <v>0</v>
      </c>
      <c r="DJ52" s="143">
        <f t="shared" si="68"/>
        <v>0</v>
      </c>
      <c r="DK52" s="143">
        <f t="shared" si="68"/>
        <v>0</v>
      </c>
      <c r="DL52" s="143">
        <f t="shared" si="68"/>
        <v>0</v>
      </c>
      <c r="DM52" s="143">
        <f t="shared" si="68"/>
        <v>0</v>
      </c>
      <c r="DN52" s="143">
        <f t="shared" si="68"/>
        <v>0</v>
      </c>
      <c r="DO52" s="143">
        <f t="shared" si="68"/>
        <v>8000000</v>
      </c>
      <c r="DP52" s="143">
        <f t="shared" si="68"/>
        <v>0</v>
      </c>
      <c r="DQ52" s="143">
        <f t="shared" si="68"/>
        <v>0</v>
      </c>
      <c r="DR52" s="143">
        <f t="shared" si="68"/>
        <v>0</v>
      </c>
      <c r="DS52" s="143">
        <f t="shared" si="68"/>
        <v>0</v>
      </c>
      <c r="DT52" s="143">
        <f t="shared" si="68"/>
        <v>0</v>
      </c>
      <c r="DU52" s="143">
        <f t="shared" si="68"/>
        <v>0</v>
      </c>
      <c r="DV52" s="143">
        <f t="shared" si="68"/>
        <v>0</v>
      </c>
      <c r="DW52" s="144">
        <f t="shared" si="44"/>
        <v>27179932580.260002</v>
      </c>
      <c r="DX52" s="144">
        <f t="shared" si="44"/>
        <v>22546850018.989998</v>
      </c>
      <c r="DY52" s="144">
        <f t="shared" si="44"/>
        <v>5721684281.1799994</v>
      </c>
      <c r="DZ52" s="144">
        <f t="shared" si="44"/>
        <v>5327550247.2399998</v>
      </c>
      <c r="EA52" s="145"/>
    </row>
    <row r="53" spans="1:132" ht="45.75" customHeight="1" x14ac:dyDescent="0.25">
      <c r="A53" s="158" t="s">
        <v>738</v>
      </c>
      <c r="B53" s="148">
        <f t="shared" ref="B53:BJ53" si="69">SUM(B54:B56)</f>
        <v>14090865610.089998</v>
      </c>
      <c r="C53" s="148">
        <f t="shared" si="69"/>
        <v>400000000</v>
      </c>
      <c r="D53" s="148">
        <f t="shared" si="69"/>
        <v>250869818.94</v>
      </c>
      <c r="E53" s="148">
        <f t="shared" si="69"/>
        <v>135837738.94</v>
      </c>
      <c r="F53" s="148">
        <f t="shared" si="69"/>
        <v>124992786</v>
      </c>
      <c r="G53" s="148">
        <f t="shared" si="69"/>
        <v>2383169452.5999999</v>
      </c>
      <c r="H53" s="148">
        <f t="shared" si="69"/>
        <v>300000000</v>
      </c>
      <c r="I53" s="148">
        <f t="shared" si="69"/>
        <v>0</v>
      </c>
      <c r="J53" s="148">
        <f t="shared" si="69"/>
        <v>0</v>
      </c>
      <c r="K53" s="148">
        <f t="shared" si="69"/>
        <v>0</v>
      </c>
      <c r="L53" s="148">
        <f t="shared" si="69"/>
        <v>0</v>
      </c>
      <c r="M53" s="148">
        <f t="shared" si="69"/>
        <v>0</v>
      </c>
      <c r="N53" s="148">
        <f t="shared" si="69"/>
        <v>0</v>
      </c>
      <c r="O53" s="148">
        <f t="shared" si="69"/>
        <v>0</v>
      </c>
      <c r="P53" s="148">
        <f t="shared" si="69"/>
        <v>0</v>
      </c>
      <c r="Q53" s="148">
        <f t="shared" si="69"/>
        <v>0</v>
      </c>
      <c r="R53" s="148">
        <f t="shared" si="69"/>
        <v>0</v>
      </c>
      <c r="S53" s="148">
        <f t="shared" si="69"/>
        <v>0</v>
      </c>
      <c r="T53" s="148">
        <f t="shared" si="69"/>
        <v>0</v>
      </c>
      <c r="U53" s="148">
        <f t="shared" si="69"/>
        <v>0</v>
      </c>
      <c r="V53" s="148">
        <f t="shared" si="69"/>
        <v>0</v>
      </c>
      <c r="W53" s="148">
        <f t="shared" si="69"/>
        <v>0</v>
      </c>
      <c r="X53" s="148">
        <f t="shared" si="69"/>
        <v>0</v>
      </c>
      <c r="Y53" s="148">
        <f t="shared" si="69"/>
        <v>0</v>
      </c>
      <c r="Z53" s="148">
        <f t="shared" si="69"/>
        <v>0</v>
      </c>
      <c r="AA53" s="148">
        <f t="shared" si="69"/>
        <v>0</v>
      </c>
      <c r="AB53" s="148">
        <f t="shared" si="69"/>
        <v>0</v>
      </c>
      <c r="AC53" s="148">
        <f t="shared" si="69"/>
        <v>0</v>
      </c>
      <c r="AD53" s="148">
        <f t="shared" si="69"/>
        <v>0</v>
      </c>
      <c r="AE53" s="148">
        <f t="shared" si="69"/>
        <v>0</v>
      </c>
      <c r="AF53" s="148">
        <f t="shared" si="69"/>
        <v>0</v>
      </c>
      <c r="AG53" s="148">
        <f t="shared" si="69"/>
        <v>0</v>
      </c>
      <c r="AH53" s="148">
        <f t="shared" si="69"/>
        <v>0</v>
      </c>
      <c r="AI53" s="148">
        <f t="shared" ref="AI53:AL53" si="70">SUM(AI54:AI56)</f>
        <v>0</v>
      </c>
      <c r="AJ53" s="148">
        <f t="shared" si="70"/>
        <v>0</v>
      </c>
      <c r="AK53" s="148">
        <f t="shared" si="70"/>
        <v>0</v>
      </c>
      <c r="AL53" s="148">
        <f t="shared" si="70"/>
        <v>0</v>
      </c>
      <c r="AM53" s="148">
        <f t="shared" si="69"/>
        <v>200000000</v>
      </c>
      <c r="AN53" s="148">
        <f t="shared" si="69"/>
        <v>38919320</v>
      </c>
      <c r="AO53" s="148">
        <f t="shared" si="69"/>
        <v>8000000</v>
      </c>
      <c r="AP53" s="148">
        <f t="shared" si="69"/>
        <v>8000000</v>
      </c>
      <c r="AQ53" s="148">
        <f t="shared" si="69"/>
        <v>0</v>
      </c>
      <c r="AR53" s="148">
        <f t="shared" si="69"/>
        <v>0</v>
      </c>
      <c r="AS53" s="148">
        <f t="shared" si="69"/>
        <v>0</v>
      </c>
      <c r="AT53" s="148">
        <f t="shared" si="69"/>
        <v>0</v>
      </c>
      <c r="AU53" s="148">
        <f t="shared" si="69"/>
        <v>0</v>
      </c>
      <c r="AV53" s="148">
        <f t="shared" si="69"/>
        <v>0</v>
      </c>
      <c r="AW53" s="148">
        <f t="shared" si="69"/>
        <v>0</v>
      </c>
      <c r="AX53" s="148">
        <f t="shared" si="69"/>
        <v>0</v>
      </c>
      <c r="AY53" s="148">
        <f t="shared" si="69"/>
        <v>0</v>
      </c>
      <c r="AZ53" s="148">
        <f t="shared" si="69"/>
        <v>0</v>
      </c>
      <c r="BA53" s="148">
        <f t="shared" si="69"/>
        <v>0</v>
      </c>
      <c r="BB53" s="148">
        <f t="shared" si="69"/>
        <v>0</v>
      </c>
      <c r="BC53" s="148">
        <f t="shared" si="69"/>
        <v>11107696157.49</v>
      </c>
      <c r="BD53" s="148">
        <f t="shared" si="69"/>
        <v>9576014757</v>
      </c>
      <c r="BE53" s="148">
        <f t="shared" si="69"/>
        <v>1828586869.5</v>
      </c>
      <c r="BF53" s="148">
        <f t="shared" si="69"/>
        <v>1828586869.5</v>
      </c>
      <c r="BG53" s="148">
        <f t="shared" si="69"/>
        <v>0</v>
      </c>
      <c r="BH53" s="148">
        <f t="shared" si="69"/>
        <v>0</v>
      </c>
      <c r="BI53" s="148">
        <f t="shared" si="69"/>
        <v>0</v>
      </c>
      <c r="BJ53" s="148">
        <f t="shared" si="69"/>
        <v>0</v>
      </c>
      <c r="BK53" s="148">
        <f t="shared" ref="BK53:DV53" si="71">SUM(BK54:BK56)</f>
        <v>0</v>
      </c>
      <c r="BL53" s="148">
        <f t="shared" si="71"/>
        <v>0</v>
      </c>
      <c r="BM53" s="148">
        <f t="shared" si="71"/>
        <v>0</v>
      </c>
      <c r="BN53" s="148">
        <f t="shared" si="71"/>
        <v>0</v>
      </c>
      <c r="BO53" s="148">
        <f t="shared" si="71"/>
        <v>0</v>
      </c>
      <c r="BP53" s="148">
        <f t="shared" si="71"/>
        <v>0</v>
      </c>
      <c r="BQ53" s="148">
        <f t="shared" si="71"/>
        <v>0</v>
      </c>
      <c r="BR53" s="148">
        <f t="shared" si="71"/>
        <v>0</v>
      </c>
      <c r="BS53" s="148">
        <f t="shared" si="71"/>
        <v>0</v>
      </c>
      <c r="BT53" s="148">
        <f t="shared" si="71"/>
        <v>0</v>
      </c>
      <c r="BU53" s="148">
        <f t="shared" si="71"/>
        <v>0</v>
      </c>
      <c r="BV53" s="148">
        <f t="shared" si="71"/>
        <v>0</v>
      </c>
      <c r="BW53" s="148">
        <f t="shared" si="71"/>
        <v>0</v>
      </c>
      <c r="BX53" s="148">
        <f t="shared" si="71"/>
        <v>0</v>
      </c>
      <c r="BY53" s="148">
        <f t="shared" si="71"/>
        <v>0</v>
      </c>
      <c r="BZ53" s="148">
        <f t="shared" si="71"/>
        <v>0</v>
      </c>
      <c r="CA53" s="148">
        <f t="shared" si="71"/>
        <v>0</v>
      </c>
      <c r="CB53" s="148">
        <f t="shared" si="71"/>
        <v>0</v>
      </c>
      <c r="CC53" s="148">
        <f t="shared" si="71"/>
        <v>0</v>
      </c>
      <c r="CD53" s="148">
        <f t="shared" si="71"/>
        <v>0</v>
      </c>
      <c r="CE53" s="148">
        <f t="shared" si="71"/>
        <v>0</v>
      </c>
      <c r="CF53" s="148">
        <f t="shared" si="71"/>
        <v>0</v>
      </c>
      <c r="CG53" s="148">
        <f t="shared" si="71"/>
        <v>0</v>
      </c>
      <c r="CH53" s="148">
        <f t="shared" si="71"/>
        <v>0</v>
      </c>
      <c r="CI53" s="148">
        <f t="shared" si="71"/>
        <v>0</v>
      </c>
      <c r="CJ53" s="148">
        <f t="shared" si="71"/>
        <v>0</v>
      </c>
      <c r="CK53" s="148">
        <f t="shared" si="71"/>
        <v>0</v>
      </c>
      <c r="CL53" s="148">
        <f t="shared" si="71"/>
        <v>0</v>
      </c>
      <c r="CM53" s="148">
        <f t="shared" si="71"/>
        <v>0</v>
      </c>
      <c r="CN53" s="148">
        <f t="shared" si="71"/>
        <v>0</v>
      </c>
      <c r="CO53" s="148">
        <f t="shared" si="71"/>
        <v>0</v>
      </c>
      <c r="CP53" s="148">
        <f t="shared" si="71"/>
        <v>0</v>
      </c>
      <c r="CQ53" s="148">
        <f t="shared" si="71"/>
        <v>0</v>
      </c>
      <c r="CR53" s="148">
        <f t="shared" si="71"/>
        <v>0</v>
      </c>
      <c r="CS53" s="148">
        <f t="shared" si="71"/>
        <v>0</v>
      </c>
      <c r="CT53" s="148">
        <f t="shared" si="71"/>
        <v>0</v>
      </c>
      <c r="CU53" s="148">
        <f t="shared" si="71"/>
        <v>0</v>
      </c>
      <c r="CV53" s="148">
        <f t="shared" si="71"/>
        <v>0</v>
      </c>
      <c r="CW53" s="148">
        <f t="shared" si="71"/>
        <v>0</v>
      </c>
      <c r="CX53" s="148">
        <f t="shared" si="71"/>
        <v>0</v>
      </c>
      <c r="CY53" s="148">
        <f t="shared" si="71"/>
        <v>0</v>
      </c>
      <c r="CZ53" s="148">
        <f t="shared" si="71"/>
        <v>0</v>
      </c>
      <c r="DA53" s="148">
        <f t="shared" si="71"/>
        <v>0</v>
      </c>
      <c r="DB53" s="148">
        <f t="shared" si="71"/>
        <v>0</v>
      </c>
      <c r="DC53" s="148">
        <f t="shared" si="71"/>
        <v>0</v>
      </c>
      <c r="DD53" s="148">
        <f t="shared" si="71"/>
        <v>0</v>
      </c>
      <c r="DE53" s="148">
        <f t="shared" si="71"/>
        <v>0</v>
      </c>
      <c r="DF53" s="148">
        <f t="shared" si="71"/>
        <v>0</v>
      </c>
      <c r="DG53" s="148">
        <f t="shared" si="71"/>
        <v>0</v>
      </c>
      <c r="DH53" s="148">
        <f t="shared" si="71"/>
        <v>0</v>
      </c>
      <c r="DI53" s="148">
        <f t="shared" si="71"/>
        <v>0</v>
      </c>
      <c r="DJ53" s="148">
        <f t="shared" si="71"/>
        <v>0</v>
      </c>
      <c r="DK53" s="148">
        <f t="shared" si="71"/>
        <v>0</v>
      </c>
      <c r="DL53" s="148">
        <f t="shared" si="71"/>
        <v>0</v>
      </c>
      <c r="DM53" s="148">
        <f t="shared" si="71"/>
        <v>0</v>
      </c>
      <c r="DN53" s="148">
        <f t="shared" si="71"/>
        <v>0</v>
      </c>
      <c r="DO53" s="148">
        <f t="shared" si="71"/>
        <v>0</v>
      </c>
      <c r="DP53" s="148">
        <f t="shared" si="71"/>
        <v>0</v>
      </c>
      <c r="DQ53" s="148">
        <f t="shared" si="71"/>
        <v>0</v>
      </c>
      <c r="DR53" s="148">
        <f t="shared" si="71"/>
        <v>0</v>
      </c>
      <c r="DS53" s="148">
        <f t="shared" si="71"/>
        <v>0</v>
      </c>
      <c r="DT53" s="148">
        <f t="shared" si="71"/>
        <v>0</v>
      </c>
      <c r="DU53" s="148">
        <f t="shared" si="71"/>
        <v>0</v>
      </c>
      <c r="DV53" s="148">
        <f t="shared" si="71"/>
        <v>0</v>
      </c>
      <c r="DW53" s="144">
        <f t="shared" si="44"/>
        <v>14090865610.09</v>
      </c>
      <c r="DX53" s="144">
        <f t="shared" si="44"/>
        <v>10165803895.940001</v>
      </c>
      <c r="DY53" s="144">
        <f t="shared" si="44"/>
        <v>1972424608.4400001</v>
      </c>
      <c r="DZ53" s="144">
        <f t="shared" si="44"/>
        <v>1961579655.5</v>
      </c>
      <c r="EA53" s="149">
        <f>+SUM(DW54:DW56)-DW53</f>
        <v>0</v>
      </c>
      <c r="EB53" s="150">
        <f>+DW53-B53</f>
        <v>0</v>
      </c>
    </row>
    <row r="54" spans="1:132" ht="45.75" customHeight="1" x14ac:dyDescent="0.25">
      <c r="A54" s="154" t="s">
        <v>739</v>
      </c>
      <c r="B54" s="315">
        <f>DW54</f>
        <v>12102085975.023333</v>
      </c>
      <c r="C54" s="155">
        <f>400000000/3</f>
        <v>133333333.33333333</v>
      </c>
      <c r="D54" s="155">
        <f>250869818.94/3</f>
        <v>83623272.980000004</v>
      </c>
      <c r="E54" s="155">
        <f>135837738.94/3</f>
        <v>45279246.313333333</v>
      </c>
      <c r="F54" s="155">
        <f>124992786/3</f>
        <v>41664262</v>
      </c>
      <c r="G54" s="155">
        <f>2383169452.6/3</f>
        <v>794389817.5333333</v>
      </c>
      <c r="H54" s="155">
        <f>300000000/3</f>
        <v>100000000</v>
      </c>
      <c r="I54" s="155">
        <v>0</v>
      </c>
      <c r="J54" s="155">
        <v>0</v>
      </c>
      <c r="K54" s="155">
        <v>0</v>
      </c>
      <c r="L54" s="155">
        <v>0</v>
      </c>
      <c r="M54" s="155">
        <v>0</v>
      </c>
      <c r="N54" s="155">
        <v>0</v>
      </c>
      <c r="O54" s="155">
        <v>0</v>
      </c>
      <c r="P54" s="155">
        <v>0</v>
      </c>
      <c r="Q54" s="155">
        <v>0</v>
      </c>
      <c r="R54" s="155">
        <v>0</v>
      </c>
      <c r="S54" s="155">
        <v>0</v>
      </c>
      <c r="T54" s="155">
        <v>0</v>
      </c>
      <c r="U54" s="155">
        <v>0</v>
      </c>
      <c r="V54" s="155">
        <v>0</v>
      </c>
      <c r="W54" s="155">
        <v>0</v>
      </c>
      <c r="X54" s="155">
        <v>0</v>
      </c>
      <c r="Y54" s="155">
        <v>0</v>
      </c>
      <c r="Z54" s="155">
        <v>0</v>
      </c>
      <c r="AA54" s="155">
        <v>0</v>
      </c>
      <c r="AB54" s="155">
        <v>0</v>
      </c>
      <c r="AC54" s="155">
        <v>0</v>
      </c>
      <c r="AD54" s="155">
        <v>0</v>
      </c>
      <c r="AE54" s="155">
        <v>0</v>
      </c>
      <c r="AF54" s="155">
        <v>0</v>
      </c>
      <c r="AG54" s="155">
        <v>0</v>
      </c>
      <c r="AH54" s="155">
        <v>0</v>
      </c>
      <c r="AI54" s="155">
        <v>0</v>
      </c>
      <c r="AJ54" s="155">
        <v>0</v>
      </c>
      <c r="AK54" s="155">
        <v>0</v>
      </c>
      <c r="AL54" s="155">
        <v>0</v>
      </c>
      <c r="AM54" s="155">
        <f>200000000/3</f>
        <v>66666666.666666664</v>
      </c>
      <c r="AN54" s="155">
        <f>38919320/3</f>
        <v>12973106.666666666</v>
      </c>
      <c r="AO54" s="155">
        <f>8000000/3</f>
        <v>2666666.6666666665</v>
      </c>
      <c r="AP54" s="155">
        <f>8000000/3</f>
        <v>2666666.6666666665</v>
      </c>
      <c r="AQ54" s="156">
        <v>0</v>
      </c>
      <c r="AR54" s="156">
        <v>0</v>
      </c>
      <c r="AS54" s="156">
        <v>0</v>
      </c>
      <c r="AT54" s="156">
        <v>0</v>
      </c>
      <c r="AU54" s="156">
        <v>0</v>
      </c>
      <c r="AV54" s="156">
        <v>0</v>
      </c>
      <c r="AW54" s="156">
        <v>0</v>
      </c>
      <c r="AX54" s="156">
        <v>0</v>
      </c>
      <c r="AY54" s="156">
        <v>0</v>
      </c>
      <c r="AZ54" s="156">
        <v>0</v>
      </c>
      <c r="BA54" s="156">
        <v>0</v>
      </c>
      <c r="BB54" s="156">
        <v>0</v>
      </c>
      <c r="BC54" s="156">
        <v>11107696157.49</v>
      </c>
      <c r="BD54" s="156">
        <v>9576014757</v>
      </c>
      <c r="BE54" s="156">
        <v>1828586869.5</v>
      </c>
      <c r="BF54" s="156">
        <v>1828586869.5</v>
      </c>
      <c r="BG54" s="156">
        <v>0</v>
      </c>
      <c r="BH54" s="156">
        <v>0</v>
      </c>
      <c r="BI54" s="156">
        <v>0</v>
      </c>
      <c r="BJ54" s="156">
        <v>0</v>
      </c>
      <c r="BK54" s="155"/>
      <c r="BL54" s="155"/>
      <c r="BM54" s="155"/>
      <c r="BN54" s="155"/>
      <c r="BO54" s="156">
        <v>0</v>
      </c>
      <c r="BP54" s="156">
        <v>0</v>
      </c>
      <c r="BQ54" s="156">
        <v>0</v>
      </c>
      <c r="BR54" s="156">
        <v>0</v>
      </c>
      <c r="BS54" s="156">
        <v>0</v>
      </c>
      <c r="BT54" s="156">
        <v>0</v>
      </c>
      <c r="BU54" s="156">
        <v>0</v>
      </c>
      <c r="BV54" s="156">
        <v>0</v>
      </c>
      <c r="BW54" s="156">
        <v>0</v>
      </c>
      <c r="BX54" s="156">
        <v>0</v>
      </c>
      <c r="BY54" s="156">
        <v>0</v>
      </c>
      <c r="BZ54" s="156">
        <v>0</v>
      </c>
      <c r="CA54" s="156">
        <v>0</v>
      </c>
      <c r="CB54" s="156">
        <v>0</v>
      </c>
      <c r="CC54" s="156">
        <v>0</v>
      </c>
      <c r="CD54" s="156">
        <v>0</v>
      </c>
      <c r="CE54" s="156">
        <v>0</v>
      </c>
      <c r="CF54" s="156">
        <v>0</v>
      </c>
      <c r="CG54" s="156">
        <v>0</v>
      </c>
      <c r="CH54" s="156">
        <v>0</v>
      </c>
      <c r="CI54" s="156">
        <v>0</v>
      </c>
      <c r="CJ54" s="156">
        <v>0</v>
      </c>
      <c r="CK54" s="156">
        <v>0</v>
      </c>
      <c r="CL54" s="156">
        <v>0</v>
      </c>
      <c r="CM54" s="156">
        <v>0</v>
      </c>
      <c r="CN54" s="156">
        <v>0</v>
      </c>
      <c r="CO54" s="156">
        <v>0</v>
      </c>
      <c r="CP54" s="156">
        <v>0</v>
      </c>
      <c r="CQ54" s="156">
        <v>0</v>
      </c>
      <c r="CR54" s="156">
        <v>0</v>
      </c>
      <c r="CS54" s="156">
        <v>0</v>
      </c>
      <c r="CT54" s="156">
        <v>0</v>
      </c>
      <c r="CU54" s="156">
        <v>0</v>
      </c>
      <c r="CV54" s="156">
        <v>0</v>
      </c>
      <c r="CW54" s="156">
        <v>0</v>
      </c>
      <c r="CX54" s="156">
        <v>0</v>
      </c>
      <c r="CY54" s="156">
        <v>0</v>
      </c>
      <c r="CZ54" s="156">
        <v>0</v>
      </c>
      <c r="DA54" s="156">
        <v>0</v>
      </c>
      <c r="DB54" s="156">
        <v>0</v>
      </c>
      <c r="DC54" s="156">
        <v>0</v>
      </c>
      <c r="DD54" s="156">
        <v>0</v>
      </c>
      <c r="DE54" s="156">
        <v>0</v>
      </c>
      <c r="DF54" s="156">
        <v>0</v>
      </c>
      <c r="DG54" s="156">
        <v>0</v>
      </c>
      <c r="DH54" s="156">
        <v>0</v>
      </c>
      <c r="DI54" s="156">
        <v>0</v>
      </c>
      <c r="DJ54" s="156">
        <v>0</v>
      </c>
      <c r="DK54" s="156">
        <v>0</v>
      </c>
      <c r="DL54" s="156">
        <v>0</v>
      </c>
      <c r="DM54" s="156">
        <v>0</v>
      </c>
      <c r="DN54" s="156">
        <v>0</v>
      </c>
      <c r="DO54" s="156">
        <v>0</v>
      </c>
      <c r="DP54" s="156">
        <v>0</v>
      </c>
      <c r="DQ54" s="156">
        <v>0</v>
      </c>
      <c r="DR54" s="156"/>
      <c r="DS54" s="156">
        <v>0</v>
      </c>
      <c r="DT54" s="156">
        <v>0</v>
      </c>
      <c r="DU54" s="156">
        <v>0</v>
      </c>
      <c r="DV54" s="156">
        <v>0</v>
      </c>
      <c r="DW54" s="153">
        <f t="shared" si="44"/>
        <v>12102085975.023333</v>
      </c>
      <c r="DX54" s="153">
        <f t="shared" si="44"/>
        <v>9772611136.6466675</v>
      </c>
      <c r="DY54" s="153">
        <f t="shared" si="44"/>
        <v>1876532782.48</v>
      </c>
      <c r="DZ54" s="153">
        <f t="shared" si="44"/>
        <v>1872917798.1666667</v>
      </c>
      <c r="EA54" s="145"/>
    </row>
    <row r="55" spans="1:132" ht="45.75" customHeight="1" x14ac:dyDescent="0.25">
      <c r="A55" s="154" t="s">
        <v>740</v>
      </c>
      <c r="B55" s="315">
        <f t="shared" ref="B55:B56" si="72">DW55</f>
        <v>994389817.5333333</v>
      </c>
      <c r="C55" s="155">
        <f t="shared" ref="C55:C56" si="73">400000000/3</f>
        <v>133333333.33333333</v>
      </c>
      <c r="D55" s="155">
        <f t="shared" ref="D55:D56" si="74">250869818.94/3</f>
        <v>83623272.980000004</v>
      </c>
      <c r="E55" s="155">
        <f t="shared" ref="E55:E56" si="75">135837738.94/3</f>
        <v>45279246.313333333</v>
      </c>
      <c r="F55" s="155">
        <f t="shared" ref="F55:F56" si="76">124992786/3</f>
        <v>41664262</v>
      </c>
      <c r="G55" s="155">
        <f t="shared" ref="G55:G56" si="77">2383169452.6/3</f>
        <v>794389817.5333333</v>
      </c>
      <c r="H55" s="155">
        <f t="shared" ref="H55:H56" si="78">300000000/3</f>
        <v>100000000</v>
      </c>
      <c r="I55" s="155">
        <v>0</v>
      </c>
      <c r="J55" s="155">
        <v>0</v>
      </c>
      <c r="K55" s="155">
        <v>0</v>
      </c>
      <c r="L55" s="155">
        <v>0</v>
      </c>
      <c r="M55" s="155">
        <v>0</v>
      </c>
      <c r="N55" s="155">
        <v>0</v>
      </c>
      <c r="O55" s="155">
        <v>0</v>
      </c>
      <c r="P55" s="155">
        <v>0</v>
      </c>
      <c r="Q55" s="155">
        <v>0</v>
      </c>
      <c r="R55" s="155">
        <v>0</v>
      </c>
      <c r="S55" s="155">
        <v>0</v>
      </c>
      <c r="T55" s="155">
        <v>0</v>
      </c>
      <c r="U55" s="155">
        <v>0</v>
      </c>
      <c r="V55" s="155">
        <v>0</v>
      </c>
      <c r="W55" s="155">
        <v>0</v>
      </c>
      <c r="X55" s="155">
        <v>0</v>
      </c>
      <c r="Y55" s="155">
        <v>0</v>
      </c>
      <c r="Z55" s="155">
        <v>0</v>
      </c>
      <c r="AA55" s="155">
        <v>0</v>
      </c>
      <c r="AB55" s="155">
        <v>0</v>
      </c>
      <c r="AC55" s="155">
        <v>0</v>
      </c>
      <c r="AD55" s="155">
        <v>0</v>
      </c>
      <c r="AE55" s="155">
        <v>0</v>
      </c>
      <c r="AF55" s="155">
        <v>0</v>
      </c>
      <c r="AG55" s="155">
        <v>0</v>
      </c>
      <c r="AH55" s="155">
        <v>0</v>
      </c>
      <c r="AI55" s="155">
        <v>0</v>
      </c>
      <c r="AJ55" s="155">
        <v>0</v>
      </c>
      <c r="AK55" s="155">
        <v>0</v>
      </c>
      <c r="AL55" s="155">
        <v>0</v>
      </c>
      <c r="AM55" s="155">
        <f t="shared" ref="AM55:AM56" si="79">200000000/3</f>
        <v>66666666.666666664</v>
      </c>
      <c r="AN55" s="155">
        <f t="shared" ref="AN55:AN56" si="80">38919320/3</f>
        <v>12973106.666666666</v>
      </c>
      <c r="AO55" s="155">
        <f t="shared" ref="AO55:AP56" si="81">8000000/3</f>
        <v>2666666.6666666665</v>
      </c>
      <c r="AP55" s="155">
        <f t="shared" si="81"/>
        <v>2666666.6666666665</v>
      </c>
      <c r="AQ55" s="156">
        <v>0</v>
      </c>
      <c r="AR55" s="156">
        <v>0</v>
      </c>
      <c r="AS55" s="156">
        <v>0</v>
      </c>
      <c r="AT55" s="156">
        <v>0</v>
      </c>
      <c r="AU55" s="156">
        <v>0</v>
      </c>
      <c r="AV55" s="156">
        <v>0</v>
      </c>
      <c r="AW55" s="156">
        <v>0</v>
      </c>
      <c r="AX55" s="156">
        <v>0</v>
      </c>
      <c r="AY55" s="156">
        <v>0</v>
      </c>
      <c r="AZ55" s="156">
        <v>0</v>
      </c>
      <c r="BA55" s="156">
        <v>0</v>
      </c>
      <c r="BB55" s="156">
        <v>0</v>
      </c>
      <c r="BC55" s="156"/>
      <c r="BD55" s="156"/>
      <c r="BE55" s="156"/>
      <c r="BF55" s="156"/>
      <c r="BG55" s="156">
        <v>0</v>
      </c>
      <c r="BH55" s="156">
        <v>0</v>
      </c>
      <c r="BI55" s="156">
        <v>0</v>
      </c>
      <c r="BJ55" s="156">
        <v>0</v>
      </c>
      <c r="BK55" s="155"/>
      <c r="BL55" s="155"/>
      <c r="BM55" s="155"/>
      <c r="BN55" s="155"/>
      <c r="BO55" s="156">
        <v>0</v>
      </c>
      <c r="BP55" s="156">
        <v>0</v>
      </c>
      <c r="BQ55" s="156">
        <v>0</v>
      </c>
      <c r="BR55" s="156">
        <v>0</v>
      </c>
      <c r="BS55" s="156">
        <v>0</v>
      </c>
      <c r="BT55" s="156">
        <v>0</v>
      </c>
      <c r="BU55" s="156">
        <v>0</v>
      </c>
      <c r="BV55" s="156">
        <v>0</v>
      </c>
      <c r="BW55" s="156">
        <v>0</v>
      </c>
      <c r="BX55" s="156">
        <v>0</v>
      </c>
      <c r="BY55" s="156">
        <v>0</v>
      </c>
      <c r="BZ55" s="156">
        <v>0</v>
      </c>
      <c r="CA55" s="156">
        <v>0</v>
      </c>
      <c r="CB55" s="156">
        <v>0</v>
      </c>
      <c r="CC55" s="156">
        <v>0</v>
      </c>
      <c r="CD55" s="156">
        <v>0</v>
      </c>
      <c r="CE55" s="156">
        <v>0</v>
      </c>
      <c r="CF55" s="156">
        <v>0</v>
      </c>
      <c r="CG55" s="156">
        <v>0</v>
      </c>
      <c r="CH55" s="156">
        <v>0</v>
      </c>
      <c r="CI55" s="156">
        <v>0</v>
      </c>
      <c r="CJ55" s="156">
        <v>0</v>
      </c>
      <c r="CK55" s="156">
        <v>0</v>
      </c>
      <c r="CL55" s="156">
        <v>0</v>
      </c>
      <c r="CM55" s="156">
        <v>0</v>
      </c>
      <c r="CN55" s="156">
        <v>0</v>
      </c>
      <c r="CO55" s="156">
        <v>0</v>
      </c>
      <c r="CP55" s="156">
        <v>0</v>
      </c>
      <c r="CQ55" s="156">
        <v>0</v>
      </c>
      <c r="CR55" s="156">
        <v>0</v>
      </c>
      <c r="CS55" s="156">
        <v>0</v>
      </c>
      <c r="CT55" s="156">
        <v>0</v>
      </c>
      <c r="CU55" s="156">
        <v>0</v>
      </c>
      <c r="CV55" s="156">
        <v>0</v>
      </c>
      <c r="CW55" s="156">
        <v>0</v>
      </c>
      <c r="CX55" s="156">
        <v>0</v>
      </c>
      <c r="CY55" s="156">
        <v>0</v>
      </c>
      <c r="CZ55" s="156">
        <v>0</v>
      </c>
      <c r="DA55" s="156">
        <v>0</v>
      </c>
      <c r="DB55" s="156">
        <v>0</v>
      </c>
      <c r="DC55" s="156">
        <v>0</v>
      </c>
      <c r="DD55" s="156">
        <v>0</v>
      </c>
      <c r="DE55" s="156">
        <v>0</v>
      </c>
      <c r="DF55" s="156">
        <v>0</v>
      </c>
      <c r="DG55" s="156">
        <v>0</v>
      </c>
      <c r="DH55" s="156">
        <v>0</v>
      </c>
      <c r="DI55" s="156">
        <v>0</v>
      </c>
      <c r="DJ55" s="156">
        <v>0</v>
      </c>
      <c r="DK55" s="156">
        <v>0</v>
      </c>
      <c r="DL55" s="156">
        <v>0</v>
      </c>
      <c r="DM55" s="156">
        <v>0</v>
      </c>
      <c r="DN55" s="156">
        <v>0</v>
      </c>
      <c r="DO55" s="156">
        <v>0</v>
      </c>
      <c r="DP55" s="156">
        <v>0</v>
      </c>
      <c r="DQ55" s="156">
        <v>0</v>
      </c>
      <c r="DR55" s="156"/>
      <c r="DS55" s="156">
        <v>0</v>
      </c>
      <c r="DT55" s="156">
        <v>0</v>
      </c>
      <c r="DU55" s="156">
        <v>0</v>
      </c>
      <c r="DV55" s="156">
        <v>0</v>
      </c>
      <c r="DW55" s="153">
        <f t="shared" si="44"/>
        <v>994389817.5333333</v>
      </c>
      <c r="DX55" s="153">
        <f t="shared" si="44"/>
        <v>196596379.64666668</v>
      </c>
      <c r="DY55" s="153">
        <f t="shared" si="44"/>
        <v>47945912.979999997</v>
      </c>
      <c r="DZ55" s="153">
        <f t="shared" si="44"/>
        <v>44330928.666666664</v>
      </c>
      <c r="EA55" s="145"/>
    </row>
    <row r="56" spans="1:132" ht="45.75" customHeight="1" x14ac:dyDescent="0.25">
      <c r="A56" s="151" t="s">
        <v>741</v>
      </c>
      <c r="B56" s="315">
        <f t="shared" si="72"/>
        <v>994389817.5333333</v>
      </c>
      <c r="C56" s="155">
        <f t="shared" si="73"/>
        <v>133333333.33333333</v>
      </c>
      <c r="D56" s="155">
        <f t="shared" si="74"/>
        <v>83623272.980000004</v>
      </c>
      <c r="E56" s="155">
        <f t="shared" si="75"/>
        <v>45279246.313333333</v>
      </c>
      <c r="F56" s="155">
        <f t="shared" si="76"/>
        <v>41664262</v>
      </c>
      <c r="G56" s="155">
        <f t="shared" si="77"/>
        <v>794389817.5333333</v>
      </c>
      <c r="H56" s="155">
        <f t="shared" si="78"/>
        <v>100000000</v>
      </c>
      <c r="I56" s="152">
        <v>0</v>
      </c>
      <c r="J56" s="152">
        <v>0</v>
      </c>
      <c r="K56" s="152">
        <v>0</v>
      </c>
      <c r="L56" s="152">
        <v>0</v>
      </c>
      <c r="M56" s="152">
        <v>0</v>
      </c>
      <c r="N56" s="152">
        <v>0</v>
      </c>
      <c r="O56" s="152">
        <v>0</v>
      </c>
      <c r="P56" s="152">
        <v>0</v>
      </c>
      <c r="Q56" s="152">
        <v>0</v>
      </c>
      <c r="R56" s="152">
        <v>0</v>
      </c>
      <c r="S56" s="152">
        <v>0</v>
      </c>
      <c r="T56" s="152">
        <v>0</v>
      </c>
      <c r="U56" s="152">
        <v>0</v>
      </c>
      <c r="V56" s="152">
        <v>0</v>
      </c>
      <c r="W56" s="152">
        <v>0</v>
      </c>
      <c r="X56" s="152">
        <v>0</v>
      </c>
      <c r="Y56" s="152">
        <v>0</v>
      </c>
      <c r="Z56" s="152">
        <v>0</v>
      </c>
      <c r="AA56" s="152">
        <v>0</v>
      </c>
      <c r="AB56" s="152">
        <v>0</v>
      </c>
      <c r="AC56" s="152">
        <v>0</v>
      </c>
      <c r="AD56" s="152">
        <v>0</v>
      </c>
      <c r="AE56" s="152">
        <v>0</v>
      </c>
      <c r="AF56" s="152">
        <v>0</v>
      </c>
      <c r="AG56" s="152">
        <v>0</v>
      </c>
      <c r="AH56" s="152">
        <v>0</v>
      </c>
      <c r="AI56" s="152">
        <v>0</v>
      </c>
      <c r="AJ56" s="152">
        <v>0</v>
      </c>
      <c r="AK56" s="152">
        <v>0</v>
      </c>
      <c r="AL56" s="152">
        <v>0</v>
      </c>
      <c r="AM56" s="155">
        <f t="shared" si="79"/>
        <v>66666666.666666664</v>
      </c>
      <c r="AN56" s="155">
        <f t="shared" si="80"/>
        <v>12973106.666666666</v>
      </c>
      <c r="AO56" s="155">
        <f t="shared" si="81"/>
        <v>2666666.6666666665</v>
      </c>
      <c r="AP56" s="155">
        <f t="shared" si="81"/>
        <v>2666666.6666666665</v>
      </c>
      <c r="AQ56" s="152">
        <v>0</v>
      </c>
      <c r="AR56" s="152">
        <v>0</v>
      </c>
      <c r="AS56" s="152">
        <v>0</v>
      </c>
      <c r="AT56" s="152">
        <v>0</v>
      </c>
      <c r="AU56" s="152">
        <v>0</v>
      </c>
      <c r="AV56" s="152">
        <v>0</v>
      </c>
      <c r="AW56" s="152">
        <v>0</v>
      </c>
      <c r="AX56" s="152">
        <v>0</v>
      </c>
      <c r="AY56" s="152">
        <v>0</v>
      </c>
      <c r="AZ56" s="152">
        <v>0</v>
      </c>
      <c r="BA56" s="152">
        <v>0</v>
      </c>
      <c r="BB56" s="152">
        <v>0</v>
      </c>
      <c r="BC56" s="152">
        <v>0</v>
      </c>
      <c r="BD56" s="152">
        <v>0</v>
      </c>
      <c r="BE56" s="152">
        <v>0</v>
      </c>
      <c r="BF56" s="152">
        <v>0</v>
      </c>
      <c r="BG56" s="152">
        <v>0</v>
      </c>
      <c r="BH56" s="152">
        <v>0</v>
      </c>
      <c r="BI56" s="152">
        <v>0</v>
      </c>
      <c r="BJ56" s="152">
        <v>0</v>
      </c>
      <c r="BK56" s="152"/>
      <c r="BL56" s="152"/>
      <c r="BM56" s="152"/>
      <c r="BN56" s="152"/>
      <c r="BO56" s="152">
        <v>0</v>
      </c>
      <c r="BP56" s="152">
        <v>0</v>
      </c>
      <c r="BQ56" s="152">
        <v>0</v>
      </c>
      <c r="BR56" s="152">
        <v>0</v>
      </c>
      <c r="BS56" s="152">
        <v>0</v>
      </c>
      <c r="BT56" s="152">
        <v>0</v>
      </c>
      <c r="BU56" s="152">
        <v>0</v>
      </c>
      <c r="BV56" s="152">
        <v>0</v>
      </c>
      <c r="BW56" s="152">
        <v>0</v>
      </c>
      <c r="BX56" s="152">
        <v>0</v>
      </c>
      <c r="BY56" s="152">
        <v>0</v>
      </c>
      <c r="BZ56" s="152">
        <v>0</v>
      </c>
      <c r="CA56" s="152">
        <v>0</v>
      </c>
      <c r="CB56" s="152">
        <v>0</v>
      </c>
      <c r="CC56" s="152">
        <v>0</v>
      </c>
      <c r="CD56" s="152">
        <v>0</v>
      </c>
      <c r="CE56" s="152">
        <v>0</v>
      </c>
      <c r="CF56" s="152">
        <v>0</v>
      </c>
      <c r="CG56" s="152">
        <v>0</v>
      </c>
      <c r="CH56" s="152">
        <v>0</v>
      </c>
      <c r="CI56" s="152">
        <v>0</v>
      </c>
      <c r="CJ56" s="152">
        <v>0</v>
      </c>
      <c r="CK56" s="152">
        <v>0</v>
      </c>
      <c r="CL56" s="152">
        <v>0</v>
      </c>
      <c r="CM56" s="152">
        <v>0</v>
      </c>
      <c r="CN56" s="152">
        <v>0</v>
      </c>
      <c r="CO56" s="152">
        <v>0</v>
      </c>
      <c r="CP56" s="152">
        <v>0</v>
      </c>
      <c r="CQ56" s="152">
        <v>0</v>
      </c>
      <c r="CR56" s="152">
        <v>0</v>
      </c>
      <c r="CS56" s="152">
        <v>0</v>
      </c>
      <c r="CT56" s="152">
        <v>0</v>
      </c>
      <c r="CU56" s="152">
        <v>0</v>
      </c>
      <c r="CV56" s="152">
        <v>0</v>
      </c>
      <c r="CW56" s="152">
        <v>0</v>
      </c>
      <c r="CX56" s="152">
        <v>0</v>
      </c>
      <c r="CY56" s="152">
        <v>0</v>
      </c>
      <c r="CZ56" s="152">
        <v>0</v>
      </c>
      <c r="DA56" s="152">
        <v>0</v>
      </c>
      <c r="DB56" s="152">
        <v>0</v>
      </c>
      <c r="DC56" s="152">
        <v>0</v>
      </c>
      <c r="DD56" s="152">
        <v>0</v>
      </c>
      <c r="DE56" s="152">
        <v>0</v>
      </c>
      <c r="DF56" s="152">
        <v>0</v>
      </c>
      <c r="DG56" s="152">
        <v>0</v>
      </c>
      <c r="DH56" s="152">
        <v>0</v>
      </c>
      <c r="DI56" s="152">
        <v>0</v>
      </c>
      <c r="DJ56" s="152">
        <v>0</v>
      </c>
      <c r="DK56" s="152">
        <v>0</v>
      </c>
      <c r="DL56" s="152">
        <v>0</v>
      </c>
      <c r="DM56" s="152">
        <v>0</v>
      </c>
      <c r="DN56" s="152">
        <v>0</v>
      </c>
      <c r="DO56" s="152">
        <v>0</v>
      </c>
      <c r="DP56" s="152">
        <v>0</v>
      </c>
      <c r="DQ56" s="152">
        <v>0</v>
      </c>
      <c r="DR56" s="152">
        <v>0</v>
      </c>
      <c r="DS56" s="152">
        <v>0</v>
      </c>
      <c r="DT56" s="152">
        <v>0</v>
      </c>
      <c r="DU56" s="152">
        <v>0</v>
      </c>
      <c r="DV56" s="152">
        <v>0</v>
      </c>
      <c r="DW56" s="153">
        <f t="shared" si="44"/>
        <v>994389817.5333333</v>
      </c>
      <c r="DX56" s="153">
        <f t="shared" si="44"/>
        <v>196596379.64666668</v>
      </c>
      <c r="DY56" s="153">
        <f t="shared" si="44"/>
        <v>47945912.979999997</v>
      </c>
      <c r="DZ56" s="153">
        <f t="shared" si="44"/>
        <v>44330928.666666664</v>
      </c>
      <c r="EA56" s="157">
        <f>+SUM(DW54:DW56)-B54</f>
        <v>1988779635.0666656</v>
      </c>
    </row>
    <row r="57" spans="1:132" ht="45.75" customHeight="1" x14ac:dyDescent="0.25">
      <c r="A57" s="158" t="s">
        <v>742</v>
      </c>
      <c r="B57" s="148">
        <f t="shared" ref="B57:BM57" si="82">SUM(B58:B62)</f>
        <v>12333066970.17</v>
      </c>
      <c r="C57" s="148">
        <f t="shared" si="82"/>
        <v>1650000000</v>
      </c>
      <c r="D57" s="148">
        <f t="shared" si="82"/>
        <v>1621957608.3800001</v>
      </c>
      <c r="E57" s="148">
        <f t="shared" si="82"/>
        <v>960275059.72000003</v>
      </c>
      <c r="F57" s="148">
        <f t="shared" si="82"/>
        <v>956556709.72000003</v>
      </c>
      <c r="G57" s="148">
        <f t="shared" si="82"/>
        <v>150000000</v>
      </c>
      <c r="H57" s="148">
        <f t="shared" si="82"/>
        <v>0</v>
      </c>
      <c r="I57" s="148">
        <f t="shared" si="82"/>
        <v>0</v>
      </c>
      <c r="J57" s="148">
        <f t="shared" si="82"/>
        <v>0</v>
      </c>
      <c r="K57" s="148">
        <f t="shared" si="82"/>
        <v>0</v>
      </c>
      <c r="L57" s="148">
        <f t="shared" si="82"/>
        <v>0</v>
      </c>
      <c r="M57" s="148">
        <f t="shared" si="82"/>
        <v>0</v>
      </c>
      <c r="N57" s="148">
        <f t="shared" si="82"/>
        <v>0</v>
      </c>
      <c r="O57" s="148">
        <f t="shared" si="82"/>
        <v>0</v>
      </c>
      <c r="P57" s="148">
        <f t="shared" si="82"/>
        <v>0</v>
      </c>
      <c r="Q57" s="148">
        <f t="shared" si="82"/>
        <v>0</v>
      </c>
      <c r="R57" s="148">
        <f t="shared" si="82"/>
        <v>0</v>
      </c>
      <c r="S57" s="148">
        <f t="shared" si="82"/>
        <v>0</v>
      </c>
      <c r="T57" s="148">
        <f t="shared" si="82"/>
        <v>0</v>
      </c>
      <c r="U57" s="148">
        <f t="shared" si="82"/>
        <v>0</v>
      </c>
      <c r="V57" s="148">
        <f t="shared" si="82"/>
        <v>0</v>
      </c>
      <c r="W57" s="148">
        <f t="shared" si="82"/>
        <v>0</v>
      </c>
      <c r="X57" s="148">
        <f t="shared" si="82"/>
        <v>0</v>
      </c>
      <c r="Y57" s="148">
        <f t="shared" si="82"/>
        <v>0</v>
      </c>
      <c r="Z57" s="148">
        <f t="shared" si="82"/>
        <v>0</v>
      </c>
      <c r="AA57" s="148">
        <f t="shared" si="82"/>
        <v>0</v>
      </c>
      <c r="AB57" s="148">
        <f t="shared" si="82"/>
        <v>0</v>
      </c>
      <c r="AC57" s="148">
        <f t="shared" si="82"/>
        <v>0</v>
      </c>
      <c r="AD57" s="148">
        <f t="shared" si="82"/>
        <v>0</v>
      </c>
      <c r="AE57" s="148">
        <f t="shared" si="82"/>
        <v>0</v>
      </c>
      <c r="AF57" s="148">
        <f t="shared" si="82"/>
        <v>0</v>
      </c>
      <c r="AG57" s="148">
        <f t="shared" si="82"/>
        <v>0</v>
      </c>
      <c r="AH57" s="148">
        <f t="shared" si="82"/>
        <v>0</v>
      </c>
      <c r="AI57" s="148">
        <f t="shared" si="82"/>
        <v>0</v>
      </c>
      <c r="AJ57" s="148">
        <f t="shared" si="82"/>
        <v>0</v>
      </c>
      <c r="AK57" s="148">
        <f t="shared" si="82"/>
        <v>0</v>
      </c>
      <c r="AL57" s="148">
        <f t="shared" si="82"/>
        <v>0</v>
      </c>
      <c r="AM57" s="148">
        <f t="shared" si="82"/>
        <v>160000000</v>
      </c>
      <c r="AN57" s="148">
        <f t="shared" si="82"/>
        <v>65627488</v>
      </c>
      <c r="AO57" s="148">
        <f t="shared" si="82"/>
        <v>36822524</v>
      </c>
      <c r="AP57" s="148">
        <f t="shared" si="82"/>
        <v>26552666</v>
      </c>
      <c r="AQ57" s="148">
        <f t="shared" si="82"/>
        <v>0</v>
      </c>
      <c r="AR57" s="148">
        <f t="shared" si="82"/>
        <v>0</v>
      </c>
      <c r="AS57" s="148">
        <f t="shared" si="82"/>
        <v>0</v>
      </c>
      <c r="AT57" s="148">
        <f t="shared" si="82"/>
        <v>0</v>
      </c>
      <c r="AU57" s="148">
        <f t="shared" si="82"/>
        <v>0</v>
      </c>
      <c r="AV57" s="148">
        <f t="shared" si="82"/>
        <v>0</v>
      </c>
      <c r="AW57" s="148">
        <f t="shared" si="82"/>
        <v>0</v>
      </c>
      <c r="AX57" s="148">
        <f t="shared" si="82"/>
        <v>0</v>
      </c>
      <c r="AY57" s="148">
        <f t="shared" si="82"/>
        <v>0</v>
      </c>
      <c r="AZ57" s="148">
        <f t="shared" si="82"/>
        <v>0</v>
      </c>
      <c r="BA57" s="148">
        <f t="shared" si="82"/>
        <v>0</v>
      </c>
      <c r="BB57" s="148">
        <f t="shared" si="82"/>
        <v>0</v>
      </c>
      <c r="BC57" s="148">
        <f t="shared" si="82"/>
        <v>10023066970.17</v>
      </c>
      <c r="BD57" s="148">
        <f t="shared" si="82"/>
        <v>10023066970.17</v>
      </c>
      <c r="BE57" s="148">
        <f t="shared" si="82"/>
        <v>2666899091.0199995</v>
      </c>
      <c r="BF57" s="148">
        <f t="shared" si="82"/>
        <v>2297598218.02</v>
      </c>
      <c r="BG57" s="148">
        <f t="shared" si="82"/>
        <v>0</v>
      </c>
      <c r="BH57" s="148">
        <f t="shared" si="82"/>
        <v>0</v>
      </c>
      <c r="BI57" s="148">
        <f t="shared" si="82"/>
        <v>0</v>
      </c>
      <c r="BJ57" s="148">
        <f t="shared" si="82"/>
        <v>0</v>
      </c>
      <c r="BK57" s="148">
        <f t="shared" si="82"/>
        <v>350000000</v>
      </c>
      <c r="BL57" s="148">
        <f t="shared" si="82"/>
        <v>300000000</v>
      </c>
      <c r="BM57" s="148">
        <f t="shared" si="82"/>
        <v>0</v>
      </c>
      <c r="BN57" s="148">
        <f t="shared" ref="BN57:DV57" si="83">SUM(BN58:BN62)</f>
        <v>0</v>
      </c>
      <c r="BO57" s="148">
        <f t="shared" si="83"/>
        <v>0</v>
      </c>
      <c r="BP57" s="148">
        <f t="shared" si="83"/>
        <v>0</v>
      </c>
      <c r="BQ57" s="148">
        <f t="shared" si="83"/>
        <v>0</v>
      </c>
      <c r="BR57" s="148">
        <f t="shared" si="83"/>
        <v>0</v>
      </c>
      <c r="BS57" s="148">
        <f t="shared" si="83"/>
        <v>0</v>
      </c>
      <c r="BT57" s="148">
        <f t="shared" si="83"/>
        <v>0</v>
      </c>
      <c r="BU57" s="148">
        <f t="shared" si="83"/>
        <v>0</v>
      </c>
      <c r="BV57" s="148">
        <f t="shared" si="83"/>
        <v>0</v>
      </c>
      <c r="BW57" s="148">
        <f t="shared" si="83"/>
        <v>0</v>
      </c>
      <c r="BX57" s="148">
        <f t="shared" si="83"/>
        <v>0</v>
      </c>
      <c r="BY57" s="148">
        <f t="shared" si="83"/>
        <v>0</v>
      </c>
      <c r="BZ57" s="148">
        <f t="shared" si="83"/>
        <v>0</v>
      </c>
      <c r="CA57" s="148">
        <f t="shared" si="83"/>
        <v>0</v>
      </c>
      <c r="CB57" s="148">
        <f t="shared" si="83"/>
        <v>0</v>
      </c>
      <c r="CC57" s="148">
        <f t="shared" si="83"/>
        <v>0</v>
      </c>
      <c r="CD57" s="148">
        <f t="shared" si="83"/>
        <v>0</v>
      </c>
      <c r="CE57" s="148">
        <f t="shared" si="83"/>
        <v>0</v>
      </c>
      <c r="CF57" s="148">
        <f t="shared" si="83"/>
        <v>0</v>
      </c>
      <c r="CG57" s="148">
        <f t="shared" si="83"/>
        <v>0</v>
      </c>
      <c r="CH57" s="148">
        <f t="shared" si="83"/>
        <v>0</v>
      </c>
      <c r="CI57" s="148">
        <f t="shared" si="83"/>
        <v>0</v>
      </c>
      <c r="CJ57" s="148">
        <f t="shared" si="83"/>
        <v>0</v>
      </c>
      <c r="CK57" s="148">
        <f t="shared" si="83"/>
        <v>0</v>
      </c>
      <c r="CL57" s="148">
        <f t="shared" si="83"/>
        <v>0</v>
      </c>
      <c r="CM57" s="148">
        <f t="shared" si="83"/>
        <v>0</v>
      </c>
      <c r="CN57" s="148">
        <f t="shared" si="83"/>
        <v>0</v>
      </c>
      <c r="CO57" s="148">
        <f t="shared" si="83"/>
        <v>0</v>
      </c>
      <c r="CP57" s="148">
        <f t="shared" si="83"/>
        <v>0</v>
      </c>
      <c r="CQ57" s="148">
        <f t="shared" si="83"/>
        <v>0</v>
      </c>
      <c r="CR57" s="148">
        <f t="shared" si="83"/>
        <v>0</v>
      </c>
      <c r="CS57" s="148">
        <f t="shared" si="83"/>
        <v>0</v>
      </c>
      <c r="CT57" s="148">
        <f t="shared" si="83"/>
        <v>0</v>
      </c>
      <c r="CU57" s="148">
        <f t="shared" si="83"/>
        <v>0</v>
      </c>
      <c r="CV57" s="148">
        <f t="shared" si="83"/>
        <v>0</v>
      </c>
      <c r="CW57" s="148">
        <f t="shared" si="83"/>
        <v>0</v>
      </c>
      <c r="CX57" s="148">
        <f t="shared" si="83"/>
        <v>0</v>
      </c>
      <c r="CY57" s="148">
        <f t="shared" si="83"/>
        <v>0</v>
      </c>
      <c r="CZ57" s="148">
        <f t="shared" si="83"/>
        <v>0</v>
      </c>
      <c r="DA57" s="148">
        <f t="shared" si="83"/>
        <v>0</v>
      </c>
      <c r="DB57" s="148">
        <f t="shared" si="83"/>
        <v>0</v>
      </c>
      <c r="DC57" s="148">
        <f t="shared" si="83"/>
        <v>0</v>
      </c>
      <c r="DD57" s="148">
        <f t="shared" si="83"/>
        <v>0</v>
      </c>
      <c r="DE57" s="148">
        <f t="shared" si="83"/>
        <v>0</v>
      </c>
      <c r="DF57" s="148">
        <f t="shared" si="83"/>
        <v>0</v>
      </c>
      <c r="DG57" s="148">
        <f t="shared" si="83"/>
        <v>0</v>
      </c>
      <c r="DH57" s="148">
        <f t="shared" si="83"/>
        <v>0</v>
      </c>
      <c r="DI57" s="148">
        <f t="shared" si="83"/>
        <v>0</v>
      </c>
      <c r="DJ57" s="148">
        <f t="shared" si="83"/>
        <v>0</v>
      </c>
      <c r="DK57" s="148">
        <f t="shared" si="83"/>
        <v>0</v>
      </c>
      <c r="DL57" s="148">
        <f t="shared" si="83"/>
        <v>0</v>
      </c>
      <c r="DM57" s="148">
        <f t="shared" si="83"/>
        <v>0</v>
      </c>
      <c r="DN57" s="148">
        <f t="shared" si="83"/>
        <v>0</v>
      </c>
      <c r="DO57" s="148">
        <f t="shared" si="83"/>
        <v>0</v>
      </c>
      <c r="DP57" s="148">
        <f t="shared" si="83"/>
        <v>0</v>
      </c>
      <c r="DQ57" s="148">
        <f t="shared" si="83"/>
        <v>0</v>
      </c>
      <c r="DR57" s="148">
        <f t="shared" si="83"/>
        <v>0</v>
      </c>
      <c r="DS57" s="148">
        <f t="shared" si="83"/>
        <v>0</v>
      </c>
      <c r="DT57" s="148">
        <f t="shared" si="83"/>
        <v>0</v>
      </c>
      <c r="DU57" s="148">
        <f t="shared" si="83"/>
        <v>0</v>
      </c>
      <c r="DV57" s="148">
        <f t="shared" si="83"/>
        <v>0</v>
      </c>
      <c r="DW57" s="144">
        <f t="shared" si="44"/>
        <v>12333066970.17</v>
      </c>
      <c r="DX57" s="144">
        <f t="shared" si="44"/>
        <v>12010652066.549999</v>
      </c>
      <c r="DY57" s="144">
        <f t="shared" si="44"/>
        <v>3663996674.7399998</v>
      </c>
      <c r="DZ57" s="144">
        <f t="shared" si="44"/>
        <v>3280707593.7399998</v>
      </c>
      <c r="EA57" s="149">
        <f>+SUM(DW58:DW62)-DW57</f>
        <v>0</v>
      </c>
      <c r="EB57" s="150">
        <f>+DW57-B57</f>
        <v>0</v>
      </c>
    </row>
    <row r="58" spans="1:132" ht="45.75" customHeight="1" x14ac:dyDescent="0.25">
      <c r="A58" s="154" t="s">
        <v>743</v>
      </c>
      <c r="B58" s="315">
        <f>DW58</f>
        <v>508666666.66666669</v>
      </c>
      <c r="C58" s="155">
        <f>1650000000/5</f>
        <v>330000000</v>
      </c>
      <c r="D58" s="155">
        <f>1621957608.38/5</f>
        <v>324391521.676</v>
      </c>
      <c r="E58" s="155">
        <f>960275059.72/5</f>
        <v>192055011.94400001</v>
      </c>
      <c r="F58" s="155">
        <f>956556709.72/5</f>
        <v>191311341.94400001</v>
      </c>
      <c r="G58" s="155">
        <f>150000000/5</f>
        <v>30000000</v>
      </c>
      <c r="H58" s="155">
        <v>0</v>
      </c>
      <c r="I58" s="155">
        <v>0</v>
      </c>
      <c r="J58" s="155">
        <v>0</v>
      </c>
      <c r="K58" s="155">
        <v>0</v>
      </c>
      <c r="L58" s="155">
        <v>0</v>
      </c>
      <c r="M58" s="155">
        <v>0</v>
      </c>
      <c r="N58" s="155">
        <v>0</v>
      </c>
      <c r="O58" s="155">
        <v>0</v>
      </c>
      <c r="P58" s="155">
        <v>0</v>
      </c>
      <c r="Q58" s="155">
        <v>0</v>
      </c>
      <c r="R58" s="155">
        <v>0</v>
      </c>
      <c r="S58" s="155">
        <v>0</v>
      </c>
      <c r="T58" s="155">
        <v>0</v>
      </c>
      <c r="U58" s="155">
        <v>0</v>
      </c>
      <c r="V58" s="155">
        <v>0</v>
      </c>
      <c r="W58" s="155">
        <v>0</v>
      </c>
      <c r="X58" s="155">
        <v>0</v>
      </c>
      <c r="Y58" s="155">
        <v>0</v>
      </c>
      <c r="Z58" s="155">
        <v>0</v>
      </c>
      <c r="AA58" s="155">
        <v>0</v>
      </c>
      <c r="AB58" s="155">
        <v>0</v>
      </c>
      <c r="AC58" s="155">
        <v>0</v>
      </c>
      <c r="AD58" s="155">
        <v>0</v>
      </c>
      <c r="AE58" s="155">
        <v>0</v>
      </c>
      <c r="AF58" s="155">
        <v>0</v>
      </c>
      <c r="AG58" s="155">
        <v>0</v>
      </c>
      <c r="AH58" s="155">
        <v>0</v>
      </c>
      <c r="AI58" s="155">
        <v>0</v>
      </c>
      <c r="AJ58" s="155">
        <v>0</v>
      </c>
      <c r="AK58" s="155">
        <v>0</v>
      </c>
      <c r="AL58" s="155">
        <v>0</v>
      </c>
      <c r="AM58" s="155">
        <f>160000000/5</f>
        <v>32000000</v>
      </c>
      <c r="AN58" s="155">
        <f>65627488/5</f>
        <v>13125497.6</v>
      </c>
      <c r="AO58" s="155">
        <f>36822524/5</f>
        <v>7364504.7999999998</v>
      </c>
      <c r="AP58" s="155">
        <f>26552666/5</f>
        <v>5310533.2</v>
      </c>
      <c r="AQ58" s="156">
        <v>0</v>
      </c>
      <c r="AR58" s="156">
        <v>0</v>
      </c>
      <c r="AS58" s="156">
        <v>0</v>
      </c>
      <c r="AT58" s="156">
        <v>0</v>
      </c>
      <c r="AU58" s="156">
        <v>0</v>
      </c>
      <c r="AV58" s="156">
        <v>0</v>
      </c>
      <c r="AW58" s="156">
        <v>0</v>
      </c>
      <c r="AX58" s="156">
        <v>0</v>
      </c>
      <c r="AY58" s="156">
        <v>0</v>
      </c>
      <c r="AZ58" s="156">
        <v>0</v>
      </c>
      <c r="BA58" s="156">
        <v>0</v>
      </c>
      <c r="BB58" s="156">
        <v>0</v>
      </c>
      <c r="BC58" s="156"/>
      <c r="BD58" s="156"/>
      <c r="BE58" s="156"/>
      <c r="BF58" s="156"/>
      <c r="BG58" s="156">
        <v>0</v>
      </c>
      <c r="BH58" s="156">
        <v>0</v>
      </c>
      <c r="BI58" s="156">
        <v>0</v>
      </c>
      <c r="BJ58" s="156">
        <v>0</v>
      </c>
      <c r="BK58" s="156">
        <f>350000000/3</f>
        <v>116666666.66666667</v>
      </c>
      <c r="BL58" s="156">
        <f>300000000/3</f>
        <v>100000000</v>
      </c>
      <c r="BM58" s="156"/>
      <c r="BN58" s="156">
        <v>0</v>
      </c>
      <c r="BO58" s="156">
        <v>0</v>
      </c>
      <c r="BP58" s="156">
        <v>0</v>
      </c>
      <c r="BQ58" s="156">
        <v>0</v>
      </c>
      <c r="BR58" s="156">
        <v>0</v>
      </c>
      <c r="BS58" s="156">
        <v>0</v>
      </c>
      <c r="BT58" s="156">
        <v>0</v>
      </c>
      <c r="BU58" s="156">
        <v>0</v>
      </c>
      <c r="BV58" s="156">
        <v>0</v>
      </c>
      <c r="BW58" s="156">
        <v>0</v>
      </c>
      <c r="BX58" s="156">
        <v>0</v>
      </c>
      <c r="BY58" s="156">
        <v>0</v>
      </c>
      <c r="BZ58" s="156">
        <v>0</v>
      </c>
      <c r="CA58" s="156">
        <v>0</v>
      </c>
      <c r="CB58" s="156">
        <v>0</v>
      </c>
      <c r="CC58" s="156">
        <v>0</v>
      </c>
      <c r="CD58" s="156">
        <v>0</v>
      </c>
      <c r="CE58" s="156">
        <v>0</v>
      </c>
      <c r="CF58" s="156">
        <v>0</v>
      </c>
      <c r="CG58" s="156">
        <v>0</v>
      </c>
      <c r="CH58" s="156">
        <v>0</v>
      </c>
      <c r="CI58" s="156">
        <v>0</v>
      </c>
      <c r="CJ58" s="156">
        <v>0</v>
      </c>
      <c r="CK58" s="156">
        <v>0</v>
      </c>
      <c r="CL58" s="156">
        <v>0</v>
      </c>
      <c r="CM58" s="156">
        <v>0</v>
      </c>
      <c r="CN58" s="156">
        <v>0</v>
      </c>
      <c r="CO58" s="156">
        <v>0</v>
      </c>
      <c r="CP58" s="156">
        <v>0</v>
      </c>
      <c r="CQ58" s="156">
        <v>0</v>
      </c>
      <c r="CR58" s="156">
        <v>0</v>
      </c>
      <c r="CS58" s="156">
        <v>0</v>
      </c>
      <c r="CT58" s="156">
        <v>0</v>
      </c>
      <c r="CU58" s="156">
        <v>0</v>
      </c>
      <c r="CV58" s="156">
        <v>0</v>
      </c>
      <c r="CW58" s="156">
        <v>0</v>
      </c>
      <c r="CX58" s="156">
        <v>0</v>
      </c>
      <c r="CY58" s="156">
        <v>0</v>
      </c>
      <c r="CZ58" s="156">
        <v>0</v>
      </c>
      <c r="DA58" s="156">
        <v>0</v>
      </c>
      <c r="DB58" s="156">
        <v>0</v>
      </c>
      <c r="DC58" s="156">
        <v>0</v>
      </c>
      <c r="DD58" s="156">
        <v>0</v>
      </c>
      <c r="DE58" s="156">
        <v>0</v>
      </c>
      <c r="DF58" s="156">
        <v>0</v>
      </c>
      <c r="DG58" s="156">
        <v>0</v>
      </c>
      <c r="DH58" s="156">
        <v>0</v>
      </c>
      <c r="DI58" s="156">
        <v>0</v>
      </c>
      <c r="DJ58" s="156">
        <v>0</v>
      </c>
      <c r="DK58" s="156">
        <v>0</v>
      </c>
      <c r="DL58" s="156">
        <v>0</v>
      </c>
      <c r="DM58" s="156">
        <v>0</v>
      </c>
      <c r="DN58" s="156">
        <v>0</v>
      </c>
      <c r="DO58" s="156">
        <v>0</v>
      </c>
      <c r="DP58" s="156">
        <v>0</v>
      </c>
      <c r="DQ58" s="156">
        <v>0</v>
      </c>
      <c r="DR58" s="156">
        <v>0</v>
      </c>
      <c r="DS58" s="156">
        <v>0</v>
      </c>
      <c r="DT58" s="156">
        <v>0</v>
      </c>
      <c r="DU58" s="156">
        <v>0</v>
      </c>
      <c r="DV58" s="156">
        <v>0</v>
      </c>
      <c r="DW58" s="153">
        <f t="shared" si="44"/>
        <v>508666666.66666669</v>
      </c>
      <c r="DX58" s="153">
        <f t="shared" si="44"/>
        <v>437517019.27600002</v>
      </c>
      <c r="DY58" s="153">
        <f t="shared" si="44"/>
        <v>199419516.74400002</v>
      </c>
      <c r="DZ58" s="153">
        <f t="shared" si="44"/>
        <v>196621875.14399999</v>
      </c>
      <c r="EA58" s="145"/>
    </row>
    <row r="59" spans="1:132" ht="45.75" customHeight="1" x14ac:dyDescent="0.25">
      <c r="A59" s="160" t="s">
        <v>744</v>
      </c>
      <c r="B59" s="315">
        <f t="shared" ref="B59:B62" si="84">DW59</f>
        <v>508666666.66666669</v>
      </c>
      <c r="C59" s="155">
        <f t="shared" ref="C59:C62" si="85">1650000000/5</f>
        <v>330000000</v>
      </c>
      <c r="D59" s="155">
        <f t="shared" ref="D59:D62" si="86">1621957608.38/5</f>
        <v>324391521.676</v>
      </c>
      <c r="E59" s="155">
        <f t="shared" ref="E59:E62" si="87">960275059.72/5</f>
        <v>192055011.94400001</v>
      </c>
      <c r="F59" s="155">
        <f t="shared" ref="F59:F62" si="88">956556709.72/5</f>
        <v>191311341.94400001</v>
      </c>
      <c r="G59" s="155">
        <f t="shared" ref="G59:G62" si="89">150000000/5</f>
        <v>30000000</v>
      </c>
      <c r="H59" s="155">
        <v>0</v>
      </c>
      <c r="I59" s="155">
        <v>0</v>
      </c>
      <c r="J59" s="155">
        <v>0</v>
      </c>
      <c r="K59" s="155">
        <v>0</v>
      </c>
      <c r="L59" s="155">
        <v>0</v>
      </c>
      <c r="M59" s="155">
        <v>0</v>
      </c>
      <c r="N59" s="155">
        <v>0</v>
      </c>
      <c r="O59" s="155">
        <v>0</v>
      </c>
      <c r="P59" s="155">
        <v>0</v>
      </c>
      <c r="Q59" s="155">
        <v>0</v>
      </c>
      <c r="R59" s="155">
        <v>0</v>
      </c>
      <c r="S59" s="155">
        <v>0</v>
      </c>
      <c r="T59" s="155">
        <v>0</v>
      </c>
      <c r="U59" s="155">
        <v>0</v>
      </c>
      <c r="V59" s="155">
        <v>0</v>
      </c>
      <c r="W59" s="155">
        <v>0</v>
      </c>
      <c r="X59" s="155">
        <v>0</v>
      </c>
      <c r="Y59" s="155">
        <v>0</v>
      </c>
      <c r="Z59" s="155">
        <v>0</v>
      </c>
      <c r="AA59" s="155">
        <v>0</v>
      </c>
      <c r="AB59" s="155">
        <v>0</v>
      </c>
      <c r="AC59" s="155">
        <v>0</v>
      </c>
      <c r="AD59" s="155">
        <v>0</v>
      </c>
      <c r="AE59" s="155">
        <v>0</v>
      </c>
      <c r="AF59" s="155">
        <v>0</v>
      </c>
      <c r="AG59" s="155">
        <v>0</v>
      </c>
      <c r="AH59" s="155">
        <v>0</v>
      </c>
      <c r="AI59" s="155">
        <v>0</v>
      </c>
      <c r="AJ59" s="155">
        <v>0</v>
      </c>
      <c r="AK59" s="155">
        <v>0</v>
      </c>
      <c r="AL59" s="155">
        <v>0</v>
      </c>
      <c r="AM59" s="155">
        <f t="shared" ref="AM59:AM62" si="90">160000000/5</f>
        <v>32000000</v>
      </c>
      <c r="AN59" s="155">
        <f t="shared" ref="AN59:AN62" si="91">65627488/5</f>
        <v>13125497.6</v>
      </c>
      <c r="AO59" s="155">
        <f t="shared" ref="AO59:AO62" si="92">36822524/5</f>
        <v>7364504.7999999998</v>
      </c>
      <c r="AP59" s="155">
        <f t="shared" ref="AP59:AP62" si="93">26552666/5</f>
        <v>5310533.2</v>
      </c>
      <c r="AQ59" s="161">
        <v>0</v>
      </c>
      <c r="AR59" s="161">
        <v>0</v>
      </c>
      <c r="AS59" s="161">
        <v>0</v>
      </c>
      <c r="AT59" s="161">
        <v>0</v>
      </c>
      <c r="AU59" s="161">
        <v>0</v>
      </c>
      <c r="AV59" s="161">
        <v>0</v>
      </c>
      <c r="AW59" s="161">
        <v>0</v>
      </c>
      <c r="AX59" s="161">
        <v>0</v>
      </c>
      <c r="AY59" s="161">
        <v>0</v>
      </c>
      <c r="AZ59" s="161">
        <v>0</v>
      </c>
      <c r="BA59" s="161">
        <v>0</v>
      </c>
      <c r="BB59" s="161">
        <v>0</v>
      </c>
      <c r="BC59" s="161"/>
      <c r="BD59" s="161"/>
      <c r="BE59" s="161"/>
      <c r="BF59" s="161"/>
      <c r="BG59" s="161">
        <v>0</v>
      </c>
      <c r="BH59" s="161">
        <v>0</v>
      </c>
      <c r="BI59" s="161">
        <v>0</v>
      </c>
      <c r="BJ59" s="161">
        <v>0</v>
      </c>
      <c r="BK59" s="156">
        <f t="shared" ref="BK59:BK60" si="94">350000000/3</f>
        <v>116666666.66666667</v>
      </c>
      <c r="BL59" s="156">
        <f t="shared" ref="BL59:BL60" si="95">300000000/3</f>
        <v>100000000</v>
      </c>
      <c r="BM59" s="161">
        <v>0</v>
      </c>
      <c r="BN59" s="161">
        <v>0</v>
      </c>
      <c r="BO59" s="161">
        <v>0</v>
      </c>
      <c r="BP59" s="161">
        <v>0</v>
      </c>
      <c r="BQ59" s="161">
        <v>0</v>
      </c>
      <c r="BR59" s="156">
        <v>0</v>
      </c>
      <c r="BS59" s="156">
        <v>0</v>
      </c>
      <c r="BT59" s="156">
        <v>0</v>
      </c>
      <c r="BU59" s="156">
        <v>0</v>
      </c>
      <c r="BV59" s="156">
        <v>0</v>
      </c>
      <c r="BW59" s="161">
        <v>0</v>
      </c>
      <c r="BX59" s="161">
        <v>0</v>
      </c>
      <c r="BY59" s="161">
        <v>0</v>
      </c>
      <c r="BZ59" s="161">
        <v>0</v>
      </c>
      <c r="CA59" s="161">
        <v>0</v>
      </c>
      <c r="CB59" s="161">
        <v>0</v>
      </c>
      <c r="CC59" s="161">
        <v>0</v>
      </c>
      <c r="CD59" s="161">
        <v>0</v>
      </c>
      <c r="CE59" s="161">
        <v>0</v>
      </c>
      <c r="CF59" s="161">
        <v>0</v>
      </c>
      <c r="CG59" s="161">
        <v>0</v>
      </c>
      <c r="CH59" s="161">
        <v>0</v>
      </c>
      <c r="CI59" s="161">
        <v>0</v>
      </c>
      <c r="CJ59" s="161">
        <v>0</v>
      </c>
      <c r="CK59" s="161">
        <v>0</v>
      </c>
      <c r="CL59" s="161">
        <v>0</v>
      </c>
      <c r="CM59" s="161">
        <v>0</v>
      </c>
      <c r="CN59" s="161">
        <v>0</v>
      </c>
      <c r="CO59" s="161">
        <v>0</v>
      </c>
      <c r="CP59" s="161">
        <v>0</v>
      </c>
      <c r="CQ59" s="161">
        <v>0</v>
      </c>
      <c r="CR59" s="161">
        <v>0</v>
      </c>
      <c r="CS59" s="161">
        <v>0</v>
      </c>
      <c r="CT59" s="161">
        <v>0</v>
      </c>
      <c r="CU59" s="161">
        <v>0</v>
      </c>
      <c r="CV59" s="161">
        <v>0</v>
      </c>
      <c r="CW59" s="161">
        <v>0</v>
      </c>
      <c r="CX59" s="161">
        <v>0</v>
      </c>
      <c r="CY59" s="161">
        <v>0</v>
      </c>
      <c r="CZ59" s="161">
        <v>0</v>
      </c>
      <c r="DA59" s="161">
        <v>0</v>
      </c>
      <c r="DB59" s="161">
        <v>0</v>
      </c>
      <c r="DC59" s="161">
        <v>0</v>
      </c>
      <c r="DD59" s="161">
        <v>0</v>
      </c>
      <c r="DE59" s="161">
        <v>0</v>
      </c>
      <c r="DF59" s="161">
        <v>0</v>
      </c>
      <c r="DG59" s="161">
        <v>0</v>
      </c>
      <c r="DH59" s="161">
        <v>0</v>
      </c>
      <c r="DI59" s="161">
        <v>0</v>
      </c>
      <c r="DJ59" s="161">
        <v>0</v>
      </c>
      <c r="DK59" s="161">
        <v>0</v>
      </c>
      <c r="DL59" s="161">
        <v>0</v>
      </c>
      <c r="DM59" s="161">
        <v>0</v>
      </c>
      <c r="DN59" s="161">
        <v>0</v>
      </c>
      <c r="DO59" s="161">
        <v>0</v>
      </c>
      <c r="DP59" s="161">
        <v>0</v>
      </c>
      <c r="DQ59" s="161">
        <v>0</v>
      </c>
      <c r="DR59" s="161">
        <v>0</v>
      </c>
      <c r="DS59" s="161">
        <v>0</v>
      </c>
      <c r="DT59" s="161">
        <v>0</v>
      </c>
      <c r="DU59" s="161">
        <v>0</v>
      </c>
      <c r="DV59" s="161">
        <v>0</v>
      </c>
      <c r="DW59" s="153">
        <f t="shared" si="44"/>
        <v>508666666.66666669</v>
      </c>
      <c r="DX59" s="153">
        <f t="shared" si="44"/>
        <v>437517019.27600002</v>
      </c>
      <c r="DY59" s="153">
        <f t="shared" si="44"/>
        <v>199419516.74400002</v>
      </c>
      <c r="DZ59" s="153">
        <f t="shared" si="44"/>
        <v>196621875.14399999</v>
      </c>
      <c r="EA59" s="145"/>
    </row>
    <row r="60" spans="1:132" ht="45.75" customHeight="1" x14ac:dyDescent="0.25">
      <c r="A60" s="160" t="s">
        <v>745</v>
      </c>
      <c r="B60" s="315">
        <f t="shared" si="84"/>
        <v>10531733636.836666</v>
      </c>
      <c r="C60" s="155">
        <f t="shared" si="85"/>
        <v>330000000</v>
      </c>
      <c r="D60" s="155">
        <f t="shared" si="86"/>
        <v>324391521.676</v>
      </c>
      <c r="E60" s="155">
        <f t="shared" si="87"/>
        <v>192055011.94400001</v>
      </c>
      <c r="F60" s="155">
        <f t="shared" si="88"/>
        <v>191311341.94400001</v>
      </c>
      <c r="G60" s="155">
        <f t="shared" si="89"/>
        <v>30000000</v>
      </c>
      <c r="H60" s="155">
        <v>0</v>
      </c>
      <c r="I60" s="155">
        <v>0</v>
      </c>
      <c r="J60" s="155">
        <v>0</v>
      </c>
      <c r="K60" s="155">
        <v>0</v>
      </c>
      <c r="L60" s="155">
        <v>0</v>
      </c>
      <c r="M60" s="155">
        <v>0</v>
      </c>
      <c r="N60" s="155">
        <v>0</v>
      </c>
      <c r="O60" s="155">
        <v>0</v>
      </c>
      <c r="P60" s="155">
        <v>0</v>
      </c>
      <c r="Q60" s="155">
        <v>0</v>
      </c>
      <c r="R60" s="155">
        <v>0</v>
      </c>
      <c r="S60" s="155">
        <v>0</v>
      </c>
      <c r="T60" s="155">
        <v>0</v>
      </c>
      <c r="U60" s="155">
        <v>0</v>
      </c>
      <c r="V60" s="155">
        <v>0</v>
      </c>
      <c r="W60" s="155">
        <v>0</v>
      </c>
      <c r="X60" s="155">
        <v>0</v>
      </c>
      <c r="Y60" s="155">
        <v>0</v>
      </c>
      <c r="Z60" s="155">
        <v>0</v>
      </c>
      <c r="AA60" s="155">
        <v>0</v>
      </c>
      <c r="AB60" s="155">
        <v>0</v>
      </c>
      <c r="AC60" s="155">
        <v>0</v>
      </c>
      <c r="AD60" s="155">
        <v>0</v>
      </c>
      <c r="AE60" s="155">
        <v>0</v>
      </c>
      <c r="AF60" s="155">
        <v>0</v>
      </c>
      <c r="AG60" s="155">
        <v>0</v>
      </c>
      <c r="AH60" s="155">
        <v>0</v>
      </c>
      <c r="AI60" s="155">
        <v>0</v>
      </c>
      <c r="AJ60" s="155">
        <v>0</v>
      </c>
      <c r="AK60" s="155">
        <v>0</v>
      </c>
      <c r="AL60" s="155">
        <v>0</v>
      </c>
      <c r="AM60" s="155">
        <f t="shared" si="90"/>
        <v>32000000</v>
      </c>
      <c r="AN60" s="155">
        <f t="shared" si="91"/>
        <v>13125497.6</v>
      </c>
      <c r="AO60" s="155">
        <f t="shared" si="92"/>
        <v>7364504.7999999998</v>
      </c>
      <c r="AP60" s="155">
        <f t="shared" si="93"/>
        <v>5310533.2</v>
      </c>
      <c r="AQ60" s="161">
        <v>0</v>
      </c>
      <c r="AR60" s="161">
        <v>0</v>
      </c>
      <c r="AS60" s="161">
        <v>0</v>
      </c>
      <c r="AT60" s="161">
        <v>0</v>
      </c>
      <c r="AU60" s="161">
        <v>0</v>
      </c>
      <c r="AV60" s="161">
        <v>0</v>
      </c>
      <c r="AW60" s="161">
        <v>0</v>
      </c>
      <c r="AX60" s="161">
        <v>0</v>
      </c>
      <c r="AY60" s="161">
        <v>0</v>
      </c>
      <c r="AZ60" s="161">
        <v>0</v>
      </c>
      <c r="BA60" s="161">
        <v>0</v>
      </c>
      <c r="BB60" s="161">
        <v>0</v>
      </c>
      <c r="BC60" s="156">
        <f>982742562+930183376.29+256695131.88+7853445900</f>
        <v>10023066970.17</v>
      </c>
      <c r="BD60" s="156">
        <f>982742562+930183376.29+256695131.88+7853445900</f>
        <v>10023066970.17</v>
      </c>
      <c r="BE60" s="156">
        <f>902889776.3+256695131.88+1507314182.84</f>
        <v>2666899091.0199995</v>
      </c>
      <c r="BF60" s="156">
        <f>533588903.3+256695131.88+1507314182.84</f>
        <v>2297598218.02</v>
      </c>
      <c r="BG60" s="161">
        <v>0</v>
      </c>
      <c r="BH60" s="161">
        <v>0</v>
      </c>
      <c r="BI60" s="161">
        <v>0</v>
      </c>
      <c r="BJ60" s="161">
        <v>0</v>
      </c>
      <c r="BK60" s="156">
        <f t="shared" si="94"/>
        <v>116666666.66666667</v>
      </c>
      <c r="BL60" s="156">
        <f t="shared" si="95"/>
        <v>100000000</v>
      </c>
      <c r="BM60" s="161"/>
      <c r="BN60" s="161">
        <f>+[11]INFORME_PCT!$J$302</f>
        <v>0</v>
      </c>
      <c r="BO60" s="161">
        <v>0</v>
      </c>
      <c r="BP60" s="161">
        <v>0</v>
      </c>
      <c r="BQ60" s="161">
        <v>0</v>
      </c>
      <c r="BR60" s="156">
        <v>0</v>
      </c>
      <c r="BS60" s="156">
        <v>0</v>
      </c>
      <c r="BT60" s="156">
        <v>0</v>
      </c>
      <c r="BU60" s="156">
        <v>0</v>
      </c>
      <c r="BV60" s="156">
        <v>0</v>
      </c>
      <c r="BW60" s="161"/>
      <c r="BX60" s="161"/>
      <c r="BY60" s="161">
        <v>0</v>
      </c>
      <c r="BZ60" s="161">
        <v>0</v>
      </c>
      <c r="CA60" s="161">
        <v>0</v>
      </c>
      <c r="CB60" s="161">
        <v>0</v>
      </c>
      <c r="CC60" s="161">
        <v>0</v>
      </c>
      <c r="CD60" s="161">
        <v>0</v>
      </c>
      <c r="CE60" s="161">
        <v>0</v>
      </c>
      <c r="CF60" s="161">
        <v>0</v>
      </c>
      <c r="CG60" s="161">
        <v>0</v>
      </c>
      <c r="CH60" s="161">
        <v>0</v>
      </c>
      <c r="CI60" s="161">
        <v>0</v>
      </c>
      <c r="CJ60" s="161">
        <v>0</v>
      </c>
      <c r="CK60" s="161">
        <v>0</v>
      </c>
      <c r="CL60" s="161">
        <v>0</v>
      </c>
      <c r="CM60" s="161">
        <v>0</v>
      </c>
      <c r="CN60" s="161">
        <v>0</v>
      </c>
      <c r="CO60" s="161">
        <v>0</v>
      </c>
      <c r="CP60" s="161">
        <v>0</v>
      </c>
      <c r="CQ60" s="161">
        <v>0</v>
      </c>
      <c r="CR60" s="161">
        <v>0</v>
      </c>
      <c r="CS60" s="161">
        <v>0</v>
      </c>
      <c r="CT60" s="161">
        <v>0</v>
      </c>
      <c r="CU60" s="161">
        <v>0</v>
      </c>
      <c r="CV60" s="161">
        <v>0</v>
      </c>
      <c r="CW60" s="161">
        <v>0</v>
      </c>
      <c r="CX60" s="161">
        <v>0</v>
      </c>
      <c r="CY60" s="161">
        <v>0</v>
      </c>
      <c r="CZ60" s="161">
        <v>0</v>
      </c>
      <c r="DA60" s="161">
        <v>0</v>
      </c>
      <c r="DB60" s="161">
        <v>0</v>
      </c>
      <c r="DC60" s="161">
        <v>0</v>
      </c>
      <c r="DD60" s="161">
        <v>0</v>
      </c>
      <c r="DE60" s="161">
        <v>0</v>
      </c>
      <c r="DF60" s="161">
        <v>0</v>
      </c>
      <c r="DG60" s="161">
        <v>0</v>
      </c>
      <c r="DH60" s="161">
        <v>0</v>
      </c>
      <c r="DI60" s="161">
        <v>0</v>
      </c>
      <c r="DJ60" s="161">
        <v>0</v>
      </c>
      <c r="DK60" s="161">
        <v>0</v>
      </c>
      <c r="DL60" s="161">
        <v>0</v>
      </c>
      <c r="DM60" s="161">
        <v>0</v>
      </c>
      <c r="DN60" s="161">
        <v>0</v>
      </c>
      <c r="DO60" s="161">
        <v>0</v>
      </c>
      <c r="DP60" s="161">
        <v>0</v>
      </c>
      <c r="DQ60" s="161">
        <v>0</v>
      </c>
      <c r="DR60" s="161">
        <v>0</v>
      </c>
      <c r="DS60" s="161">
        <v>0</v>
      </c>
      <c r="DT60" s="161">
        <v>0</v>
      </c>
      <c r="DU60" s="161">
        <v>0</v>
      </c>
      <c r="DV60" s="161">
        <v>0</v>
      </c>
      <c r="DW60" s="153">
        <f t="shared" si="44"/>
        <v>10531733636.836666</v>
      </c>
      <c r="DX60" s="153">
        <f t="shared" si="44"/>
        <v>10460583989.445999</v>
      </c>
      <c r="DY60" s="153">
        <f t="shared" si="44"/>
        <v>2866318607.7639995</v>
      </c>
      <c r="DZ60" s="153">
        <f t="shared" si="44"/>
        <v>2494220093.164</v>
      </c>
      <c r="EA60" s="145"/>
    </row>
    <row r="61" spans="1:132" ht="45.75" customHeight="1" x14ac:dyDescent="0.25">
      <c r="A61" s="151" t="s">
        <v>746</v>
      </c>
      <c r="B61" s="315">
        <f t="shared" si="84"/>
        <v>392000000</v>
      </c>
      <c r="C61" s="155">
        <f t="shared" si="85"/>
        <v>330000000</v>
      </c>
      <c r="D61" s="155">
        <f t="shared" si="86"/>
        <v>324391521.676</v>
      </c>
      <c r="E61" s="155">
        <f t="shared" si="87"/>
        <v>192055011.94400001</v>
      </c>
      <c r="F61" s="155">
        <f t="shared" si="88"/>
        <v>191311341.94400001</v>
      </c>
      <c r="G61" s="155">
        <f t="shared" si="89"/>
        <v>30000000</v>
      </c>
      <c r="H61" s="155">
        <v>0</v>
      </c>
      <c r="I61" s="155">
        <v>0</v>
      </c>
      <c r="J61" s="155">
        <v>0</v>
      </c>
      <c r="K61" s="155">
        <v>0</v>
      </c>
      <c r="L61" s="155">
        <v>0</v>
      </c>
      <c r="M61" s="155">
        <v>0</v>
      </c>
      <c r="N61" s="155">
        <v>0</v>
      </c>
      <c r="O61" s="155">
        <v>0</v>
      </c>
      <c r="P61" s="155">
        <v>0</v>
      </c>
      <c r="Q61" s="155">
        <v>0</v>
      </c>
      <c r="R61" s="155">
        <v>0</v>
      </c>
      <c r="S61" s="155">
        <v>0</v>
      </c>
      <c r="T61" s="155">
        <v>0</v>
      </c>
      <c r="U61" s="155">
        <v>0</v>
      </c>
      <c r="V61" s="155">
        <v>0</v>
      </c>
      <c r="W61" s="155">
        <v>0</v>
      </c>
      <c r="X61" s="155">
        <v>0</v>
      </c>
      <c r="Y61" s="155">
        <v>0</v>
      </c>
      <c r="Z61" s="155">
        <v>0</v>
      </c>
      <c r="AA61" s="155">
        <v>0</v>
      </c>
      <c r="AB61" s="155">
        <v>0</v>
      </c>
      <c r="AC61" s="155">
        <v>0</v>
      </c>
      <c r="AD61" s="155">
        <v>0</v>
      </c>
      <c r="AE61" s="155">
        <v>0</v>
      </c>
      <c r="AF61" s="155">
        <v>0</v>
      </c>
      <c r="AG61" s="155">
        <v>0</v>
      </c>
      <c r="AH61" s="155">
        <v>0</v>
      </c>
      <c r="AI61" s="155">
        <v>0</v>
      </c>
      <c r="AJ61" s="155">
        <v>0</v>
      </c>
      <c r="AK61" s="155">
        <v>0</v>
      </c>
      <c r="AL61" s="155">
        <v>0</v>
      </c>
      <c r="AM61" s="155">
        <f t="shared" si="90"/>
        <v>32000000</v>
      </c>
      <c r="AN61" s="155">
        <f t="shared" si="91"/>
        <v>13125497.6</v>
      </c>
      <c r="AO61" s="155">
        <f t="shared" si="92"/>
        <v>7364504.7999999998</v>
      </c>
      <c r="AP61" s="155">
        <f t="shared" si="93"/>
        <v>5310533.2</v>
      </c>
      <c r="AQ61" s="152">
        <v>0</v>
      </c>
      <c r="AR61" s="152">
        <v>0</v>
      </c>
      <c r="AS61" s="152">
        <v>0</v>
      </c>
      <c r="AT61" s="152">
        <v>0</v>
      </c>
      <c r="AU61" s="152">
        <v>0</v>
      </c>
      <c r="AV61" s="152">
        <v>0</v>
      </c>
      <c r="AW61" s="152">
        <v>0</v>
      </c>
      <c r="AX61" s="152">
        <v>0</v>
      </c>
      <c r="AY61" s="152">
        <v>0</v>
      </c>
      <c r="AZ61" s="152">
        <v>0</v>
      </c>
      <c r="BA61" s="152">
        <v>0</v>
      </c>
      <c r="BB61" s="152">
        <v>0</v>
      </c>
      <c r="BC61" s="152"/>
      <c r="BD61" s="152"/>
      <c r="BE61" s="152"/>
      <c r="BF61" s="152"/>
      <c r="BG61" s="152">
        <v>0</v>
      </c>
      <c r="BH61" s="152">
        <v>0</v>
      </c>
      <c r="BI61" s="152">
        <v>0</v>
      </c>
      <c r="BJ61" s="152">
        <v>0</v>
      </c>
      <c r="BK61" s="152">
        <v>0</v>
      </c>
      <c r="BL61" s="152">
        <v>0</v>
      </c>
      <c r="BM61" s="152">
        <v>0</v>
      </c>
      <c r="BN61" s="152">
        <v>0</v>
      </c>
      <c r="BO61" s="152">
        <v>0</v>
      </c>
      <c r="BP61" s="152">
        <v>0</v>
      </c>
      <c r="BQ61" s="152">
        <v>0</v>
      </c>
      <c r="BR61" s="156">
        <v>0</v>
      </c>
      <c r="BS61" s="156">
        <v>0</v>
      </c>
      <c r="BT61" s="156">
        <v>0</v>
      </c>
      <c r="BU61" s="156">
        <v>0</v>
      </c>
      <c r="BV61" s="156">
        <v>0</v>
      </c>
      <c r="BW61" s="152">
        <v>0</v>
      </c>
      <c r="BX61" s="152">
        <v>0</v>
      </c>
      <c r="BY61" s="152">
        <v>0</v>
      </c>
      <c r="BZ61" s="152">
        <v>0</v>
      </c>
      <c r="CA61" s="152">
        <v>0</v>
      </c>
      <c r="CB61" s="152">
        <v>0</v>
      </c>
      <c r="CC61" s="152">
        <v>0</v>
      </c>
      <c r="CD61" s="152">
        <v>0</v>
      </c>
      <c r="CE61" s="152">
        <v>0</v>
      </c>
      <c r="CF61" s="152">
        <v>0</v>
      </c>
      <c r="CG61" s="152">
        <v>0</v>
      </c>
      <c r="CH61" s="152">
        <v>0</v>
      </c>
      <c r="CI61" s="152">
        <v>0</v>
      </c>
      <c r="CJ61" s="152">
        <v>0</v>
      </c>
      <c r="CK61" s="152">
        <v>0</v>
      </c>
      <c r="CL61" s="152">
        <v>0</v>
      </c>
      <c r="CM61" s="152">
        <v>0</v>
      </c>
      <c r="CN61" s="152">
        <v>0</v>
      </c>
      <c r="CO61" s="152">
        <v>0</v>
      </c>
      <c r="CP61" s="152">
        <v>0</v>
      </c>
      <c r="CQ61" s="152">
        <v>0</v>
      </c>
      <c r="CR61" s="152">
        <v>0</v>
      </c>
      <c r="CS61" s="152">
        <v>0</v>
      </c>
      <c r="CT61" s="152">
        <v>0</v>
      </c>
      <c r="CU61" s="152">
        <v>0</v>
      </c>
      <c r="CV61" s="152">
        <v>0</v>
      </c>
      <c r="CW61" s="152">
        <v>0</v>
      </c>
      <c r="CX61" s="152">
        <v>0</v>
      </c>
      <c r="CY61" s="152">
        <v>0</v>
      </c>
      <c r="CZ61" s="152">
        <v>0</v>
      </c>
      <c r="DA61" s="152">
        <v>0</v>
      </c>
      <c r="DB61" s="152">
        <v>0</v>
      </c>
      <c r="DC61" s="152">
        <v>0</v>
      </c>
      <c r="DD61" s="152">
        <v>0</v>
      </c>
      <c r="DE61" s="152">
        <v>0</v>
      </c>
      <c r="DF61" s="152">
        <v>0</v>
      </c>
      <c r="DG61" s="152">
        <v>0</v>
      </c>
      <c r="DH61" s="152">
        <v>0</v>
      </c>
      <c r="DI61" s="152">
        <v>0</v>
      </c>
      <c r="DJ61" s="152">
        <v>0</v>
      </c>
      <c r="DK61" s="152">
        <v>0</v>
      </c>
      <c r="DL61" s="152">
        <v>0</v>
      </c>
      <c r="DM61" s="152">
        <v>0</v>
      </c>
      <c r="DN61" s="152">
        <v>0</v>
      </c>
      <c r="DO61" s="152">
        <v>0</v>
      </c>
      <c r="DP61" s="152">
        <v>0</v>
      </c>
      <c r="DQ61" s="152">
        <v>0</v>
      </c>
      <c r="DR61" s="152">
        <v>0</v>
      </c>
      <c r="DS61" s="152">
        <v>0</v>
      </c>
      <c r="DT61" s="152">
        <v>0</v>
      </c>
      <c r="DU61" s="152">
        <v>0</v>
      </c>
      <c r="DV61" s="152">
        <v>0</v>
      </c>
      <c r="DW61" s="153">
        <f t="shared" si="44"/>
        <v>392000000</v>
      </c>
      <c r="DX61" s="153">
        <f t="shared" si="44"/>
        <v>337517019.27600002</v>
      </c>
      <c r="DY61" s="153">
        <f t="shared" si="44"/>
        <v>199419516.74400002</v>
      </c>
      <c r="DZ61" s="153">
        <f t="shared" si="44"/>
        <v>196621875.14399999</v>
      </c>
      <c r="EA61" s="164"/>
    </row>
    <row r="62" spans="1:132" ht="45.75" customHeight="1" x14ac:dyDescent="0.25">
      <c r="A62" s="154" t="s">
        <v>747</v>
      </c>
      <c r="B62" s="315">
        <f t="shared" si="84"/>
        <v>392000000</v>
      </c>
      <c r="C62" s="155">
        <f t="shared" si="85"/>
        <v>330000000</v>
      </c>
      <c r="D62" s="155">
        <f t="shared" si="86"/>
        <v>324391521.676</v>
      </c>
      <c r="E62" s="155">
        <f t="shared" si="87"/>
        <v>192055011.94400001</v>
      </c>
      <c r="F62" s="155">
        <f t="shared" si="88"/>
        <v>191311341.94400001</v>
      </c>
      <c r="G62" s="155">
        <f t="shared" si="89"/>
        <v>30000000</v>
      </c>
      <c r="H62" s="155">
        <v>0</v>
      </c>
      <c r="I62" s="155">
        <v>0</v>
      </c>
      <c r="J62" s="155">
        <v>0</v>
      </c>
      <c r="K62" s="155">
        <v>0</v>
      </c>
      <c r="L62" s="155">
        <v>0</v>
      </c>
      <c r="M62" s="155">
        <v>0</v>
      </c>
      <c r="N62" s="155">
        <v>0</v>
      </c>
      <c r="O62" s="155">
        <v>0</v>
      </c>
      <c r="P62" s="155">
        <v>0</v>
      </c>
      <c r="Q62" s="155">
        <v>0</v>
      </c>
      <c r="R62" s="155">
        <v>0</v>
      </c>
      <c r="S62" s="155">
        <v>0</v>
      </c>
      <c r="T62" s="155">
        <v>0</v>
      </c>
      <c r="U62" s="155">
        <v>0</v>
      </c>
      <c r="V62" s="155">
        <v>0</v>
      </c>
      <c r="W62" s="155">
        <v>0</v>
      </c>
      <c r="X62" s="155">
        <v>0</v>
      </c>
      <c r="Y62" s="155">
        <v>0</v>
      </c>
      <c r="Z62" s="155">
        <v>0</v>
      </c>
      <c r="AA62" s="155">
        <v>0</v>
      </c>
      <c r="AB62" s="155">
        <v>0</v>
      </c>
      <c r="AC62" s="155">
        <v>0</v>
      </c>
      <c r="AD62" s="155">
        <v>0</v>
      </c>
      <c r="AE62" s="155">
        <v>0</v>
      </c>
      <c r="AF62" s="155">
        <v>0</v>
      </c>
      <c r="AG62" s="155">
        <v>0</v>
      </c>
      <c r="AH62" s="155">
        <v>0</v>
      </c>
      <c r="AI62" s="155">
        <v>0</v>
      </c>
      <c r="AJ62" s="155">
        <v>0</v>
      </c>
      <c r="AK62" s="155">
        <v>0</v>
      </c>
      <c r="AL62" s="155">
        <v>0</v>
      </c>
      <c r="AM62" s="155">
        <f t="shared" si="90"/>
        <v>32000000</v>
      </c>
      <c r="AN62" s="155">
        <f t="shared" si="91"/>
        <v>13125497.6</v>
      </c>
      <c r="AO62" s="155">
        <f t="shared" si="92"/>
        <v>7364504.7999999998</v>
      </c>
      <c r="AP62" s="155">
        <f t="shared" si="93"/>
        <v>5310533.2</v>
      </c>
      <c r="AQ62" s="156">
        <v>0</v>
      </c>
      <c r="AR62" s="156">
        <v>0</v>
      </c>
      <c r="AS62" s="156">
        <v>0</v>
      </c>
      <c r="AT62" s="156">
        <v>0</v>
      </c>
      <c r="AU62" s="156">
        <v>0</v>
      </c>
      <c r="AV62" s="156">
        <v>0</v>
      </c>
      <c r="AW62" s="156">
        <v>0</v>
      </c>
      <c r="AX62" s="156">
        <v>0</v>
      </c>
      <c r="AY62" s="156">
        <v>0</v>
      </c>
      <c r="AZ62" s="156">
        <v>0</v>
      </c>
      <c r="BA62" s="156">
        <v>0</v>
      </c>
      <c r="BB62" s="156">
        <v>0</v>
      </c>
      <c r="BC62" s="156"/>
      <c r="BD62" s="156">
        <v>0</v>
      </c>
      <c r="BE62" s="156">
        <v>0</v>
      </c>
      <c r="BF62" s="156">
        <v>0</v>
      </c>
      <c r="BG62" s="156">
        <v>0</v>
      </c>
      <c r="BH62" s="156">
        <v>0</v>
      </c>
      <c r="BI62" s="156">
        <v>0</v>
      </c>
      <c r="BJ62" s="156">
        <v>0</v>
      </c>
      <c r="BK62" s="156">
        <v>0</v>
      </c>
      <c r="BL62" s="156">
        <v>0</v>
      </c>
      <c r="BM62" s="156">
        <v>0</v>
      </c>
      <c r="BN62" s="156">
        <v>0</v>
      </c>
      <c r="BO62" s="156">
        <v>0</v>
      </c>
      <c r="BP62" s="156">
        <v>0</v>
      </c>
      <c r="BQ62" s="156">
        <v>0</v>
      </c>
      <c r="BR62" s="156">
        <v>0</v>
      </c>
      <c r="BS62" s="156">
        <v>0</v>
      </c>
      <c r="BT62" s="156">
        <v>0</v>
      </c>
      <c r="BU62" s="156">
        <v>0</v>
      </c>
      <c r="BV62" s="156">
        <v>0</v>
      </c>
      <c r="BW62" s="156">
        <v>0</v>
      </c>
      <c r="BX62" s="156">
        <v>0</v>
      </c>
      <c r="BY62" s="156">
        <v>0</v>
      </c>
      <c r="BZ62" s="156">
        <v>0</v>
      </c>
      <c r="CA62" s="156">
        <v>0</v>
      </c>
      <c r="CB62" s="156">
        <v>0</v>
      </c>
      <c r="CC62" s="156">
        <v>0</v>
      </c>
      <c r="CD62" s="156">
        <v>0</v>
      </c>
      <c r="CE62" s="156">
        <v>0</v>
      </c>
      <c r="CF62" s="156">
        <v>0</v>
      </c>
      <c r="CG62" s="156">
        <v>0</v>
      </c>
      <c r="CH62" s="156">
        <v>0</v>
      </c>
      <c r="CI62" s="156">
        <v>0</v>
      </c>
      <c r="CJ62" s="156">
        <v>0</v>
      </c>
      <c r="CK62" s="156">
        <v>0</v>
      </c>
      <c r="CL62" s="156">
        <v>0</v>
      </c>
      <c r="CM62" s="156">
        <v>0</v>
      </c>
      <c r="CN62" s="156">
        <v>0</v>
      </c>
      <c r="CO62" s="156">
        <v>0</v>
      </c>
      <c r="CP62" s="156">
        <v>0</v>
      </c>
      <c r="CQ62" s="156">
        <v>0</v>
      </c>
      <c r="CR62" s="156">
        <v>0</v>
      </c>
      <c r="CS62" s="156">
        <v>0</v>
      </c>
      <c r="CT62" s="156">
        <v>0</v>
      </c>
      <c r="CU62" s="156">
        <v>0</v>
      </c>
      <c r="CV62" s="156">
        <v>0</v>
      </c>
      <c r="CW62" s="156">
        <v>0</v>
      </c>
      <c r="CX62" s="156">
        <v>0</v>
      </c>
      <c r="CY62" s="156">
        <v>0</v>
      </c>
      <c r="CZ62" s="156">
        <v>0</v>
      </c>
      <c r="DA62" s="156">
        <v>0</v>
      </c>
      <c r="DB62" s="156">
        <v>0</v>
      </c>
      <c r="DC62" s="156">
        <v>0</v>
      </c>
      <c r="DD62" s="156">
        <v>0</v>
      </c>
      <c r="DE62" s="156">
        <v>0</v>
      </c>
      <c r="DF62" s="156">
        <v>0</v>
      </c>
      <c r="DG62" s="156">
        <v>0</v>
      </c>
      <c r="DH62" s="156">
        <v>0</v>
      </c>
      <c r="DI62" s="156">
        <v>0</v>
      </c>
      <c r="DJ62" s="156">
        <v>0</v>
      </c>
      <c r="DK62" s="156">
        <v>0</v>
      </c>
      <c r="DL62" s="156">
        <v>0</v>
      </c>
      <c r="DM62" s="156">
        <v>0</v>
      </c>
      <c r="DN62" s="156">
        <v>0</v>
      </c>
      <c r="DO62" s="156">
        <v>0</v>
      </c>
      <c r="DP62" s="156">
        <v>0</v>
      </c>
      <c r="DQ62" s="156">
        <v>0</v>
      </c>
      <c r="DR62" s="156">
        <v>0</v>
      </c>
      <c r="DS62" s="156">
        <v>0</v>
      </c>
      <c r="DT62" s="156">
        <v>0</v>
      </c>
      <c r="DU62" s="156">
        <v>0</v>
      </c>
      <c r="DV62" s="156">
        <v>0</v>
      </c>
      <c r="DW62" s="153">
        <f t="shared" si="44"/>
        <v>392000000</v>
      </c>
      <c r="DX62" s="153">
        <f t="shared" si="44"/>
        <v>337517019.27600002</v>
      </c>
      <c r="DY62" s="153">
        <f t="shared" si="44"/>
        <v>199419516.74400002</v>
      </c>
      <c r="DZ62" s="153">
        <f t="shared" si="44"/>
        <v>196621875.14399999</v>
      </c>
      <c r="EA62" s="157">
        <f>+SUM(DW58:DW62)-B58</f>
        <v>11824400303.503334</v>
      </c>
    </row>
    <row r="63" spans="1:132" ht="45.75" customHeight="1" x14ac:dyDescent="0.25">
      <c r="A63" s="158" t="s">
        <v>748</v>
      </c>
      <c r="B63" s="148">
        <f t="shared" ref="B63:BJ63" si="96">SUM(B64:B65)</f>
        <v>756000000</v>
      </c>
      <c r="C63" s="148">
        <f t="shared" si="96"/>
        <v>492000000</v>
      </c>
      <c r="D63" s="148">
        <f t="shared" si="96"/>
        <v>307183593.5</v>
      </c>
      <c r="E63" s="148">
        <f t="shared" si="96"/>
        <v>61925350</v>
      </c>
      <c r="F63" s="148">
        <f t="shared" si="96"/>
        <v>61925350</v>
      </c>
      <c r="G63" s="148">
        <f t="shared" si="96"/>
        <v>0</v>
      </c>
      <c r="H63" s="148">
        <f t="shared" si="96"/>
        <v>0</v>
      </c>
      <c r="I63" s="148">
        <f t="shared" si="96"/>
        <v>0</v>
      </c>
      <c r="J63" s="148">
        <f t="shared" si="96"/>
        <v>0</v>
      </c>
      <c r="K63" s="148">
        <f t="shared" si="96"/>
        <v>0</v>
      </c>
      <c r="L63" s="148">
        <f t="shared" si="96"/>
        <v>0</v>
      </c>
      <c r="M63" s="148">
        <f t="shared" si="96"/>
        <v>0</v>
      </c>
      <c r="N63" s="148">
        <f t="shared" si="96"/>
        <v>0</v>
      </c>
      <c r="O63" s="148">
        <f t="shared" si="96"/>
        <v>0</v>
      </c>
      <c r="P63" s="148">
        <f t="shared" si="96"/>
        <v>0</v>
      </c>
      <c r="Q63" s="148">
        <f t="shared" si="96"/>
        <v>0</v>
      </c>
      <c r="R63" s="148">
        <f t="shared" si="96"/>
        <v>0</v>
      </c>
      <c r="S63" s="148">
        <f t="shared" si="96"/>
        <v>0</v>
      </c>
      <c r="T63" s="148">
        <f t="shared" si="96"/>
        <v>0</v>
      </c>
      <c r="U63" s="148">
        <f t="shared" si="96"/>
        <v>0</v>
      </c>
      <c r="V63" s="148">
        <f t="shared" si="96"/>
        <v>0</v>
      </c>
      <c r="W63" s="148">
        <f t="shared" si="96"/>
        <v>0</v>
      </c>
      <c r="X63" s="148">
        <f t="shared" si="96"/>
        <v>0</v>
      </c>
      <c r="Y63" s="148">
        <f t="shared" si="96"/>
        <v>0</v>
      </c>
      <c r="Z63" s="148">
        <f t="shared" si="96"/>
        <v>0</v>
      </c>
      <c r="AA63" s="148">
        <f t="shared" si="96"/>
        <v>0</v>
      </c>
      <c r="AB63" s="148">
        <f t="shared" si="96"/>
        <v>0</v>
      </c>
      <c r="AC63" s="148">
        <f t="shared" si="96"/>
        <v>0</v>
      </c>
      <c r="AD63" s="148">
        <f t="shared" si="96"/>
        <v>0</v>
      </c>
      <c r="AE63" s="148">
        <f t="shared" si="96"/>
        <v>0</v>
      </c>
      <c r="AF63" s="148">
        <f t="shared" si="96"/>
        <v>0</v>
      </c>
      <c r="AG63" s="148">
        <f t="shared" si="96"/>
        <v>0</v>
      </c>
      <c r="AH63" s="148">
        <f t="shared" si="96"/>
        <v>0</v>
      </c>
      <c r="AI63" s="148">
        <f t="shared" si="96"/>
        <v>0</v>
      </c>
      <c r="AJ63" s="148">
        <f t="shared" si="96"/>
        <v>0</v>
      </c>
      <c r="AK63" s="148">
        <f t="shared" si="96"/>
        <v>0</v>
      </c>
      <c r="AL63" s="148">
        <f t="shared" si="96"/>
        <v>0</v>
      </c>
      <c r="AM63" s="148">
        <f t="shared" si="96"/>
        <v>200000000</v>
      </c>
      <c r="AN63" s="148">
        <f t="shared" si="96"/>
        <v>63210463</v>
      </c>
      <c r="AO63" s="148">
        <f t="shared" si="96"/>
        <v>23337648</v>
      </c>
      <c r="AP63" s="148">
        <f t="shared" si="96"/>
        <v>23337648</v>
      </c>
      <c r="AQ63" s="148">
        <f t="shared" si="96"/>
        <v>0</v>
      </c>
      <c r="AR63" s="148">
        <f t="shared" si="96"/>
        <v>0</v>
      </c>
      <c r="AS63" s="148">
        <f t="shared" si="96"/>
        <v>0</v>
      </c>
      <c r="AT63" s="148">
        <f t="shared" si="96"/>
        <v>0</v>
      </c>
      <c r="AU63" s="148">
        <f t="shared" si="96"/>
        <v>0</v>
      </c>
      <c r="AV63" s="148">
        <f t="shared" si="96"/>
        <v>0</v>
      </c>
      <c r="AW63" s="148">
        <f t="shared" si="96"/>
        <v>0</v>
      </c>
      <c r="AX63" s="148">
        <f t="shared" si="96"/>
        <v>0</v>
      </c>
      <c r="AY63" s="148">
        <f t="shared" si="96"/>
        <v>0</v>
      </c>
      <c r="AZ63" s="148">
        <f t="shared" si="96"/>
        <v>0</v>
      </c>
      <c r="BA63" s="148">
        <f t="shared" si="96"/>
        <v>0</v>
      </c>
      <c r="BB63" s="148">
        <f t="shared" si="96"/>
        <v>0</v>
      </c>
      <c r="BC63" s="148">
        <f t="shared" si="96"/>
        <v>0</v>
      </c>
      <c r="BD63" s="148">
        <f t="shared" si="96"/>
        <v>0</v>
      </c>
      <c r="BE63" s="148">
        <f t="shared" si="96"/>
        <v>0</v>
      </c>
      <c r="BF63" s="148">
        <f t="shared" si="96"/>
        <v>0</v>
      </c>
      <c r="BG63" s="148">
        <f t="shared" si="96"/>
        <v>0</v>
      </c>
      <c r="BH63" s="148">
        <f t="shared" si="96"/>
        <v>0</v>
      </c>
      <c r="BI63" s="148">
        <f t="shared" si="96"/>
        <v>0</v>
      </c>
      <c r="BJ63" s="148">
        <f t="shared" si="96"/>
        <v>0</v>
      </c>
      <c r="BK63" s="148">
        <f t="shared" ref="BK63:DV63" si="97">SUM(BK64:BK65)</f>
        <v>0</v>
      </c>
      <c r="BL63" s="148">
        <f t="shared" si="97"/>
        <v>0</v>
      </c>
      <c r="BM63" s="148">
        <f t="shared" si="97"/>
        <v>0</v>
      </c>
      <c r="BN63" s="148">
        <f t="shared" si="97"/>
        <v>0</v>
      </c>
      <c r="BO63" s="148">
        <f t="shared" si="97"/>
        <v>0</v>
      </c>
      <c r="BP63" s="148">
        <f t="shared" si="97"/>
        <v>0</v>
      </c>
      <c r="BQ63" s="148">
        <f t="shared" si="97"/>
        <v>0</v>
      </c>
      <c r="BR63" s="148">
        <f t="shared" si="97"/>
        <v>0</v>
      </c>
      <c r="BS63" s="148">
        <f t="shared" si="97"/>
        <v>0</v>
      </c>
      <c r="BT63" s="148">
        <f t="shared" si="97"/>
        <v>0</v>
      </c>
      <c r="BU63" s="148">
        <f t="shared" si="97"/>
        <v>0</v>
      </c>
      <c r="BV63" s="148">
        <f t="shared" si="97"/>
        <v>0</v>
      </c>
      <c r="BW63" s="148">
        <f t="shared" si="97"/>
        <v>0</v>
      </c>
      <c r="BX63" s="148">
        <f t="shared" si="97"/>
        <v>0</v>
      </c>
      <c r="BY63" s="148">
        <f t="shared" si="97"/>
        <v>0</v>
      </c>
      <c r="BZ63" s="148">
        <f t="shared" si="97"/>
        <v>0</v>
      </c>
      <c r="CA63" s="148">
        <f t="shared" si="97"/>
        <v>0</v>
      </c>
      <c r="CB63" s="148">
        <f t="shared" si="97"/>
        <v>0</v>
      </c>
      <c r="CC63" s="148">
        <f t="shared" si="97"/>
        <v>0</v>
      </c>
      <c r="CD63" s="148">
        <f t="shared" si="97"/>
        <v>0</v>
      </c>
      <c r="CE63" s="148">
        <f t="shared" si="97"/>
        <v>0</v>
      </c>
      <c r="CF63" s="148">
        <f t="shared" si="97"/>
        <v>0</v>
      </c>
      <c r="CG63" s="148">
        <f t="shared" si="97"/>
        <v>0</v>
      </c>
      <c r="CH63" s="148">
        <f t="shared" si="97"/>
        <v>0</v>
      </c>
      <c r="CI63" s="148">
        <f t="shared" si="97"/>
        <v>0</v>
      </c>
      <c r="CJ63" s="148">
        <f t="shared" si="97"/>
        <v>0</v>
      </c>
      <c r="CK63" s="148">
        <f t="shared" si="97"/>
        <v>0</v>
      </c>
      <c r="CL63" s="148">
        <f t="shared" si="97"/>
        <v>0</v>
      </c>
      <c r="CM63" s="148">
        <f t="shared" si="97"/>
        <v>56000000</v>
      </c>
      <c r="CN63" s="148">
        <f t="shared" si="97"/>
        <v>0</v>
      </c>
      <c r="CO63" s="148">
        <f t="shared" si="97"/>
        <v>0</v>
      </c>
      <c r="CP63" s="148">
        <f t="shared" si="97"/>
        <v>0</v>
      </c>
      <c r="CQ63" s="148">
        <f t="shared" si="97"/>
        <v>0</v>
      </c>
      <c r="CR63" s="148">
        <f t="shared" si="97"/>
        <v>0</v>
      </c>
      <c r="CS63" s="148">
        <f t="shared" si="97"/>
        <v>0</v>
      </c>
      <c r="CT63" s="148">
        <f t="shared" si="97"/>
        <v>0</v>
      </c>
      <c r="CU63" s="148">
        <f t="shared" si="97"/>
        <v>0</v>
      </c>
      <c r="CV63" s="148">
        <f t="shared" si="97"/>
        <v>0</v>
      </c>
      <c r="CW63" s="148">
        <f t="shared" si="97"/>
        <v>0</v>
      </c>
      <c r="CX63" s="148">
        <f t="shared" si="97"/>
        <v>0</v>
      </c>
      <c r="CY63" s="148">
        <f t="shared" si="97"/>
        <v>0</v>
      </c>
      <c r="CZ63" s="148">
        <f t="shared" si="97"/>
        <v>0</v>
      </c>
      <c r="DA63" s="148">
        <f t="shared" si="97"/>
        <v>0</v>
      </c>
      <c r="DB63" s="148">
        <f t="shared" si="97"/>
        <v>0</v>
      </c>
      <c r="DC63" s="148">
        <f t="shared" si="97"/>
        <v>0</v>
      </c>
      <c r="DD63" s="148">
        <f t="shared" si="97"/>
        <v>0</v>
      </c>
      <c r="DE63" s="148">
        <f t="shared" si="97"/>
        <v>0</v>
      </c>
      <c r="DF63" s="148">
        <f t="shared" si="97"/>
        <v>0</v>
      </c>
      <c r="DG63" s="148">
        <f t="shared" si="97"/>
        <v>0</v>
      </c>
      <c r="DH63" s="148">
        <f t="shared" si="97"/>
        <v>0</v>
      </c>
      <c r="DI63" s="148">
        <f t="shared" si="97"/>
        <v>0</v>
      </c>
      <c r="DJ63" s="148">
        <f t="shared" si="97"/>
        <v>0</v>
      </c>
      <c r="DK63" s="148">
        <f t="shared" si="97"/>
        <v>0</v>
      </c>
      <c r="DL63" s="148">
        <f t="shared" si="97"/>
        <v>0</v>
      </c>
      <c r="DM63" s="148">
        <f t="shared" si="97"/>
        <v>0</v>
      </c>
      <c r="DN63" s="148">
        <f t="shared" si="97"/>
        <v>0</v>
      </c>
      <c r="DO63" s="148">
        <f t="shared" si="97"/>
        <v>8000000</v>
      </c>
      <c r="DP63" s="148">
        <f t="shared" si="97"/>
        <v>0</v>
      </c>
      <c r="DQ63" s="148">
        <f t="shared" si="97"/>
        <v>0</v>
      </c>
      <c r="DR63" s="148">
        <f t="shared" si="97"/>
        <v>0</v>
      </c>
      <c r="DS63" s="148">
        <f t="shared" si="97"/>
        <v>0</v>
      </c>
      <c r="DT63" s="148">
        <f t="shared" si="97"/>
        <v>0</v>
      </c>
      <c r="DU63" s="148">
        <f t="shared" si="97"/>
        <v>0</v>
      </c>
      <c r="DV63" s="148">
        <f t="shared" si="97"/>
        <v>0</v>
      </c>
      <c r="DW63" s="144">
        <f t="shared" si="44"/>
        <v>756000000</v>
      </c>
      <c r="DX63" s="144">
        <f t="shared" si="44"/>
        <v>370394056.5</v>
      </c>
      <c r="DY63" s="144">
        <f t="shared" si="44"/>
        <v>85262998</v>
      </c>
      <c r="DZ63" s="144">
        <f t="shared" si="44"/>
        <v>85262998</v>
      </c>
      <c r="EA63" s="149">
        <f>+SUM(DW64:DW65)-DW63</f>
        <v>0</v>
      </c>
      <c r="EB63" s="150">
        <f>+DW63-B63</f>
        <v>0</v>
      </c>
    </row>
    <row r="64" spans="1:132" ht="45.75" customHeight="1" x14ac:dyDescent="0.25">
      <c r="A64" s="151" t="s">
        <v>749</v>
      </c>
      <c r="B64" s="315">
        <f>DW64</f>
        <v>378000000</v>
      </c>
      <c r="C64" s="152">
        <f>492000000/2</f>
        <v>246000000</v>
      </c>
      <c r="D64" s="152">
        <f>307183593.5/2</f>
        <v>153591796.75</v>
      </c>
      <c r="E64" s="152">
        <f>61925350/2</f>
        <v>30962675</v>
      </c>
      <c r="F64" s="152">
        <f>61925350/2</f>
        <v>30962675</v>
      </c>
      <c r="G64" s="152">
        <v>0</v>
      </c>
      <c r="H64" s="152">
        <v>0</v>
      </c>
      <c r="I64" s="152">
        <v>0</v>
      </c>
      <c r="J64" s="152">
        <v>0</v>
      </c>
      <c r="K64" s="152">
        <v>0</v>
      </c>
      <c r="L64" s="152">
        <v>0</v>
      </c>
      <c r="M64" s="152">
        <v>0</v>
      </c>
      <c r="N64" s="152">
        <v>0</v>
      </c>
      <c r="O64" s="152">
        <v>0</v>
      </c>
      <c r="P64" s="152">
        <v>0</v>
      </c>
      <c r="Q64" s="152">
        <v>0</v>
      </c>
      <c r="R64" s="152">
        <v>0</v>
      </c>
      <c r="S64" s="152">
        <v>0</v>
      </c>
      <c r="T64" s="152">
        <v>0</v>
      </c>
      <c r="U64" s="152">
        <v>0</v>
      </c>
      <c r="V64" s="152">
        <v>0</v>
      </c>
      <c r="W64" s="152">
        <v>0</v>
      </c>
      <c r="X64" s="152">
        <v>0</v>
      </c>
      <c r="Y64" s="152">
        <v>0</v>
      </c>
      <c r="Z64" s="152">
        <v>0</v>
      </c>
      <c r="AA64" s="152">
        <v>0</v>
      </c>
      <c r="AB64" s="152">
        <v>0</v>
      </c>
      <c r="AC64" s="152">
        <v>0</v>
      </c>
      <c r="AD64" s="152">
        <v>0</v>
      </c>
      <c r="AE64" s="152">
        <v>0</v>
      </c>
      <c r="AF64" s="152">
        <v>0</v>
      </c>
      <c r="AG64" s="152">
        <v>0</v>
      </c>
      <c r="AH64" s="152">
        <v>0</v>
      </c>
      <c r="AI64" s="152">
        <v>0</v>
      </c>
      <c r="AJ64" s="152">
        <v>0</v>
      </c>
      <c r="AK64" s="152">
        <v>0</v>
      </c>
      <c r="AL64" s="152">
        <v>0</v>
      </c>
      <c r="AM64" s="152">
        <f>200000000/2</f>
        <v>100000000</v>
      </c>
      <c r="AN64" s="152">
        <f>63210463/2</f>
        <v>31605231.5</v>
      </c>
      <c r="AO64" s="152">
        <f>23337648/2</f>
        <v>11668824</v>
      </c>
      <c r="AP64" s="152">
        <f>23337648/2</f>
        <v>11668824</v>
      </c>
      <c r="AQ64" s="152">
        <v>0</v>
      </c>
      <c r="AR64" s="152">
        <v>0</v>
      </c>
      <c r="AS64" s="152">
        <v>0</v>
      </c>
      <c r="AT64" s="152">
        <v>0</v>
      </c>
      <c r="AU64" s="152">
        <v>0</v>
      </c>
      <c r="AV64" s="152">
        <v>0</v>
      </c>
      <c r="AW64" s="152">
        <v>0</v>
      </c>
      <c r="AX64" s="152">
        <v>0</v>
      </c>
      <c r="AY64" s="152">
        <v>0</v>
      </c>
      <c r="AZ64" s="152">
        <v>0</v>
      </c>
      <c r="BA64" s="152">
        <v>0</v>
      </c>
      <c r="BB64" s="152">
        <v>0</v>
      </c>
      <c r="BC64" s="152"/>
      <c r="BD64" s="152"/>
      <c r="BE64" s="152">
        <v>0</v>
      </c>
      <c r="BF64" s="152">
        <v>0</v>
      </c>
      <c r="BG64" s="152">
        <v>0</v>
      </c>
      <c r="BH64" s="152">
        <v>0</v>
      </c>
      <c r="BI64" s="152">
        <v>0</v>
      </c>
      <c r="BJ64" s="152">
        <v>0</v>
      </c>
      <c r="BK64" s="152">
        <v>0</v>
      </c>
      <c r="BL64" s="152">
        <v>0</v>
      </c>
      <c r="BM64" s="152">
        <v>0</v>
      </c>
      <c r="BN64" s="152">
        <v>0</v>
      </c>
      <c r="BO64" s="152">
        <v>0</v>
      </c>
      <c r="BP64" s="152">
        <v>0</v>
      </c>
      <c r="BQ64" s="152">
        <v>0</v>
      </c>
      <c r="BR64" s="152">
        <v>0</v>
      </c>
      <c r="BS64" s="152">
        <v>0</v>
      </c>
      <c r="BT64" s="152">
        <v>0</v>
      </c>
      <c r="BU64" s="152">
        <v>0</v>
      </c>
      <c r="BV64" s="152">
        <v>0</v>
      </c>
      <c r="BW64" s="152">
        <v>0</v>
      </c>
      <c r="BX64" s="152">
        <v>0</v>
      </c>
      <c r="BY64" s="152">
        <v>0</v>
      </c>
      <c r="BZ64" s="152">
        <v>0</v>
      </c>
      <c r="CA64" s="152">
        <v>0</v>
      </c>
      <c r="CB64" s="152">
        <v>0</v>
      </c>
      <c r="CC64" s="152">
        <v>0</v>
      </c>
      <c r="CD64" s="152">
        <v>0</v>
      </c>
      <c r="CE64" s="152">
        <v>0</v>
      </c>
      <c r="CF64" s="152">
        <v>0</v>
      </c>
      <c r="CG64" s="152">
        <v>0</v>
      </c>
      <c r="CH64" s="152">
        <v>0</v>
      </c>
      <c r="CI64" s="152">
        <v>0</v>
      </c>
      <c r="CJ64" s="152">
        <v>0</v>
      </c>
      <c r="CK64" s="152">
        <v>0</v>
      </c>
      <c r="CL64" s="152">
        <v>0</v>
      </c>
      <c r="CM64" s="152">
        <f>56000000/2</f>
        <v>28000000</v>
      </c>
      <c r="CN64" s="152">
        <v>0</v>
      </c>
      <c r="CO64" s="161">
        <v>0</v>
      </c>
      <c r="CP64" s="152">
        <v>0</v>
      </c>
      <c r="CQ64" s="152">
        <v>0</v>
      </c>
      <c r="CR64" s="152">
        <v>0</v>
      </c>
      <c r="CS64" s="152">
        <v>0</v>
      </c>
      <c r="CT64" s="152">
        <v>0</v>
      </c>
      <c r="CU64" s="152">
        <v>0</v>
      </c>
      <c r="CV64" s="152">
        <v>0</v>
      </c>
      <c r="CW64" s="152">
        <v>0</v>
      </c>
      <c r="CX64" s="152">
        <v>0</v>
      </c>
      <c r="CY64" s="152">
        <v>0</v>
      </c>
      <c r="CZ64" s="152">
        <v>0</v>
      </c>
      <c r="DA64" s="152">
        <v>0</v>
      </c>
      <c r="DB64" s="152">
        <v>0</v>
      </c>
      <c r="DC64" s="152">
        <v>0</v>
      </c>
      <c r="DD64" s="152">
        <v>0</v>
      </c>
      <c r="DE64" s="152">
        <v>0</v>
      </c>
      <c r="DF64" s="152">
        <v>0</v>
      </c>
      <c r="DG64" s="152">
        <v>0</v>
      </c>
      <c r="DH64" s="152">
        <v>0</v>
      </c>
      <c r="DI64" s="152">
        <v>0</v>
      </c>
      <c r="DJ64" s="152">
        <v>0</v>
      </c>
      <c r="DK64" s="152">
        <v>0</v>
      </c>
      <c r="DL64" s="152">
        <v>0</v>
      </c>
      <c r="DM64" s="152">
        <v>0</v>
      </c>
      <c r="DN64" s="152">
        <v>0</v>
      </c>
      <c r="DO64" s="152">
        <f>8000000/2</f>
        <v>4000000</v>
      </c>
      <c r="DP64" s="152">
        <v>0</v>
      </c>
      <c r="DQ64" s="152">
        <v>0</v>
      </c>
      <c r="DR64" s="152">
        <v>0</v>
      </c>
      <c r="DS64" s="152">
        <v>0</v>
      </c>
      <c r="DT64" s="152">
        <v>0</v>
      </c>
      <c r="DU64" s="152">
        <v>0</v>
      </c>
      <c r="DV64" s="152">
        <v>0</v>
      </c>
      <c r="DW64" s="153">
        <f t="shared" si="44"/>
        <v>378000000</v>
      </c>
      <c r="DX64" s="153">
        <f t="shared" si="44"/>
        <v>185197028.25</v>
      </c>
      <c r="DY64" s="153">
        <f t="shared" si="44"/>
        <v>42631499</v>
      </c>
      <c r="DZ64" s="153">
        <f t="shared" si="44"/>
        <v>42631499</v>
      </c>
      <c r="EA64" s="145"/>
    </row>
    <row r="65" spans="1:132" ht="45.75" customHeight="1" x14ac:dyDescent="0.25">
      <c r="A65" s="165" t="s">
        <v>750</v>
      </c>
      <c r="B65" s="315">
        <f>DW65</f>
        <v>378000000</v>
      </c>
      <c r="C65" s="152">
        <f>492000000/2</f>
        <v>246000000</v>
      </c>
      <c r="D65" s="152">
        <f>307183593.5/2</f>
        <v>153591796.75</v>
      </c>
      <c r="E65" s="152">
        <f>61925350/2</f>
        <v>30962675</v>
      </c>
      <c r="F65" s="152">
        <f>61925350/2</f>
        <v>30962675</v>
      </c>
      <c r="G65" s="161">
        <v>0</v>
      </c>
      <c r="H65" s="161">
        <v>0</v>
      </c>
      <c r="I65" s="161">
        <v>0</v>
      </c>
      <c r="J65" s="161">
        <v>0</v>
      </c>
      <c r="K65" s="161">
        <v>0</v>
      </c>
      <c r="L65" s="161">
        <v>0</v>
      </c>
      <c r="M65" s="161">
        <v>0</v>
      </c>
      <c r="N65" s="161">
        <v>0</v>
      </c>
      <c r="O65" s="161">
        <v>0</v>
      </c>
      <c r="P65" s="161">
        <v>0</v>
      </c>
      <c r="Q65" s="161">
        <v>0</v>
      </c>
      <c r="R65" s="161">
        <v>0</v>
      </c>
      <c r="S65" s="161">
        <v>0</v>
      </c>
      <c r="T65" s="161">
        <v>0</v>
      </c>
      <c r="U65" s="161">
        <v>0</v>
      </c>
      <c r="V65" s="161">
        <v>0</v>
      </c>
      <c r="W65" s="161">
        <v>0</v>
      </c>
      <c r="X65" s="161">
        <v>0</v>
      </c>
      <c r="Y65" s="161">
        <v>0</v>
      </c>
      <c r="Z65" s="161">
        <v>0</v>
      </c>
      <c r="AA65" s="161">
        <v>0</v>
      </c>
      <c r="AB65" s="161">
        <v>0</v>
      </c>
      <c r="AC65" s="161">
        <v>0</v>
      </c>
      <c r="AD65" s="161">
        <v>0</v>
      </c>
      <c r="AE65" s="161">
        <v>0</v>
      </c>
      <c r="AF65" s="161">
        <v>0</v>
      </c>
      <c r="AG65" s="161">
        <v>0</v>
      </c>
      <c r="AH65" s="161">
        <v>0</v>
      </c>
      <c r="AI65" s="161">
        <v>0</v>
      </c>
      <c r="AJ65" s="161">
        <v>0</v>
      </c>
      <c r="AK65" s="161">
        <v>0</v>
      </c>
      <c r="AL65" s="161">
        <v>0</v>
      </c>
      <c r="AM65" s="152">
        <f>200000000/2</f>
        <v>100000000</v>
      </c>
      <c r="AN65" s="152">
        <f>63210463/2</f>
        <v>31605231.5</v>
      </c>
      <c r="AO65" s="152">
        <f>23337648/2</f>
        <v>11668824</v>
      </c>
      <c r="AP65" s="152">
        <f>23337648/2</f>
        <v>11668824</v>
      </c>
      <c r="AQ65" s="161">
        <v>0</v>
      </c>
      <c r="AR65" s="161">
        <v>0</v>
      </c>
      <c r="AS65" s="161">
        <v>0</v>
      </c>
      <c r="AT65" s="161">
        <v>0</v>
      </c>
      <c r="AU65" s="161">
        <v>0</v>
      </c>
      <c r="AV65" s="161">
        <v>0</v>
      </c>
      <c r="AW65" s="161">
        <v>0</v>
      </c>
      <c r="AX65" s="161">
        <v>0</v>
      </c>
      <c r="AY65" s="161">
        <v>0</v>
      </c>
      <c r="AZ65" s="161">
        <v>0</v>
      </c>
      <c r="BA65" s="161">
        <v>0</v>
      </c>
      <c r="BB65" s="161">
        <v>0</v>
      </c>
      <c r="BC65" s="161">
        <v>0</v>
      </c>
      <c r="BD65" s="161">
        <v>0</v>
      </c>
      <c r="BE65" s="161">
        <v>0</v>
      </c>
      <c r="BF65" s="161">
        <v>0</v>
      </c>
      <c r="BG65" s="161">
        <v>0</v>
      </c>
      <c r="BH65" s="161">
        <v>0</v>
      </c>
      <c r="BI65" s="161">
        <v>0</v>
      </c>
      <c r="BJ65" s="161">
        <v>0</v>
      </c>
      <c r="BK65" s="161">
        <v>0</v>
      </c>
      <c r="BL65" s="161">
        <v>0</v>
      </c>
      <c r="BM65" s="161">
        <v>0</v>
      </c>
      <c r="BN65" s="161">
        <v>0</v>
      </c>
      <c r="BO65" s="161">
        <v>0</v>
      </c>
      <c r="BP65" s="161">
        <v>0</v>
      </c>
      <c r="BQ65" s="161">
        <v>0</v>
      </c>
      <c r="BR65" s="161">
        <v>0</v>
      </c>
      <c r="BS65" s="161">
        <v>0</v>
      </c>
      <c r="BT65" s="161">
        <v>0</v>
      </c>
      <c r="BU65" s="161">
        <v>0</v>
      </c>
      <c r="BV65" s="161">
        <v>0</v>
      </c>
      <c r="BW65" s="161">
        <v>0</v>
      </c>
      <c r="BX65" s="161">
        <v>0</v>
      </c>
      <c r="BY65" s="161">
        <v>0</v>
      </c>
      <c r="BZ65" s="161">
        <v>0</v>
      </c>
      <c r="CA65" s="161">
        <v>0</v>
      </c>
      <c r="CB65" s="161">
        <v>0</v>
      </c>
      <c r="CC65" s="161">
        <v>0</v>
      </c>
      <c r="CD65" s="161">
        <v>0</v>
      </c>
      <c r="CE65" s="161">
        <v>0</v>
      </c>
      <c r="CF65" s="161">
        <v>0</v>
      </c>
      <c r="CG65" s="161">
        <v>0</v>
      </c>
      <c r="CH65" s="161">
        <v>0</v>
      </c>
      <c r="CI65" s="161">
        <v>0</v>
      </c>
      <c r="CJ65" s="161">
        <v>0</v>
      </c>
      <c r="CK65" s="161">
        <v>0</v>
      </c>
      <c r="CL65" s="161">
        <v>0</v>
      </c>
      <c r="CM65" s="152">
        <f>56000000/2</f>
        <v>28000000</v>
      </c>
      <c r="CN65" s="161">
        <v>0</v>
      </c>
      <c r="CO65" s="161">
        <v>0</v>
      </c>
      <c r="CP65" s="161">
        <v>0</v>
      </c>
      <c r="CQ65" s="161">
        <v>0</v>
      </c>
      <c r="CR65" s="161">
        <v>0</v>
      </c>
      <c r="CS65" s="161">
        <v>0</v>
      </c>
      <c r="CT65" s="161">
        <v>0</v>
      </c>
      <c r="CU65" s="161">
        <v>0</v>
      </c>
      <c r="CV65" s="161">
        <v>0</v>
      </c>
      <c r="CW65" s="161">
        <v>0</v>
      </c>
      <c r="CX65" s="161">
        <v>0</v>
      </c>
      <c r="CY65" s="161">
        <v>0</v>
      </c>
      <c r="CZ65" s="161">
        <v>0</v>
      </c>
      <c r="DA65" s="161">
        <v>0</v>
      </c>
      <c r="DB65" s="161">
        <v>0</v>
      </c>
      <c r="DC65" s="161">
        <v>0</v>
      </c>
      <c r="DD65" s="161">
        <v>0</v>
      </c>
      <c r="DE65" s="161">
        <v>0</v>
      </c>
      <c r="DF65" s="161">
        <v>0</v>
      </c>
      <c r="DG65" s="161">
        <v>0</v>
      </c>
      <c r="DH65" s="161">
        <v>0</v>
      </c>
      <c r="DI65" s="161">
        <v>0</v>
      </c>
      <c r="DJ65" s="161">
        <v>0</v>
      </c>
      <c r="DK65" s="161">
        <v>0</v>
      </c>
      <c r="DL65" s="161">
        <v>0</v>
      </c>
      <c r="DM65" s="161">
        <v>0</v>
      </c>
      <c r="DN65" s="161">
        <v>0</v>
      </c>
      <c r="DO65" s="152">
        <f>8000000/2</f>
        <v>4000000</v>
      </c>
      <c r="DP65" s="161">
        <v>0</v>
      </c>
      <c r="DQ65" s="161">
        <v>0</v>
      </c>
      <c r="DR65" s="161">
        <v>0</v>
      </c>
      <c r="DS65" s="161">
        <v>0</v>
      </c>
      <c r="DT65" s="161">
        <v>0</v>
      </c>
      <c r="DU65" s="161">
        <v>0</v>
      </c>
      <c r="DV65" s="161">
        <v>0</v>
      </c>
      <c r="DW65" s="153">
        <f t="shared" si="44"/>
        <v>378000000</v>
      </c>
      <c r="DX65" s="153">
        <f t="shared" si="44"/>
        <v>185197028.25</v>
      </c>
      <c r="DY65" s="153">
        <f t="shared" si="44"/>
        <v>42631499</v>
      </c>
      <c r="DZ65" s="153">
        <f t="shared" si="44"/>
        <v>42631499</v>
      </c>
      <c r="EA65" s="149">
        <f>+SUM(DW64:DW65)-B64</f>
        <v>378000000</v>
      </c>
    </row>
    <row r="66" spans="1:132" s="141" customFormat="1" ht="45.75" customHeight="1" x14ac:dyDescent="0.25">
      <c r="A66" s="138" t="s">
        <v>751</v>
      </c>
      <c r="B66" s="139">
        <f>+B67</f>
        <v>12300814681.440001</v>
      </c>
      <c r="C66" s="139">
        <f>+C67</f>
        <v>7508000000</v>
      </c>
      <c r="D66" s="139">
        <f>+D67</f>
        <v>6584490015.0900002</v>
      </c>
      <c r="E66" s="139">
        <f t="shared" ref="E66:DV66" si="98">+E67</f>
        <v>1374656060.71</v>
      </c>
      <c r="F66" s="139">
        <f t="shared" si="98"/>
        <v>1176256920.48</v>
      </c>
      <c r="G66" s="139">
        <f t="shared" si="98"/>
        <v>848860546.47000003</v>
      </c>
      <c r="H66" s="139">
        <f t="shared" si="98"/>
        <v>591113438.97000003</v>
      </c>
      <c r="I66" s="139">
        <f t="shared" si="98"/>
        <v>222073278.97</v>
      </c>
      <c r="J66" s="139">
        <f t="shared" si="98"/>
        <v>205831158.97</v>
      </c>
      <c r="K66" s="139">
        <f t="shared" si="98"/>
        <v>22126437.359999999</v>
      </c>
      <c r="L66" s="139">
        <f t="shared" si="98"/>
        <v>6507062.6399999987</v>
      </c>
      <c r="M66" s="139">
        <f t="shared" si="98"/>
        <v>2799720</v>
      </c>
      <c r="N66" s="139">
        <f t="shared" si="98"/>
        <v>2799720</v>
      </c>
      <c r="O66" s="139">
        <f t="shared" si="98"/>
        <v>22163015</v>
      </c>
      <c r="P66" s="139">
        <f t="shared" si="98"/>
        <v>22126437.359999999</v>
      </c>
      <c r="Q66" s="139">
        <f t="shared" si="98"/>
        <v>0</v>
      </c>
      <c r="R66" s="139">
        <f t="shared" si="98"/>
        <v>0</v>
      </c>
      <c r="S66" s="139">
        <f t="shared" si="98"/>
        <v>88787681.050000012</v>
      </c>
      <c r="T66" s="139">
        <f t="shared" si="98"/>
        <v>38482560</v>
      </c>
      <c r="U66" s="139">
        <f t="shared" si="98"/>
        <v>8498142</v>
      </c>
      <c r="V66" s="139">
        <f t="shared" si="98"/>
        <v>8498142</v>
      </c>
      <c r="W66" s="139">
        <f t="shared" si="98"/>
        <v>324561729.57999992</v>
      </c>
      <c r="X66" s="139">
        <f t="shared" si="98"/>
        <v>83550027.300000012</v>
      </c>
      <c r="Y66" s="139">
        <f t="shared" si="98"/>
        <v>16454291.999999996</v>
      </c>
      <c r="Z66" s="139">
        <f t="shared" si="98"/>
        <v>11110452.000000002</v>
      </c>
      <c r="AA66" s="139">
        <f t="shared" si="98"/>
        <v>112541076.49000001</v>
      </c>
      <c r="AB66" s="139">
        <f t="shared" si="98"/>
        <v>46950480</v>
      </c>
      <c r="AC66" s="139">
        <f t="shared" si="98"/>
        <v>10547820</v>
      </c>
      <c r="AD66" s="139">
        <f t="shared" si="98"/>
        <v>5700096</v>
      </c>
      <c r="AE66" s="139">
        <f t="shared" si="98"/>
        <v>175002210.56</v>
      </c>
      <c r="AF66" s="139">
        <f t="shared" si="98"/>
        <v>1848000</v>
      </c>
      <c r="AG66" s="139">
        <f t="shared" si="98"/>
        <v>1848000</v>
      </c>
      <c r="AH66" s="139">
        <f t="shared" si="98"/>
        <v>1848000</v>
      </c>
      <c r="AI66" s="139">
        <f t="shared" si="98"/>
        <v>39957303.490000002</v>
      </c>
      <c r="AJ66" s="139">
        <f t="shared" si="98"/>
        <v>0</v>
      </c>
      <c r="AK66" s="139">
        <f t="shared" si="98"/>
        <v>0</v>
      </c>
      <c r="AL66" s="139">
        <f t="shared" si="98"/>
        <v>0</v>
      </c>
      <c r="AM66" s="139">
        <f t="shared" si="98"/>
        <v>0</v>
      </c>
      <c r="AN66" s="139">
        <f t="shared" si="98"/>
        <v>0</v>
      </c>
      <c r="AO66" s="139">
        <f t="shared" si="98"/>
        <v>0</v>
      </c>
      <c r="AP66" s="139">
        <f t="shared" si="98"/>
        <v>0</v>
      </c>
      <c r="AQ66" s="139">
        <f t="shared" si="98"/>
        <v>0</v>
      </c>
      <c r="AR66" s="139">
        <f t="shared" si="98"/>
        <v>0</v>
      </c>
      <c r="AS66" s="139">
        <f t="shared" si="98"/>
        <v>0</v>
      </c>
      <c r="AT66" s="139">
        <f t="shared" si="98"/>
        <v>0</v>
      </c>
      <c r="AU66" s="139">
        <f t="shared" si="98"/>
        <v>560000000</v>
      </c>
      <c r="AV66" s="139">
        <f t="shared" si="98"/>
        <v>560000000</v>
      </c>
      <c r="AW66" s="139">
        <f t="shared" si="98"/>
        <v>0</v>
      </c>
      <c r="AX66" s="139">
        <f t="shared" si="98"/>
        <v>0</v>
      </c>
      <c r="AY66" s="139">
        <f t="shared" si="98"/>
        <v>300000000</v>
      </c>
      <c r="AZ66" s="139">
        <f t="shared" si="98"/>
        <v>243854989.96000001</v>
      </c>
      <c r="BA66" s="139">
        <f t="shared" si="98"/>
        <v>119627615.90000001</v>
      </c>
      <c r="BB66" s="139">
        <f t="shared" si="98"/>
        <v>113520215.90000001</v>
      </c>
      <c r="BC66" s="139">
        <f t="shared" si="98"/>
        <v>1243814681.4400001</v>
      </c>
      <c r="BD66" s="139">
        <f t="shared" si="98"/>
        <v>0</v>
      </c>
      <c r="BE66" s="139">
        <f t="shared" si="98"/>
        <v>0</v>
      </c>
      <c r="BF66" s="139">
        <f t="shared" si="98"/>
        <v>0</v>
      </c>
      <c r="BG66" s="139">
        <f t="shared" si="98"/>
        <v>100000000</v>
      </c>
      <c r="BH66" s="139">
        <f t="shared" si="98"/>
        <v>49954671</v>
      </c>
      <c r="BI66" s="139">
        <f t="shared" si="98"/>
        <v>49952271</v>
      </c>
      <c r="BJ66" s="139">
        <f t="shared" si="98"/>
        <v>49952271</v>
      </c>
      <c r="BK66" s="139">
        <f t="shared" si="98"/>
        <v>0</v>
      </c>
      <c r="BL66" s="139">
        <f t="shared" si="98"/>
        <v>0</v>
      </c>
      <c r="BM66" s="139">
        <f t="shared" si="98"/>
        <v>0</v>
      </c>
      <c r="BN66" s="139">
        <f t="shared" si="98"/>
        <v>0</v>
      </c>
      <c r="BO66" s="139">
        <f t="shared" si="98"/>
        <v>12000000</v>
      </c>
      <c r="BP66" s="139">
        <f t="shared" si="98"/>
        <v>4000000</v>
      </c>
      <c r="BQ66" s="139">
        <f t="shared" si="98"/>
        <v>4000000</v>
      </c>
      <c r="BR66" s="139">
        <f t="shared" si="98"/>
        <v>4000000</v>
      </c>
      <c r="BS66" s="139">
        <f t="shared" si="98"/>
        <v>23000000</v>
      </c>
      <c r="BT66" s="139">
        <f t="shared" si="98"/>
        <v>5000000</v>
      </c>
      <c r="BU66" s="139">
        <f t="shared" si="98"/>
        <v>5000000</v>
      </c>
      <c r="BV66" s="139">
        <f t="shared" si="98"/>
        <v>5000000</v>
      </c>
      <c r="BW66" s="139">
        <f t="shared" si="98"/>
        <v>0</v>
      </c>
      <c r="BX66" s="139">
        <f t="shared" si="98"/>
        <v>0</v>
      </c>
      <c r="BY66" s="139">
        <f t="shared" si="98"/>
        <v>0</v>
      </c>
      <c r="BZ66" s="139">
        <f t="shared" si="98"/>
        <v>0</v>
      </c>
      <c r="CA66" s="139">
        <f t="shared" si="98"/>
        <v>0</v>
      </c>
      <c r="CB66" s="139">
        <f t="shared" si="98"/>
        <v>0</v>
      </c>
      <c r="CC66" s="139">
        <f t="shared" si="98"/>
        <v>0</v>
      </c>
      <c r="CD66" s="139">
        <f t="shared" si="98"/>
        <v>0</v>
      </c>
      <c r="CE66" s="139">
        <f t="shared" si="98"/>
        <v>0</v>
      </c>
      <c r="CF66" s="139">
        <f t="shared" si="98"/>
        <v>0</v>
      </c>
      <c r="CG66" s="139">
        <f t="shared" si="98"/>
        <v>0</v>
      </c>
      <c r="CH66" s="139">
        <f t="shared" si="98"/>
        <v>0</v>
      </c>
      <c r="CI66" s="139">
        <f t="shared" si="98"/>
        <v>300000000</v>
      </c>
      <c r="CJ66" s="139">
        <f t="shared" si="98"/>
        <v>260884640</v>
      </c>
      <c r="CK66" s="139">
        <f t="shared" si="98"/>
        <v>38710656</v>
      </c>
      <c r="CL66" s="139">
        <f t="shared" si="98"/>
        <v>28403136</v>
      </c>
      <c r="CM66" s="139">
        <f t="shared" si="98"/>
        <v>0</v>
      </c>
      <c r="CN66" s="139">
        <f t="shared" si="98"/>
        <v>0</v>
      </c>
      <c r="CO66" s="139">
        <f t="shared" si="98"/>
        <v>0</v>
      </c>
      <c r="CP66" s="139">
        <f t="shared" si="98"/>
        <v>0</v>
      </c>
      <c r="CQ66" s="139">
        <f t="shared" si="98"/>
        <v>800000</v>
      </c>
      <c r="CR66" s="139">
        <f t="shared" si="98"/>
        <v>0</v>
      </c>
      <c r="CS66" s="139">
        <f t="shared" si="98"/>
        <v>0</v>
      </c>
      <c r="CT66" s="139">
        <f t="shared" si="98"/>
        <v>0</v>
      </c>
      <c r="CU66" s="139">
        <f t="shared" si="98"/>
        <v>800000</v>
      </c>
      <c r="CV66" s="139">
        <f t="shared" si="98"/>
        <v>0</v>
      </c>
      <c r="CW66" s="139">
        <f t="shared" si="98"/>
        <v>0</v>
      </c>
      <c r="CX66" s="139">
        <f t="shared" si="98"/>
        <v>0</v>
      </c>
      <c r="CY66" s="139">
        <f t="shared" si="98"/>
        <v>2500000</v>
      </c>
      <c r="CZ66" s="139">
        <f t="shared" si="98"/>
        <v>0</v>
      </c>
      <c r="DA66" s="139">
        <f t="shared" si="98"/>
        <v>0</v>
      </c>
      <c r="DB66" s="139">
        <f t="shared" si="98"/>
        <v>0</v>
      </c>
      <c r="DC66" s="139">
        <f t="shared" si="98"/>
        <v>2500000</v>
      </c>
      <c r="DD66" s="139">
        <f t="shared" si="98"/>
        <v>2100000</v>
      </c>
      <c r="DE66" s="139">
        <f t="shared" si="98"/>
        <v>2100000</v>
      </c>
      <c r="DF66" s="139">
        <f t="shared" si="98"/>
        <v>2100000</v>
      </c>
      <c r="DG66" s="139">
        <f t="shared" si="98"/>
        <v>46400000</v>
      </c>
      <c r="DH66" s="139">
        <f t="shared" si="98"/>
        <v>0</v>
      </c>
      <c r="DI66" s="139">
        <f t="shared" si="98"/>
        <v>0</v>
      </c>
      <c r="DJ66" s="139">
        <f t="shared" si="98"/>
        <v>0</v>
      </c>
      <c r="DK66" s="139">
        <f t="shared" si="98"/>
        <v>7000000</v>
      </c>
      <c r="DL66" s="139">
        <f t="shared" si="98"/>
        <v>0</v>
      </c>
      <c r="DM66" s="139">
        <f t="shared" si="98"/>
        <v>0</v>
      </c>
      <c r="DN66" s="139">
        <f t="shared" si="98"/>
        <v>0</v>
      </c>
      <c r="DO66" s="139">
        <f t="shared" si="98"/>
        <v>0</v>
      </c>
      <c r="DP66" s="139">
        <f t="shared" si="98"/>
        <v>0</v>
      </c>
      <c r="DQ66" s="139">
        <f t="shared" si="98"/>
        <v>0</v>
      </c>
      <c r="DR66" s="139">
        <f t="shared" si="98"/>
        <v>0</v>
      </c>
      <c r="DS66" s="139">
        <f t="shared" si="98"/>
        <v>560000000</v>
      </c>
      <c r="DT66" s="139">
        <f t="shared" si="98"/>
        <v>380291841</v>
      </c>
      <c r="DU66" s="139">
        <f t="shared" si="98"/>
        <v>165632544.13999999</v>
      </c>
      <c r="DV66" s="139">
        <f t="shared" si="98"/>
        <v>105419790</v>
      </c>
      <c r="DW66" s="139">
        <f t="shared" si="44"/>
        <v>12300814681.439999</v>
      </c>
      <c r="DX66" s="139">
        <f t="shared" si="44"/>
        <v>8881154163.3199997</v>
      </c>
      <c r="DY66" s="139">
        <f t="shared" si="44"/>
        <v>2021900400.7200003</v>
      </c>
      <c r="DZ66" s="139">
        <f t="shared" si="44"/>
        <v>1720439902.3500001</v>
      </c>
      <c r="EA66" s="140"/>
    </row>
    <row r="67" spans="1:132" ht="45.75" customHeight="1" x14ac:dyDescent="0.25">
      <c r="A67" s="142" t="s">
        <v>752</v>
      </c>
      <c r="B67" s="143">
        <f>+B68+B71+B75+B83+B94+B99</f>
        <v>12300814681.440001</v>
      </c>
      <c r="C67" s="143">
        <f>+C68+C71+C75+C83+C94+C99</f>
        <v>7508000000</v>
      </c>
      <c r="D67" s="143">
        <f>+D68+D71+D75+D83+D94+D99</f>
        <v>6584490015.0900002</v>
      </c>
      <c r="E67" s="143">
        <f t="shared" ref="E67:DV67" si="99">+E68+E71+E75+E83+E94+E99</f>
        <v>1374656060.71</v>
      </c>
      <c r="F67" s="143">
        <f t="shared" si="99"/>
        <v>1176256920.48</v>
      </c>
      <c r="G67" s="143">
        <f>+G68+G71+G75+G83+G94+G99</f>
        <v>848860546.47000003</v>
      </c>
      <c r="H67" s="143">
        <f t="shared" si="99"/>
        <v>591113438.97000003</v>
      </c>
      <c r="I67" s="143">
        <f t="shared" si="99"/>
        <v>222073278.97</v>
      </c>
      <c r="J67" s="143">
        <f t="shared" si="99"/>
        <v>205831158.97</v>
      </c>
      <c r="K67" s="143">
        <f t="shared" si="99"/>
        <v>22126437.359999999</v>
      </c>
      <c r="L67" s="143">
        <f t="shared" si="99"/>
        <v>6507062.6399999987</v>
      </c>
      <c r="M67" s="143">
        <f t="shared" si="99"/>
        <v>2799720</v>
      </c>
      <c r="N67" s="143">
        <f t="shared" si="99"/>
        <v>2799720</v>
      </c>
      <c r="O67" s="143">
        <f t="shared" si="99"/>
        <v>22163015</v>
      </c>
      <c r="P67" s="143">
        <f t="shared" si="99"/>
        <v>22126437.359999999</v>
      </c>
      <c r="Q67" s="143">
        <f t="shared" si="99"/>
        <v>0</v>
      </c>
      <c r="R67" s="143">
        <f t="shared" si="99"/>
        <v>0</v>
      </c>
      <c r="S67" s="143">
        <f t="shared" si="99"/>
        <v>88787681.050000012</v>
      </c>
      <c r="T67" s="143">
        <f t="shared" si="99"/>
        <v>38482560</v>
      </c>
      <c r="U67" s="143">
        <f t="shared" si="99"/>
        <v>8498142</v>
      </c>
      <c r="V67" s="143">
        <f t="shared" si="99"/>
        <v>8498142</v>
      </c>
      <c r="W67" s="143">
        <f t="shared" si="99"/>
        <v>324561729.57999992</v>
      </c>
      <c r="X67" s="143">
        <f t="shared" si="99"/>
        <v>83550027.300000012</v>
      </c>
      <c r="Y67" s="143">
        <f t="shared" si="99"/>
        <v>16454291.999999996</v>
      </c>
      <c r="Z67" s="143">
        <f t="shared" si="99"/>
        <v>11110452.000000002</v>
      </c>
      <c r="AA67" s="143">
        <f t="shared" si="99"/>
        <v>112541076.49000001</v>
      </c>
      <c r="AB67" s="143">
        <f t="shared" si="99"/>
        <v>46950480</v>
      </c>
      <c r="AC67" s="143">
        <f t="shared" si="99"/>
        <v>10547820</v>
      </c>
      <c r="AD67" s="143">
        <f t="shared" si="99"/>
        <v>5700096</v>
      </c>
      <c r="AE67" s="143">
        <f t="shared" si="99"/>
        <v>175002210.56</v>
      </c>
      <c r="AF67" s="143">
        <f t="shared" si="99"/>
        <v>1848000</v>
      </c>
      <c r="AG67" s="143">
        <f t="shared" si="99"/>
        <v>1848000</v>
      </c>
      <c r="AH67" s="143">
        <f t="shared" si="99"/>
        <v>1848000</v>
      </c>
      <c r="AI67" s="143">
        <f t="shared" si="99"/>
        <v>39957303.490000002</v>
      </c>
      <c r="AJ67" s="143">
        <f t="shared" si="99"/>
        <v>0</v>
      </c>
      <c r="AK67" s="143">
        <f t="shared" si="99"/>
        <v>0</v>
      </c>
      <c r="AL67" s="143">
        <f t="shared" si="99"/>
        <v>0</v>
      </c>
      <c r="AM67" s="143">
        <f t="shared" si="99"/>
        <v>0</v>
      </c>
      <c r="AN67" s="143">
        <f t="shared" si="99"/>
        <v>0</v>
      </c>
      <c r="AO67" s="143">
        <f t="shared" si="99"/>
        <v>0</v>
      </c>
      <c r="AP67" s="143">
        <f t="shared" si="99"/>
        <v>0</v>
      </c>
      <c r="AQ67" s="143">
        <f t="shared" si="99"/>
        <v>0</v>
      </c>
      <c r="AR67" s="143">
        <f t="shared" si="99"/>
        <v>0</v>
      </c>
      <c r="AS67" s="143">
        <f t="shared" si="99"/>
        <v>0</v>
      </c>
      <c r="AT67" s="143">
        <f t="shared" si="99"/>
        <v>0</v>
      </c>
      <c r="AU67" s="143">
        <f t="shared" si="99"/>
        <v>560000000</v>
      </c>
      <c r="AV67" s="143">
        <f t="shared" si="99"/>
        <v>560000000</v>
      </c>
      <c r="AW67" s="143">
        <f t="shared" si="99"/>
        <v>0</v>
      </c>
      <c r="AX67" s="143">
        <f t="shared" si="99"/>
        <v>0</v>
      </c>
      <c r="AY67" s="143">
        <f t="shared" si="99"/>
        <v>300000000</v>
      </c>
      <c r="AZ67" s="143">
        <f t="shared" si="99"/>
        <v>243854989.96000001</v>
      </c>
      <c r="BA67" s="143">
        <f t="shared" si="99"/>
        <v>119627615.90000001</v>
      </c>
      <c r="BB67" s="143">
        <f t="shared" si="99"/>
        <v>113520215.90000001</v>
      </c>
      <c r="BC67" s="143">
        <f t="shared" si="99"/>
        <v>1243814681.4400001</v>
      </c>
      <c r="BD67" s="143">
        <f t="shared" si="99"/>
        <v>0</v>
      </c>
      <c r="BE67" s="143">
        <f t="shared" si="99"/>
        <v>0</v>
      </c>
      <c r="BF67" s="143">
        <f t="shared" si="99"/>
        <v>0</v>
      </c>
      <c r="BG67" s="143">
        <f t="shared" si="99"/>
        <v>100000000</v>
      </c>
      <c r="BH67" s="143">
        <f t="shared" si="99"/>
        <v>49954671</v>
      </c>
      <c r="BI67" s="143">
        <f t="shared" si="99"/>
        <v>49952271</v>
      </c>
      <c r="BJ67" s="143">
        <f t="shared" si="99"/>
        <v>49952271</v>
      </c>
      <c r="BK67" s="143">
        <f t="shared" si="99"/>
        <v>0</v>
      </c>
      <c r="BL67" s="143">
        <f t="shared" si="99"/>
        <v>0</v>
      </c>
      <c r="BM67" s="143">
        <f t="shared" si="99"/>
        <v>0</v>
      </c>
      <c r="BN67" s="143">
        <f t="shared" si="99"/>
        <v>0</v>
      </c>
      <c r="BO67" s="143">
        <f t="shared" si="99"/>
        <v>12000000</v>
      </c>
      <c r="BP67" s="143">
        <f t="shared" si="99"/>
        <v>4000000</v>
      </c>
      <c r="BQ67" s="143">
        <f t="shared" si="99"/>
        <v>4000000</v>
      </c>
      <c r="BR67" s="143">
        <f t="shared" si="99"/>
        <v>4000000</v>
      </c>
      <c r="BS67" s="143">
        <f t="shared" si="99"/>
        <v>23000000</v>
      </c>
      <c r="BT67" s="143">
        <f t="shared" si="99"/>
        <v>5000000</v>
      </c>
      <c r="BU67" s="143">
        <f t="shared" si="99"/>
        <v>5000000</v>
      </c>
      <c r="BV67" s="143">
        <f t="shared" si="99"/>
        <v>5000000</v>
      </c>
      <c r="BW67" s="143">
        <f t="shared" si="99"/>
        <v>0</v>
      </c>
      <c r="BX67" s="143">
        <f t="shared" si="99"/>
        <v>0</v>
      </c>
      <c r="BY67" s="143">
        <f t="shared" si="99"/>
        <v>0</v>
      </c>
      <c r="BZ67" s="143">
        <f t="shared" si="99"/>
        <v>0</v>
      </c>
      <c r="CA67" s="143">
        <f t="shared" si="99"/>
        <v>0</v>
      </c>
      <c r="CB67" s="143">
        <f t="shared" si="99"/>
        <v>0</v>
      </c>
      <c r="CC67" s="143">
        <f t="shared" si="99"/>
        <v>0</v>
      </c>
      <c r="CD67" s="143">
        <f t="shared" si="99"/>
        <v>0</v>
      </c>
      <c r="CE67" s="143">
        <f t="shared" si="99"/>
        <v>0</v>
      </c>
      <c r="CF67" s="143">
        <f t="shared" si="99"/>
        <v>0</v>
      </c>
      <c r="CG67" s="143">
        <f t="shared" si="99"/>
        <v>0</v>
      </c>
      <c r="CH67" s="143">
        <f t="shared" si="99"/>
        <v>0</v>
      </c>
      <c r="CI67" s="143">
        <f t="shared" si="99"/>
        <v>300000000</v>
      </c>
      <c r="CJ67" s="143">
        <f t="shared" si="99"/>
        <v>260884640</v>
      </c>
      <c r="CK67" s="143">
        <f t="shared" si="99"/>
        <v>38710656</v>
      </c>
      <c r="CL67" s="143">
        <f t="shared" si="99"/>
        <v>28403136</v>
      </c>
      <c r="CM67" s="143">
        <f t="shared" si="99"/>
        <v>0</v>
      </c>
      <c r="CN67" s="143">
        <f t="shared" si="99"/>
        <v>0</v>
      </c>
      <c r="CO67" s="143">
        <f t="shared" si="99"/>
        <v>0</v>
      </c>
      <c r="CP67" s="143">
        <f t="shared" si="99"/>
        <v>0</v>
      </c>
      <c r="CQ67" s="143">
        <f t="shared" si="99"/>
        <v>800000</v>
      </c>
      <c r="CR67" s="143">
        <f t="shared" si="99"/>
        <v>0</v>
      </c>
      <c r="CS67" s="143">
        <f t="shared" si="99"/>
        <v>0</v>
      </c>
      <c r="CT67" s="143">
        <f t="shared" si="99"/>
        <v>0</v>
      </c>
      <c r="CU67" s="143">
        <f t="shared" si="99"/>
        <v>800000</v>
      </c>
      <c r="CV67" s="143">
        <f t="shared" si="99"/>
        <v>0</v>
      </c>
      <c r="CW67" s="143">
        <f t="shared" si="99"/>
        <v>0</v>
      </c>
      <c r="CX67" s="143">
        <f t="shared" si="99"/>
        <v>0</v>
      </c>
      <c r="CY67" s="143">
        <f t="shared" si="99"/>
        <v>2500000</v>
      </c>
      <c r="CZ67" s="143">
        <f t="shared" si="99"/>
        <v>0</v>
      </c>
      <c r="DA67" s="143">
        <f t="shared" si="99"/>
        <v>0</v>
      </c>
      <c r="DB67" s="143">
        <f t="shared" si="99"/>
        <v>0</v>
      </c>
      <c r="DC67" s="143">
        <f t="shared" si="99"/>
        <v>2500000</v>
      </c>
      <c r="DD67" s="143">
        <f t="shared" si="99"/>
        <v>2100000</v>
      </c>
      <c r="DE67" s="143">
        <f t="shared" si="99"/>
        <v>2100000</v>
      </c>
      <c r="DF67" s="143">
        <f t="shared" si="99"/>
        <v>2100000</v>
      </c>
      <c r="DG67" s="143">
        <f t="shared" si="99"/>
        <v>46400000</v>
      </c>
      <c r="DH67" s="143">
        <f t="shared" si="99"/>
        <v>0</v>
      </c>
      <c r="DI67" s="143">
        <f t="shared" si="99"/>
        <v>0</v>
      </c>
      <c r="DJ67" s="143">
        <f t="shared" si="99"/>
        <v>0</v>
      </c>
      <c r="DK67" s="143">
        <f t="shared" si="99"/>
        <v>7000000</v>
      </c>
      <c r="DL67" s="143">
        <f t="shared" si="99"/>
        <v>0</v>
      </c>
      <c r="DM67" s="143">
        <f t="shared" si="99"/>
        <v>0</v>
      </c>
      <c r="DN67" s="143">
        <f t="shared" si="99"/>
        <v>0</v>
      </c>
      <c r="DO67" s="143">
        <f t="shared" si="99"/>
        <v>0</v>
      </c>
      <c r="DP67" s="143">
        <f t="shared" si="99"/>
        <v>0</v>
      </c>
      <c r="DQ67" s="143">
        <f t="shared" si="99"/>
        <v>0</v>
      </c>
      <c r="DR67" s="143">
        <f t="shared" si="99"/>
        <v>0</v>
      </c>
      <c r="DS67" s="143">
        <f t="shared" si="99"/>
        <v>560000000</v>
      </c>
      <c r="DT67" s="143">
        <f t="shared" si="99"/>
        <v>380291841</v>
      </c>
      <c r="DU67" s="143">
        <f t="shared" si="99"/>
        <v>165632544.13999999</v>
      </c>
      <c r="DV67" s="143">
        <f t="shared" si="99"/>
        <v>105419790</v>
      </c>
      <c r="DW67" s="162">
        <f t="shared" ref="DW67:DZ100" si="100">+C67+G67+K67+O67+S67+W67+AA67+AE67+AI67+AM67+AQ67+AU67+AY67+BC67+BG67+BK67+BO67+BS67+BW67+CA67+CE67+CI67+CM67+CQ67+CU67+CY67+DC67+DG67+DK67+DO67+DS67</f>
        <v>12300814681.439999</v>
      </c>
      <c r="DX67" s="162">
        <f t="shared" si="100"/>
        <v>8881154163.3199997</v>
      </c>
      <c r="DY67" s="162">
        <f t="shared" si="100"/>
        <v>2021900400.7200003</v>
      </c>
      <c r="DZ67" s="162">
        <f t="shared" si="100"/>
        <v>1720439902.3500001</v>
      </c>
      <c r="EA67" s="145"/>
    </row>
    <row r="68" spans="1:132" ht="45.75" customHeight="1" x14ac:dyDescent="0.25">
      <c r="A68" s="158" t="s">
        <v>753</v>
      </c>
      <c r="B68" s="148">
        <f>SUM(B69:B70)</f>
        <v>585000000</v>
      </c>
      <c r="C68" s="148">
        <f t="shared" ref="C68:DV68" si="101">SUM(C69:C70)</f>
        <v>350000000</v>
      </c>
      <c r="D68" s="148">
        <f t="shared" si="101"/>
        <v>212943298</v>
      </c>
      <c r="E68" s="148">
        <f t="shared" si="101"/>
        <v>159829725</v>
      </c>
      <c r="F68" s="148">
        <f t="shared" si="101"/>
        <v>159829725</v>
      </c>
      <c r="G68" s="148">
        <f t="shared" si="101"/>
        <v>175000000</v>
      </c>
      <c r="H68" s="148">
        <f t="shared" si="101"/>
        <v>0</v>
      </c>
      <c r="I68" s="148">
        <f t="shared" si="101"/>
        <v>0</v>
      </c>
      <c r="J68" s="148">
        <f t="shared" si="101"/>
        <v>0</v>
      </c>
      <c r="K68" s="148">
        <f t="shared" si="101"/>
        <v>0</v>
      </c>
      <c r="L68" s="148">
        <f t="shared" si="101"/>
        <v>0</v>
      </c>
      <c r="M68" s="148">
        <f t="shared" si="101"/>
        <v>0</v>
      </c>
      <c r="N68" s="148">
        <f t="shared" si="101"/>
        <v>0</v>
      </c>
      <c r="O68" s="148">
        <f t="shared" si="101"/>
        <v>0</v>
      </c>
      <c r="P68" s="148">
        <f t="shared" si="101"/>
        <v>0</v>
      </c>
      <c r="Q68" s="148">
        <f t="shared" si="101"/>
        <v>0</v>
      </c>
      <c r="R68" s="148">
        <f t="shared" si="101"/>
        <v>0</v>
      </c>
      <c r="S68" s="148">
        <f t="shared" si="101"/>
        <v>0</v>
      </c>
      <c r="T68" s="148">
        <f t="shared" si="101"/>
        <v>0</v>
      </c>
      <c r="U68" s="148">
        <f t="shared" si="101"/>
        <v>0</v>
      </c>
      <c r="V68" s="148">
        <f t="shared" si="101"/>
        <v>0</v>
      </c>
      <c r="W68" s="148">
        <f t="shared" si="101"/>
        <v>0</v>
      </c>
      <c r="X68" s="148">
        <f t="shared" si="101"/>
        <v>0</v>
      </c>
      <c r="Y68" s="148">
        <f t="shared" si="101"/>
        <v>0</v>
      </c>
      <c r="Z68" s="148">
        <f t="shared" si="101"/>
        <v>0</v>
      </c>
      <c r="AA68" s="148">
        <f t="shared" si="101"/>
        <v>0</v>
      </c>
      <c r="AB68" s="148">
        <f t="shared" si="101"/>
        <v>0</v>
      </c>
      <c r="AC68" s="148">
        <f t="shared" si="101"/>
        <v>0</v>
      </c>
      <c r="AD68" s="148">
        <f t="shared" si="101"/>
        <v>0</v>
      </c>
      <c r="AE68" s="148">
        <f t="shared" si="101"/>
        <v>0</v>
      </c>
      <c r="AF68" s="148">
        <f t="shared" si="101"/>
        <v>0</v>
      </c>
      <c r="AG68" s="148">
        <f t="shared" si="101"/>
        <v>0</v>
      </c>
      <c r="AH68" s="148">
        <f t="shared" si="101"/>
        <v>0</v>
      </c>
      <c r="AI68" s="148">
        <f t="shared" si="101"/>
        <v>0</v>
      </c>
      <c r="AJ68" s="148">
        <f t="shared" si="101"/>
        <v>0</v>
      </c>
      <c r="AK68" s="148">
        <f t="shared" si="101"/>
        <v>0</v>
      </c>
      <c r="AL68" s="148">
        <f t="shared" si="101"/>
        <v>0</v>
      </c>
      <c r="AM68" s="148">
        <f t="shared" si="101"/>
        <v>0</v>
      </c>
      <c r="AN68" s="148">
        <f t="shared" si="101"/>
        <v>0</v>
      </c>
      <c r="AO68" s="148">
        <f t="shared" si="101"/>
        <v>0</v>
      </c>
      <c r="AP68" s="148">
        <f t="shared" si="101"/>
        <v>0</v>
      </c>
      <c r="AQ68" s="148">
        <f t="shared" si="101"/>
        <v>0</v>
      </c>
      <c r="AR68" s="148">
        <f t="shared" si="101"/>
        <v>0</v>
      </c>
      <c r="AS68" s="148">
        <f t="shared" si="101"/>
        <v>0</v>
      </c>
      <c r="AT68" s="148">
        <f t="shared" si="101"/>
        <v>0</v>
      </c>
      <c r="AU68" s="148">
        <f t="shared" si="101"/>
        <v>0</v>
      </c>
      <c r="AV68" s="148">
        <f t="shared" si="101"/>
        <v>0</v>
      </c>
      <c r="AW68" s="148">
        <f t="shared" si="101"/>
        <v>0</v>
      </c>
      <c r="AX68" s="148">
        <f t="shared" si="101"/>
        <v>0</v>
      </c>
      <c r="AY68" s="148">
        <f t="shared" si="101"/>
        <v>0</v>
      </c>
      <c r="AZ68" s="148">
        <f t="shared" si="101"/>
        <v>0</v>
      </c>
      <c r="BA68" s="148">
        <f t="shared" si="101"/>
        <v>0</v>
      </c>
      <c r="BB68" s="148">
        <f t="shared" si="101"/>
        <v>0</v>
      </c>
      <c r="BC68" s="148">
        <f t="shared" si="101"/>
        <v>0</v>
      </c>
      <c r="BD68" s="148">
        <f t="shared" si="101"/>
        <v>0</v>
      </c>
      <c r="BE68" s="148">
        <f t="shared" si="101"/>
        <v>0</v>
      </c>
      <c r="BF68" s="148">
        <f t="shared" si="101"/>
        <v>0</v>
      </c>
      <c r="BG68" s="148">
        <f t="shared" si="101"/>
        <v>0</v>
      </c>
      <c r="BH68" s="148">
        <f t="shared" si="101"/>
        <v>0</v>
      </c>
      <c r="BI68" s="148">
        <f t="shared" si="101"/>
        <v>0</v>
      </c>
      <c r="BJ68" s="148">
        <f t="shared" si="101"/>
        <v>0</v>
      </c>
      <c r="BK68" s="148">
        <f t="shared" si="101"/>
        <v>0</v>
      </c>
      <c r="BL68" s="148">
        <f t="shared" si="101"/>
        <v>0</v>
      </c>
      <c r="BM68" s="148">
        <f t="shared" si="101"/>
        <v>0</v>
      </c>
      <c r="BN68" s="148">
        <f t="shared" si="101"/>
        <v>0</v>
      </c>
      <c r="BO68" s="148">
        <f t="shared" si="101"/>
        <v>0</v>
      </c>
      <c r="BP68" s="148">
        <f t="shared" si="101"/>
        <v>0</v>
      </c>
      <c r="BQ68" s="148">
        <f t="shared" si="101"/>
        <v>0</v>
      </c>
      <c r="BR68" s="148">
        <f t="shared" si="101"/>
        <v>0</v>
      </c>
      <c r="BS68" s="148">
        <f t="shared" si="101"/>
        <v>0</v>
      </c>
      <c r="BT68" s="148"/>
      <c r="BU68" s="148"/>
      <c r="BV68" s="148"/>
      <c r="BW68" s="148">
        <f t="shared" si="101"/>
        <v>0</v>
      </c>
      <c r="BX68" s="148">
        <f t="shared" si="101"/>
        <v>0</v>
      </c>
      <c r="BY68" s="148">
        <f t="shared" si="101"/>
        <v>0</v>
      </c>
      <c r="BZ68" s="148">
        <f t="shared" si="101"/>
        <v>0</v>
      </c>
      <c r="CA68" s="148">
        <f t="shared" si="101"/>
        <v>0</v>
      </c>
      <c r="CB68" s="148">
        <f t="shared" si="101"/>
        <v>0</v>
      </c>
      <c r="CC68" s="148">
        <f t="shared" si="101"/>
        <v>0</v>
      </c>
      <c r="CD68" s="148">
        <f t="shared" si="101"/>
        <v>0</v>
      </c>
      <c r="CE68" s="148">
        <f t="shared" si="101"/>
        <v>0</v>
      </c>
      <c r="CF68" s="148">
        <f t="shared" si="101"/>
        <v>0</v>
      </c>
      <c r="CG68" s="148">
        <f t="shared" si="101"/>
        <v>0</v>
      </c>
      <c r="CH68" s="148">
        <f t="shared" si="101"/>
        <v>0</v>
      </c>
      <c r="CI68" s="148">
        <f t="shared" si="101"/>
        <v>0</v>
      </c>
      <c r="CJ68" s="148">
        <f t="shared" si="101"/>
        <v>0</v>
      </c>
      <c r="CK68" s="148">
        <f t="shared" si="101"/>
        <v>0</v>
      </c>
      <c r="CL68" s="148">
        <f t="shared" si="101"/>
        <v>0</v>
      </c>
      <c r="CM68" s="148">
        <f t="shared" si="101"/>
        <v>0</v>
      </c>
      <c r="CN68" s="148">
        <f t="shared" si="101"/>
        <v>0</v>
      </c>
      <c r="CO68" s="148">
        <f t="shared" si="101"/>
        <v>0</v>
      </c>
      <c r="CP68" s="148">
        <f t="shared" si="101"/>
        <v>0</v>
      </c>
      <c r="CQ68" s="148">
        <f t="shared" si="101"/>
        <v>800000</v>
      </c>
      <c r="CR68" s="148">
        <f t="shared" si="101"/>
        <v>0</v>
      </c>
      <c r="CS68" s="148">
        <f t="shared" si="101"/>
        <v>0</v>
      </c>
      <c r="CT68" s="148">
        <f t="shared" si="101"/>
        <v>0</v>
      </c>
      <c r="CU68" s="148">
        <f t="shared" si="101"/>
        <v>800000</v>
      </c>
      <c r="CV68" s="148">
        <f t="shared" si="101"/>
        <v>0</v>
      </c>
      <c r="CW68" s="148">
        <f t="shared" si="101"/>
        <v>0</v>
      </c>
      <c r="CX68" s="148">
        <f t="shared" si="101"/>
        <v>0</v>
      </c>
      <c r="CY68" s="148">
        <f t="shared" si="101"/>
        <v>2500000</v>
      </c>
      <c r="CZ68" s="148">
        <f t="shared" si="101"/>
        <v>0</v>
      </c>
      <c r="DA68" s="148">
        <f t="shared" si="101"/>
        <v>0</v>
      </c>
      <c r="DB68" s="148">
        <f t="shared" si="101"/>
        <v>0</v>
      </c>
      <c r="DC68" s="148">
        <f t="shared" si="101"/>
        <v>2500000</v>
      </c>
      <c r="DD68" s="148">
        <f t="shared" si="101"/>
        <v>2100000</v>
      </c>
      <c r="DE68" s="148">
        <f t="shared" si="101"/>
        <v>2100000</v>
      </c>
      <c r="DF68" s="148">
        <f t="shared" si="101"/>
        <v>2100000</v>
      </c>
      <c r="DG68" s="148">
        <f t="shared" si="101"/>
        <v>46400000</v>
      </c>
      <c r="DH68" s="148">
        <f t="shared" si="101"/>
        <v>0</v>
      </c>
      <c r="DI68" s="148">
        <f t="shared" si="101"/>
        <v>0</v>
      </c>
      <c r="DJ68" s="148">
        <f t="shared" si="101"/>
        <v>0</v>
      </c>
      <c r="DK68" s="148">
        <f t="shared" si="101"/>
        <v>7000000</v>
      </c>
      <c r="DL68" s="148">
        <f t="shared" si="101"/>
        <v>0</v>
      </c>
      <c r="DM68" s="148">
        <f t="shared" si="101"/>
        <v>0</v>
      </c>
      <c r="DN68" s="148">
        <f t="shared" si="101"/>
        <v>0</v>
      </c>
      <c r="DO68" s="148">
        <f t="shared" si="101"/>
        <v>0</v>
      </c>
      <c r="DP68" s="148">
        <f t="shared" si="101"/>
        <v>0</v>
      </c>
      <c r="DQ68" s="148">
        <f t="shared" si="101"/>
        <v>0</v>
      </c>
      <c r="DR68" s="148">
        <f t="shared" si="101"/>
        <v>0</v>
      </c>
      <c r="DS68" s="148">
        <f t="shared" si="101"/>
        <v>0</v>
      </c>
      <c r="DT68" s="148">
        <f t="shared" si="101"/>
        <v>0</v>
      </c>
      <c r="DU68" s="148">
        <f t="shared" si="101"/>
        <v>0</v>
      </c>
      <c r="DV68" s="148">
        <f t="shared" si="101"/>
        <v>0</v>
      </c>
      <c r="DW68" s="144">
        <f t="shared" si="100"/>
        <v>585000000</v>
      </c>
      <c r="DX68" s="144">
        <f t="shared" si="100"/>
        <v>215043298</v>
      </c>
      <c r="DY68" s="144">
        <f t="shared" si="100"/>
        <v>161929725</v>
      </c>
      <c r="DZ68" s="144">
        <f t="shared" si="100"/>
        <v>161929725</v>
      </c>
      <c r="EA68" s="149">
        <f>+SUM(DW69:DW70)-DW68</f>
        <v>0</v>
      </c>
      <c r="EB68" s="150">
        <f>+DW68-B68</f>
        <v>0</v>
      </c>
    </row>
    <row r="69" spans="1:132" ht="45.75" customHeight="1" x14ac:dyDescent="0.25">
      <c r="A69" s="151" t="s">
        <v>754</v>
      </c>
      <c r="B69" s="315">
        <f>DW69</f>
        <v>292500000</v>
      </c>
      <c r="C69" s="152">
        <f>350000000/2</f>
        <v>175000000</v>
      </c>
      <c r="D69" s="152">
        <f>212943298/2</f>
        <v>106471649</v>
      </c>
      <c r="E69" s="152">
        <f>159829725/2</f>
        <v>79914862.5</v>
      </c>
      <c r="F69" s="152">
        <f>159829725/2</f>
        <v>79914862.5</v>
      </c>
      <c r="G69" s="152">
        <f>175000000/2</f>
        <v>87500000</v>
      </c>
      <c r="H69" s="152">
        <v>0</v>
      </c>
      <c r="I69" s="152">
        <v>0</v>
      </c>
      <c r="J69" s="152">
        <v>0</v>
      </c>
      <c r="K69" s="152">
        <v>0</v>
      </c>
      <c r="L69" s="152">
        <v>0</v>
      </c>
      <c r="M69" s="152">
        <v>0</v>
      </c>
      <c r="N69" s="152">
        <v>0</v>
      </c>
      <c r="O69" s="152">
        <v>0</v>
      </c>
      <c r="P69" s="152">
        <v>0</v>
      </c>
      <c r="Q69" s="152">
        <v>0</v>
      </c>
      <c r="R69" s="152">
        <v>0</v>
      </c>
      <c r="S69" s="152">
        <v>0</v>
      </c>
      <c r="T69" s="152">
        <v>0</v>
      </c>
      <c r="U69" s="152">
        <v>0</v>
      </c>
      <c r="V69" s="152">
        <v>0</v>
      </c>
      <c r="W69" s="152">
        <v>0</v>
      </c>
      <c r="X69" s="152">
        <v>0</v>
      </c>
      <c r="Y69" s="152">
        <v>0</v>
      </c>
      <c r="Z69" s="152">
        <v>0</v>
      </c>
      <c r="AA69" s="152">
        <v>0</v>
      </c>
      <c r="AB69" s="152">
        <v>0</v>
      </c>
      <c r="AC69" s="152">
        <v>0</v>
      </c>
      <c r="AD69" s="152">
        <v>0</v>
      </c>
      <c r="AE69" s="152">
        <v>0</v>
      </c>
      <c r="AF69" s="152">
        <v>0</v>
      </c>
      <c r="AG69" s="152">
        <v>0</v>
      </c>
      <c r="AH69" s="152">
        <v>0</v>
      </c>
      <c r="AI69" s="152">
        <v>0</v>
      </c>
      <c r="AJ69" s="152">
        <v>0</v>
      </c>
      <c r="AK69" s="152">
        <v>0</v>
      </c>
      <c r="AL69" s="152">
        <v>0</v>
      </c>
      <c r="AM69" s="152">
        <v>0</v>
      </c>
      <c r="AN69" s="152">
        <v>0</v>
      </c>
      <c r="AO69" s="152">
        <v>0</v>
      </c>
      <c r="AP69" s="152">
        <v>0</v>
      </c>
      <c r="AQ69" s="152">
        <v>0</v>
      </c>
      <c r="AR69" s="152">
        <v>0</v>
      </c>
      <c r="AS69" s="152">
        <v>0</v>
      </c>
      <c r="AT69" s="152">
        <v>0</v>
      </c>
      <c r="AU69" s="152">
        <v>0</v>
      </c>
      <c r="AV69" s="152">
        <v>0</v>
      </c>
      <c r="AW69" s="152">
        <v>0</v>
      </c>
      <c r="AX69" s="152">
        <v>0</v>
      </c>
      <c r="AY69" s="152">
        <v>0</v>
      </c>
      <c r="AZ69" s="152">
        <v>0</v>
      </c>
      <c r="BA69" s="152">
        <v>0</v>
      </c>
      <c r="BB69" s="152">
        <v>0</v>
      </c>
      <c r="BC69" s="152">
        <v>0</v>
      </c>
      <c r="BD69" s="152">
        <v>0</v>
      </c>
      <c r="BE69" s="152">
        <v>0</v>
      </c>
      <c r="BF69" s="152">
        <v>0</v>
      </c>
      <c r="BG69" s="152">
        <v>0</v>
      </c>
      <c r="BH69" s="152">
        <v>0</v>
      </c>
      <c r="BI69" s="152">
        <v>0</v>
      </c>
      <c r="BJ69" s="152">
        <v>0</v>
      </c>
      <c r="BK69" s="152"/>
      <c r="BL69" s="152"/>
      <c r="BM69" s="152"/>
      <c r="BN69" s="152"/>
      <c r="BO69" s="152">
        <v>0</v>
      </c>
      <c r="BP69" s="152">
        <v>0</v>
      </c>
      <c r="BQ69" s="152">
        <v>0</v>
      </c>
      <c r="BR69" s="152">
        <v>0</v>
      </c>
      <c r="BS69" s="152">
        <v>0</v>
      </c>
      <c r="BT69" s="152">
        <v>0</v>
      </c>
      <c r="BU69" s="152">
        <v>0</v>
      </c>
      <c r="BV69" s="152">
        <v>0</v>
      </c>
      <c r="BW69" s="152">
        <v>0</v>
      </c>
      <c r="BX69" s="152">
        <v>0</v>
      </c>
      <c r="BY69" s="152">
        <v>0</v>
      </c>
      <c r="BZ69" s="152">
        <v>0</v>
      </c>
      <c r="CA69" s="152">
        <v>0</v>
      </c>
      <c r="CB69" s="152">
        <v>0</v>
      </c>
      <c r="CC69" s="152">
        <v>0</v>
      </c>
      <c r="CD69" s="152">
        <v>0</v>
      </c>
      <c r="CE69" s="152">
        <v>0</v>
      </c>
      <c r="CF69" s="152">
        <v>0</v>
      </c>
      <c r="CG69" s="152">
        <v>0</v>
      </c>
      <c r="CH69" s="152">
        <v>0</v>
      </c>
      <c r="CI69" s="152">
        <v>0</v>
      </c>
      <c r="CJ69" s="152">
        <v>0</v>
      </c>
      <c r="CK69" s="152">
        <v>0</v>
      </c>
      <c r="CL69" s="152">
        <v>0</v>
      </c>
      <c r="CM69" s="152"/>
      <c r="CN69" s="152"/>
      <c r="CO69" s="152"/>
      <c r="CP69" s="152"/>
      <c r="CQ69" s="152">
        <v>400000</v>
      </c>
      <c r="CR69" s="152"/>
      <c r="CS69" s="152"/>
      <c r="CT69" s="152"/>
      <c r="CU69" s="152">
        <f>800000/2</f>
        <v>400000</v>
      </c>
      <c r="CV69" s="152">
        <v>0</v>
      </c>
      <c r="CW69" s="152">
        <v>0</v>
      </c>
      <c r="CX69" s="152">
        <v>0</v>
      </c>
      <c r="CY69" s="152">
        <f>2500000/2</f>
        <v>1250000</v>
      </c>
      <c r="CZ69" s="152">
        <v>0</v>
      </c>
      <c r="DA69" s="152">
        <v>0</v>
      </c>
      <c r="DB69" s="152">
        <v>0</v>
      </c>
      <c r="DC69" s="152">
        <f>2500000/2</f>
        <v>1250000</v>
      </c>
      <c r="DD69" s="152">
        <f t="shared" ref="DD69:DF70" si="102">2100000/2</f>
        <v>1050000</v>
      </c>
      <c r="DE69" s="152">
        <f t="shared" si="102"/>
        <v>1050000</v>
      </c>
      <c r="DF69" s="152">
        <f t="shared" si="102"/>
        <v>1050000</v>
      </c>
      <c r="DG69" s="152">
        <f>46400000/2</f>
        <v>23200000</v>
      </c>
      <c r="DH69" s="152">
        <v>0</v>
      </c>
      <c r="DI69" s="152">
        <v>0</v>
      </c>
      <c r="DJ69" s="152">
        <v>0</v>
      </c>
      <c r="DK69" s="152">
        <f>7000000/2</f>
        <v>3500000</v>
      </c>
      <c r="DL69" s="152">
        <v>0</v>
      </c>
      <c r="DM69" s="152">
        <v>0</v>
      </c>
      <c r="DN69" s="152">
        <v>0</v>
      </c>
      <c r="DO69" s="152">
        <v>0</v>
      </c>
      <c r="DP69" s="152">
        <v>0</v>
      </c>
      <c r="DQ69" s="152">
        <v>0</v>
      </c>
      <c r="DR69" s="152">
        <v>0</v>
      </c>
      <c r="DS69" s="152">
        <v>0</v>
      </c>
      <c r="DT69" s="152">
        <v>0</v>
      </c>
      <c r="DU69" s="152">
        <v>0</v>
      </c>
      <c r="DV69" s="152">
        <v>0</v>
      </c>
      <c r="DW69" s="166">
        <f t="shared" si="100"/>
        <v>292500000</v>
      </c>
      <c r="DX69" s="166">
        <f t="shared" si="100"/>
        <v>107521649</v>
      </c>
      <c r="DY69" s="166">
        <f t="shared" si="100"/>
        <v>80964862.5</v>
      </c>
      <c r="DZ69" s="166">
        <f t="shared" si="100"/>
        <v>80964862.5</v>
      </c>
      <c r="EA69" s="145"/>
    </row>
    <row r="70" spans="1:132" ht="45.75" customHeight="1" x14ac:dyDescent="0.25">
      <c r="A70" s="154" t="s">
        <v>755</v>
      </c>
      <c r="B70" s="315">
        <f>DW70</f>
        <v>292500000</v>
      </c>
      <c r="C70" s="152">
        <f>350000000/2</f>
        <v>175000000</v>
      </c>
      <c r="D70" s="152">
        <f>212943298/2</f>
        <v>106471649</v>
      </c>
      <c r="E70" s="152">
        <f>159829725/2</f>
        <v>79914862.5</v>
      </c>
      <c r="F70" s="152">
        <f>159829725/2</f>
        <v>79914862.5</v>
      </c>
      <c r="G70" s="152">
        <f>175000000/2</f>
        <v>87500000</v>
      </c>
      <c r="H70" s="155">
        <v>0</v>
      </c>
      <c r="I70" s="155">
        <v>0</v>
      </c>
      <c r="J70" s="155">
        <v>0</v>
      </c>
      <c r="K70" s="155">
        <v>0</v>
      </c>
      <c r="L70" s="155">
        <v>0</v>
      </c>
      <c r="M70" s="155">
        <v>0</v>
      </c>
      <c r="N70" s="155">
        <v>0</v>
      </c>
      <c r="O70" s="155">
        <v>0</v>
      </c>
      <c r="P70" s="155">
        <v>0</v>
      </c>
      <c r="Q70" s="155">
        <v>0</v>
      </c>
      <c r="R70" s="155">
        <v>0</v>
      </c>
      <c r="S70" s="155">
        <v>0</v>
      </c>
      <c r="T70" s="155">
        <v>0</v>
      </c>
      <c r="U70" s="155">
        <v>0</v>
      </c>
      <c r="V70" s="155">
        <v>0</v>
      </c>
      <c r="W70" s="155">
        <v>0</v>
      </c>
      <c r="X70" s="155">
        <v>0</v>
      </c>
      <c r="Y70" s="155">
        <v>0</v>
      </c>
      <c r="Z70" s="155">
        <v>0</v>
      </c>
      <c r="AA70" s="155">
        <v>0</v>
      </c>
      <c r="AB70" s="155">
        <v>0</v>
      </c>
      <c r="AC70" s="155">
        <v>0</v>
      </c>
      <c r="AD70" s="155">
        <v>0</v>
      </c>
      <c r="AE70" s="155">
        <v>0</v>
      </c>
      <c r="AF70" s="155">
        <v>0</v>
      </c>
      <c r="AG70" s="155">
        <v>0</v>
      </c>
      <c r="AH70" s="155">
        <v>0</v>
      </c>
      <c r="AI70" s="155">
        <v>0</v>
      </c>
      <c r="AJ70" s="155">
        <v>0</v>
      </c>
      <c r="AK70" s="155">
        <v>0</v>
      </c>
      <c r="AL70" s="155">
        <v>0</v>
      </c>
      <c r="AM70" s="156">
        <v>0</v>
      </c>
      <c r="AN70" s="156">
        <v>0</v>
      </c>
      <c r="AO70" s="156">
        <v>0</v>
      </c>
      <c r="AP70" s="156">
        <v>0</v>
      </c>
      <c r="AQ70" s="156"/>
      <c r="AR70" s="156"/>
      <c r="AS70" s="156"/>
      <c r="AT70" s="156"/>
      <c r="AU70" s="156">
        <v>0</v>
      </c>
      <c r="AV70" s="156">
        <v>0</v>
      </c>
      <c r="AW70" s="156">
        <v>0</v>
      </c>
      <c r="AX70" s="156">
        <v>0</v>
      </c>
      <c r="AY70" s="156">
        <v>0</v>
      </c>
      <c r="AZ70" s="156">
        <v>0</v>
      </c>
      <c r="BA70" s="156">
        <v>0</v>
      </c>
      <c r="BB70" s="156">
        <v>0</v>
      </c>
      <c r="BC70" s="156">
        <v>0</v>
      </c>
      <c r="BD70" s="156">
        <v>0</v>
      </c>
      <c r="BE70" s="156">
        <v>0</v>
      </c>
      <c r="BF70" s="156">
        <v>0</v>
      </c>
      <c r="BG70" s="156">
        <v>0</v>
      </c>
      <c r="BH70" s="156">
        <v>0</v>
      </c>
      <c r="BI70" s="156">
        <v>0</v>
      </c>
      <c r="BJ70" s="156">
        <v>0</v>
      </c>
      <c r="BK70" s="156"/>
      <c r="BL70" s="156"/>
      <c r="BM70" s="156"/>
      <c r="BN70" s="156"/>
      <c r="BO70" s="156">
        <v>0</v>
      </c>
      <c r="BP70" s="156">
        <v>0</v>
      </c>
      <c r="BQ70" s="156">
        <v>0</v>
      </c>
      <c r="BR70" s="156">
        <v>0</v>
      </c>
      <c r="BS70" s="156">
        <v>0</v>
      </c>
      <c r="BT70" s="156">
        <v>0</v>
      </c>
      <c r="BU70" s="156">
        <v>0</v>
      </c>
      <c r="BV70" s="156">
        <v>0</v>
      </c>
      <c r="BW70" s="156">
        <v>0</v>
      </c>
      <c r="BX70" s="156">
        <v>0</v>
      </c>
      <c r="BY70" s="156">
        <v>0</v>
      </c>
      <c r="BZ70" s="156">
        <v>0</v>
      </c>
      <c r="CA70" s="156">
        <v>0</v>
      </c>
      <c r="CB70" s="156">
        <v>0</v>
      </c>
      <c r="CC70" s="156">
        <v>0</v>
      </c>
      <c r="CD70" s="156">
        <v>0</v>
      </c>
      <c r="CE70" s="156">
        <v>0</v>
      </c>
      <c r="CF70" s="156">
        <v>0</v>
      </c>
      <c r="CG70" s="156">
        <v>0</v>
      </c>
      <c r="CH70" s="156">
        <v>0</v>
      </c>
      <c r="CI70" s="156">
        <v>0</v>
      </c>
      <c r="CJ70" s="156">
        <v>0</v>
      </c>
      <c r="CK70" s="156">
        <v>0</v>
      </c>
      <c r="CL70" s="156">
        <v>0</v>
      </c>
      <c r="CM70" s="156"/>
      <c r="CN70" s="156"/>
      <c r="CO70" s="156"/>
      <c r="CP70" s="156"/>
      <c r="CQ70" s="156">
        <v>400000</v>
      </c>
      <c r="CR70" s="156"/>
      <c r="CS70" s="156"/>
      <c r="CT70" s="156"/>
      <c r="CU70" s="152">
        <f>800000/2</f>
        <v>400000</v>
      </c>
      <c r="CV70" s="156">
        <v>0</v>
      </c>
      <c r="CW70" s="156">
        <v>0</v>
      </c>
      <c r="CX70" s="156">
        <v>0</v>
      </c>
      <c r="CY70" s="152">
        <f>2500000/2</f>
        <v>1250000</v>
      </c>
      <c r="CZ70" s="156">
        <v>0</v>
      </c>
      <c r="DA70" s="156">
        <v>0</v>
      </c>
      <c r="DB70" s="156">
        <v>0</v>
      </c>
      <c r="DC70" s="152">
        <f>2500000/2</f>
        <v>1250000</v>
      </c>
      <c r="DD70" s="152">
        <f t="shared" si="102"/>
        <v>1050000</v>
      </c>
      <c r="DE70" s="152">
        <f t="shared" si="102"/>
        <v>1050000</v>
      </c>
      <c r="DF70" s="152">
        <f t="shared" si="102"/>
        <v>1050000</v>
      </c>
      <c r="DG70" s="152">
        <f>46400000/2</f>
        <v>23200000</v>
      </c>
      <c r="DH70" s="156">
        <v>0</v>
      </c>
      <c r="DI70" s="156">
        <v>0</v>
      </c>
      <c r="DJ70" s="156">
        <v>0</v>
      </c>
      <c r="DK70" s="152">
        <f>7000000/2</f>
        <v>3500000</v>
      </c>
      <c r="DL70" s="156">
        <v>0</v>
      </c>
      <c r="DM70" s="156">
        <v>0</v>
      </c>
      <c r="DN70" s="156">
        <v>0</v>
      </c>
      <c r="DO70" s="156">
        <v>0</v>
      </c>
      <c r="DP70" s="156">
        <v>0</v>
      </c>
      <c r="DQ70" s="156">
        <v>0</v>
      </c>
      <c r="DR70" s="156">
        <v>0</v>
      </c>
      <c r="DS70" s="156">
        <v>0</v>
      </c>
      <c r="DT70" s="156">
        <v>0</v>
      </c>
      <c r="DU70" s="156">
        <v>0</v>
      </c>
      <c r="DV70" s="156">
        <v>0</v>
      </c>
      <c r="DW70" s="166">
        <f t="shared" si="100"/>
        <v>292500000</v>
      </c>
      <c r="DX70" s="166">
        <f t="shared" si="100"/>
        <v>107521649</v>
      </c>
      <c r="DY70" s="166">
        <f t="shared" si="100"/>
        <v>80964862.5</v>
      </c>
      <c r="DZ70" s="166">
        <f t="shared" si="100"/>
        <v>80964862.5</v>
      </c>
      <c r="EA70" s="157">
        <f>+SUM(DW69:DW70)-B69</f>
        <v>292500000</v>
      </c>
    </row>
    <row r="71" spans="1:132" ht="45.75" customHeight="1" x14ac:dyDescent="0.25">
      <c r="A71" s="158" t="s">
        <v>756</v>
      </c>
      <c r="B71" s="148">
        <f>SUM(B72:B74)</f>
        <v>1014000000.0000002</v>
      </c>
      <c r="C71" s="148">
        <f t="shared" ref="C71:DV71" si="103">SUM(C72:C74)</f>
        <v>400000000</v>
      </c>
      <c r="D71" s="148">
        <f t="shared" si="103"/>
        <v>292090209.08999997</v>
      </c>
      <c r="E71" s="148">
        <f t="shared" si="103"/>
        <v>56103456.119999997</v>
      </c>
      <c r="F71" s="148">
        <f t="shared" si="103"/>
        <v>47190672.119999997</v>
      </c>
      <c r="G71" s="148">
        <f t="shared" si="103"/>
        <v>454499409.46000004</v>
      </c>
      <c r="H71" s="148">
        <f t="shared" si="103"/>
        <v>450000000</v>
      </c>
      <c r="I71" s="148">
        <f t="shared" si="103"/>
        <v>180000000</v>
      </c>
      <c r="J71" s="148">
        <f t="shared" si="103"/>
        <v>180000000</v>
      </c>
      <c r="K71" s="148">
        <f t="shared" si="103"/>
        <v>0</v>
      </c>
      <c r="L71" s="148">
        <f t="shared" si="103"/>
        <v>0</v>
      </c>
      <c r="M71" s="148">
        <f t="shared" si="103"/>
        <v>0</v>
      </c>
      <c r="N71" s="148">
        <f t="shared" si="103"/>
        <v>0</v>
      </c>
      <c r="O71" s="148">
        <f t="shared" si="103"/>
        <v>0</v>
      </c>
      <c r="P71" s="148">
        <f t="shared" si="103"/>
        <v>0</v>
      </c>
      <c r="Q71" s="148">
        <f t="shared" si="103"/>
        <v>0</v>
      </c>
      <c r="R71" s="148">
        <f t="shared" si="103"/>
        <v>0</v>
      </c>
      <c r="S71" s="148">
        <f t="shared" si="103"/>
        <v>0</v>
      </c>
      <c r="T71" s="148">
        <f t="shared" si="103"/>
        <v>0</v>
      </c>
      <c r="U71" s="148">
        <f t="shared" si="103"/>
        <v>0</v>
      </c>
      <c r="V71" s="148">
        <f t="shared" si="103"/>
        <v>0</v>
      </c>
      <c r="W71" s="148">
        <f t="shared" si="103"/>
        <v>0</v>
      </c>
      <c r="X71" s="148">
        <f t="shared" si="103"/>
        <v>0</v>
      </c>
      <c r="Y71" s="148">
        <f t="shared" si="103"/>
        <v>0</v>
      </c>
      <c r="Z71" s="148">
        <f t="shared" si="103"/>
        <v>0</v>
      </c>
      <c r="AA71" s="148">
        <f t="shared" si="103"/>
        <v>112541076.49000001</v>
      </c>
      <c r="AB71" s="148">
        <f t="shared" si="103"/>
        <v>46950480</v>
      </c>
      <c r="AC71" s="148">
        <f t="shared" si="103"/>
        <v>10547820</v>
      </c>
      <c r="AD71" s="148">
        <f t="shared" si="103"/>
        <v>5700096</v>
      </c>
      <c r="AE71" s="148">
        <f t="shared" si="103"/>
        <v>46883673.560000002</v>
      </c>
      <c r="AF71" s="148">
        <f t="shared" si="103"/>
        <v>0</v>
      </c>
      <c r="AG71" s="148">
        <f t="shared" si="103"/>
        <v>0</v>
      </c>
      <c r="AH71" s="148">
        <f t="shared" si="103"/>
        <v>0</v>
      </c>
      <c r="AI71" s="148">
        <f t="shared" si="103"/>
        <v>75840.490000000005</v>
      </c>
      <c r="AJ71" s="148">
        <f t="shared" si="103"/>
        <v>0</v>
      </c>
      <c r="AK71" s="148">
        <f t="shared" si="103"/>
        <v>0</v>
      </c>
      <c r="AL71" s="148">
        <f t="shared" si="103"/>
        <v>0</v>
      </c>
      <c r="AM71" s="148">
        <f t="shared" si="103"/>
        <v>0</v>
      </c>
      <c r="AN71" s="148">
        <f t="shared" si="103"/>
        <v>0</v>
      </c>
      <c r="AO71" s="148">
        <f t="shared" si="103"/>
        <v>0</v>
      </c>
      <c r="AP71" s="148">
        <f t="shared" si="103"/>
        <v>0</v>
      </c>
      <c r="AQ71" s="148">
        <f t="shared" si="103"/>
        <v>0</v>
      </c>
      <c r="AR71" s="148">
        <f t="shared" si="103"/>
        <v>0</v>
      </c>
      <c r="AS71" s="148">
        <f t="shared" si="103"/>
        <v>0</v>
      </c>
      <c r="AT71" s="148">
        <f t="shared" si="103"/>
        <v>0</v>
      </c>
      <c r="AU71" s="148">
        <f t="shared" si="103"/>
        <v>0</v>
      </c>
      <c r="AV71" s="148">
        <f t="shared" si="103"/>
        <v>0</v>
      </c>
      <c r="AW71" s="148">
        <f t="shared" si="103"/>
        <v>0</v>
      </c>
      <c r="AX71" s="148">
        <f t="shared" si="103"/>
        <v>0</v>
      </c>
      <c r="AY71" s="148">
        <f t="shared" si="103"/>
        <v>0</v>
      </c>
      <c r="AZ71" s="148">
        <f t="shared" si="103"/>
        <v>0</v>
      </c>
      <c r="BA71" s="148">
        <f t="shared" si="103"/>
        <v>0</v>
      </c>
      <c r="BB71" s="148">
        <f t="shared" si="103"/>
        <v>0</v>
      </c>
      <c r="BC71" s="148">
        <f t="shared" si="103"/>
        <v>0</v>
      </c>
      <c r="BD71" s="148">
        <f t="shared" si="103"/>
        <v>0</v>
      </c>
      <c r="BE71" s="148">
        <f t="shared" si="103"/>
        <v>0</v>
      </c>
      <c r="BF71" s="148">
        <f t="shared" si="103"/>
        <v>0</v>
      </c>
      <c r="BG71" s="148">
        <f t="shared" si="103"/>
        <v>0</v>
      </c>
      <c r="BH71" s="148">
        <f t="shared" si="103"/>
        <v>0</v>
      </c>
      <c r="BI71" s="148">
        <f t="shared" si="103"/>
        <v>0</v>
      </c>
      <c r="BJ71" s="148">
        <f t="shared" si="103"/>
        <v>0</v>
      </c>
      <c r="BK71" s="148">
        <f t="shared" si="103"/>
        <v>0</v>
      </c>
      <c r="BL71" s="148">
        <f t="shared" si="103"/>
        <v>0</v>
      </c>
      <c r="BM71" s="148">
        <f t="shared" si="103"/>
        <v>0</v>
      </c>
      <c r="BN71" s="148">
        <f t="shared" si="103"/>
        <v>0</v>
      </c>
      <c r="BO71" s="148">
        <f t="shared" si="103"/>
        <v>0</v>
      </c>
      <c r="BP71" s="148">
        <f t="shared" si="103"/>
        <v>0</v>
      </c>
      <c r="BQ71" s="148">
        <f t="shared" si="103"/>
        <v>0</v>
      </c>
      <c r="BR71" s="148">
        <f t="shared" si="103"/>
        <v>0</v>
      </c>
      <c r="BS71" s="148">
        <f t="shared" si="103"/>
        <v>0</v>
      </c>
      <c r="BT71" s="148">
        <f t="shared" si="103"/>
        <v>0</v>
      </c>
      <c r="BU71" s="148">
        <f t="shared" si="103"/>
        <v>0</v>
      </c>
      <c r="BV71" s="148">
        <f t="shared" si="103"/>
        <v>0</v>
      </c>
      <c r="BW71" s="148">
        <f t="shared" si="103"/>
        <v>0</v>
      </c>
      <c r="BX71" s="148">
        <f t="shared" si="103"/>
        <v>0</v>
      </c>
      <c r="BY71" s="148">
        <f t="shared" si="103"/>
        <v>0</v>
      </c>
      <c r="BZ71" s="148">
        <f t="shared" si="103"/>
        <v>0</v>
      </c>
      <c r="CA71" s="148">
        <f t="shared" si="103"/>
        <v>0</v>
      </c>
      <c r="CB71" s="148">
        <f t="shared" si="103"/>
        <v>0</v>
      </c>
      <c r="CC71" s="148">
        <f t="shared" si="103"/>
        <v>0</v>
      </c>
      <c r="CD71" s="148">
        <f t="shared" si="103"/>
        <v>0</v>
      </c>
      <c r="CE71" s="148">
        <f t="shared" si="103"/>
        <v>0</v>
      </c>
      <c r="CF71" s="148">
        <f t="shared" si="103"/>
        <v>0</v>
      </c>
      <c r="CG71" s="148">
        <f t="shared" si="103"/>
        <v>0</v>
      </c>
      <c r="CH71" s="148">
        <f t="shared" si="103"/>
        <v>0</v>
      </c>
      <c r="CI71" s="148">
        <f t="shared" si="103"/>
        <v>0</v>
      </c>
      <c r="CJ71" s="148">
        <f t="shared" si="103"/>
        <v>0</v>
      </c>
      <c r="CK71" s="148">
        <f t="shared" si="103"/>
        <v>0</v>
      </c>
      <c r="CL71" s="148">
        <f t="shared" si="103"/>
        <v>0</v>
      </c>
      <c r="CM71" s="148">
        <f t="shared" si="103"/>
        <v>0</v>
      </c>
      <c r="CN71" s="148">
        <f t="shared" si="103"/>
        <v>0</v>
      </c>
      <c r="CO71" s="148">
        <f t="shared" si="103"/>
        <v>0</v>
      </c>
      <c r="CP71" s="148">
        <f t="shared" si="103"/>
        <v>0</v>
      </c>
      <c r="CQ71" s="148">
        <f t="shared" si="103"/>
        <v>0</v>
      </c>
      <c r="CR71" s="148">
        <f t="shared" si="103"/>
        <v>0</v>
      </c>
      <c r="CS71" s="148">
        <f t="shared" si="103"/>
        <v>0</v>
      </c>
      <c r="CT71" s="148">
        <f t="shared" si="103"/>
        <v>0</v>
      </c>
      <c r="CU71" s="148">
        <f t="shared" si="103"/>
        <v>0</v>
      </c>
      <c r="CV71" s="148">
        <f t="shared" si="103"/>
        <v>0</v>
      </c>
      <c r="CW71" s="148">
        <f t="shared" si="103"/>
        <v>0</v>
      </c>
      <c r="CX71" s="148">
        <f t="shared" si="103"/>
        <v>0</v>
      </c>
      <c r="CY71" s="148">
        <f t="shared" si="103"/>
        <v>0</v>
      </c>
      <c r="CZ71" s="148">
        <f t="shared" si="103"/>
        <v>0</v>
      </c>
      <c r="DA71" s="148">
        <f t="shared" si="103"/>
        <v>0</v>
      </c>
      <c r="DB71" s="148">
        <f t="shared" si="103"/>
        <v>0</v>
      </c>
      <c r="DC71" s="148">
        <f t="shared" si="103"/>
        <v>0</v>
      </c>
      <c r="DD71" s="148">
        <f t="shared" si="103"/>
        <v>0</v>
      </c>
      <c r="DE71" s="148">
        <f t="shared" si="103"/>
        <v>0</v>
      </c>
      <c r="DF71" s="148">
        <f t="shared" si="103"/>
        <v>0</v>
      </c>
      <c r="DG71" s="148">
        <f t="shared" si="103"/>
        <v>0</v>
      </c>
      <c r="DH71" s="148">
        <f t="shared" si="103"/>
        <v>0</v>
      </c>
      <c r="DI71" s="148">
        <f t="shared" si="103"/>
        <v>0</v>
      </c>
      <c r="DJ71" s="148">
        <f t="shared" si="103"/>
        <v>0</v>
      </c>
      <c r="DK71" s="148">
        <f t="shared" si="103"/>
        <v>0</v>
      </c>
      <c r="DL71" s="148">
        <f t="shared" si="103"/>
        <v>0</v>
      </c>
      <c r="DM71" s="148">
        <f t="shared" si="103"/>
        <v>0</v>
      </c>
      <c r="DN71" s="148">
        <f t="shared" si="103"/>
        <v>0</v>
      </c>
      <c r="DO71" s="148">
        <f t="shared" si="103"/>
        <v>0</v>
      </c>
      <c r="DP71" s="148">
        <f t="shared" si="103"/>
        <v>0</v>
      </c>
      <c r="DQ71" s="148">
        <f t="shared" si="103"/>
        <v>0</v>
      </c>
      <c r="DR71" s="148">
        <f t="shared" si="103"/>
        <v>0</v>
      </c>
      <c r="DS71" s="148">
        <f t="shared" si="103"/>
        <v>0</v>
      </c>
      <c r="DT71" s="148">
        <f t="shared" si="103"/>
        <v>0</v>
      </c>
      <c r="DU71" s="148">
        <f t="shared" si="103"/>
        <v>0</v>
      </c>
      <c r="DV71" s="148">
        <f t="shared" si="103"/>
        <v>0</v>
      </c>
      <c r="DW71" s="167">
        <f t="shared" si="100"/>
        <v>1014000000</v>
      </c>
      <c r="DX71" s="167">
        <f t="shared" si="100"/>
        <v>789040689.08999991</v>
      </c>
      <c r="DY71" s="167">
        <f t="shared" si="100"/>
        <v>246651276.12</v>
      </c>
      <c r="DZ71" s="167">
        <f t="shared" si="100"/>
        <v>232890768.12</v>
      </c>
      <c r="EA71" s="149">
        <f>+SUM(DW72:DW74)-DW71</f>
        <v>0</v>
      </c>
      <c r="EB71" s="150">
        <f>+DW71-B71</f>
        <v>0</v>
      </c>
    </row>
    <row r="72" spans="1:132" ht="45.75" customHeight="1" x14ac:dyDescent="0.25">
      <c r="A72" s="154" t="s">
        <v>757</v>
      </c>
      <c r="B72" s="315">
        <f>DW72</f>
        <v>338000000.00000006</v>
      </c>
      <c r="C72" s="155">
        <f>400000000/3</f>
        <v>133333333.33333333</v>
      </c>
      <c r="D72" s="155">
        <f>292090209.09/3</f>
        <v>97363403.029999986</v>
      </c>
      <c r="E72" s="155">
        <f>56103456.12/3</f>
        <v>18701152.039999999</v>
      </c>
      <c r="F72" s="155">
        <f>47190672.12/3</f>
        <v>15730224.039999999</v>
      </c>
      <c r="G72" s="155">
        <f>454499409.46/3</f>
        <v>151499803.15333334</v>
      </c>
      <c r="H72" s="155">
        <f>450000000/3</f>
        <v>150000000</v>
      </c>
      <c r="I72" s="155">
        <f>180000000/3</f>
        <v>60000000</v>
      </c>
      <c r="J72" s="155">
        <f>180000000/3</f>
        <v>60000000</v>
      </c>
      <c r="K72" s="155">
        <v>0</v>
      </c>
      <c r="L72" s="155">
        <v>0</v>
      </c>
      <c r="M72" s="155">
        <v>0</v>
      </c>
      <c r="N72" s="155">
        <v>0</v>
      </c>
      <c r="O72" s="155">
        <v>0</v>
      </c>
      <c r="P72" s="155">
        <v>0</v>
      </c>
      <c r="Q72" s="155">
        <v>0</v>
      </c>
      <c r="R72" s="155">
        <v>0</v>
      </c>
      <c r="S72" s="155">
        <v>0</v>
      </c>
      <c r="T72" s="155">
        <v>0</v>
      </c>
      <c r="U72" s="155">
        <v>0</v>
      </c>
      <c r="V72" s="155">
        <v>0</v>
      </c>
      <c r="W72" s="155">
        <v>0</v>
      </c>
      <c r="X72" s="155">
        <v>0</v>
      </c>
      <c r="Y72" s="155">
        <v>0</v>
      </c>
      <c r="Z72" s="155">
        <v>0</v>
      </c>
      <c r="AA72" s="155">
        <f>112541076.49/3</f>
        <v>37513692.163333334</v>
      </c>
      <c r="AB72" s="155">
        <f>46950480/3</f>
        <v>15650160</v>
      </c>
      <c r="AC72" s="155">
        <f>10547820/3</f>
        <v>3515940</v>
      </c>
      <c r="AD72" s="155">
        <f>5700096/3</f>
        <v>1900032</v>
      </c>
      <c r="AE72" s="155">
        <f>46883673.56/3</f>
        <v>15627891.186666667</v>
      </c>
      <c r="AF72" s="155">
        <v>0</v>
      </c>
      <c r="AG72" s="155">
        <v>0</v>
      </c>
      <c r="AH72" s="155">
        <v>0</v>
      </c>
      <c r="AI72" s="155">
        <f>75840.49/3</f>
        <v>25280.163333333334</v>
      </c>
      <c r="AJ72" s="155">
        <v>0</v>
      </c>
      <c r="AK72" s="155">
        <v>0</v>
      </c>
      <c r="AL72" s="155">
        <v>0</v>
      </c>
      <c r="AM72" s="156">
        <v>0</v>
      </c>
      <c r="AN72" s="156">
        <v>0</v>
      </c>
      <c r="AO72" s="156">
        <v>0</v>
      </c>
      <c r="AP72" s="156">
        <v>0</v>
      </c>
      <c r="AQ72" s="156">
        <v>0</v>
      </c>
      <c r="AR72" s="156">
        <v>0</v>
      </c>
      <c r="AS72" s="156">
        <v>0</v>
      </c>
      <c r="AT72" s="156">
        <v>0</v>
      </c>
      <c r="AU72" s="156">
        <v>0</v>
      </c>
      <c r="AV72" s="156">
        <v>0</v>
      </c>
      <c r="AW72" s="156">
        <v>0</v>
      </c>
      <c r="AX72" s="156">
        <v>0</v>
      </c>
      <c r="AY72" s="156">
        <v>0</v>
      </c>
      <c r="AZ72" s="156">
        <v>0</v>
      </c>
      <c r="BA72" s="156">
        <v>0</v>
      </c>
      <c r="BB72" s="156">
        <v>0</v>
      </c>
      <c r="BC72" s="156">
        <v>0</v>
      </c>
      <c r="BD72" s="156">
        <v>0</v>
      </c>
      <c r="BE72" s="156">
        <v>0</v>
      </c>
      <c r="BF72" s="156">
        <v>0</v>
      </c>
      <c r="BG72" s="156">
        <v>0</v>
      </c>
      <c r="BH72" s="156">
        <v>0</v>
      </c>
      <c r="BI72" s="156">
        <v>0</v>
      </c>
      <c r="BJ72" s="156">
        <v>0</v>
      </c>
      <c r="BK72" s="156">
        <v>0</v>
      </c>
      <c r="BL72" s="156">
        <v>0</v>
      </c>
      <c r="BM72" s="156">
        <v>0</v>
      </c>
      <c r="BN72" s="156">
        <v>0</v>
      </c>
      <c r="BO72" s="156">
        <v>0</v>
      </c>
      <c r="BP72" s="156">
        <v>0</v>
      </c>
      <c r="BQ72" s="156">
        <v>0</v>
      </c>
      <c r="BR72" s="156">
        <v>0</v>
      </c>
      <c r="BS72" s="156">
        <v>0</v>
      </c>
      <c r="BT72" s="156">
        <v>0</v>
      </c>
      <c r="BU72" s="156">
        <v>0</v>
      </c>
      <c r="BV72" s="156">
        <v>0</v>
      </c>
      <c r="BW72" s="156">
        <v>0</v>
      </c>
      <c r="BX72" s="156">
        <v>0</v>
      </c>
      <c r="BY72" s="156">
        <v>0</v>
      </c>
      <c r="BZ72" s="156">
        <v>0</v>
      </c>
      <c r="CA72" s="156">
        <v>0</v>
      </c>
      <c r="CB72" s="156">
        <v>0</v>
      </c>
      <c r="CC72" s="156">
        <v>0</v>
      </c>
      <c r="CD72" s="156">
        <v>0</v>
      </c>
      <c r="CE72" s="156">
        <v>0</v>
      </c>
      <c r="CF72" s="156">
        <v>0</v>
      </c>
      <c r="CG72" s="156">
        <v>0</v>
      </c>
      <c r="CH72" s="156">
        <v>0</v>
      </c>
      <c r="CI72" s="156">
        <v>0</v>
      </c>
      <c r="CJ72" s="156">
        <v>0</v>
      </c>
      <c r="CK72" s="156">
        <v>0</v>
      </c>
      <c r="CL72" s="156">
        <v>0</v>
      </c>
      <c r="CM72" s="156">
        <v>0</v>
      </c>
      <c r="CN72" s="156">
        <v>0</v>
      </c>
      <c r="CO72" s="156">
        <v>0</v>
      </c>
      <c r="CP72" s="156">
        <v>0</v>
      </c>
      <c r="CQ72" s="156">
        <v>0</v>
      </c>
      <c r="CR72" s="156">
        <v>0</v>
      </c>
      <c r="CS72" s="156">
        <v>0</v>
      </c>
      <c r="CT72" s="156">
        <v>0</v>
      </c>
      <c r="CU72" s="156">
        <v>0</v>
      </c>
      <c r="CV72" s="156">
        <v>0</v>
      </c>
      <c r="CW72" s="156">
        <v>0</v>
      </c>
      <c r="CX72" s="156">
        <v>0</v>
      </c>
      <c r="CY72" s="156">
        <v>0</v>
      </c>
      <c r="CZ72" s="156">
        <v>0</v>
      </c>
      <c r="DA72" s="156">
        <v>0</v>
      </c>
      <c r="DB72" s="156">
        <v>0</v>
      </c>
      <c r="DC72" s="156">
        <v>0</v>
      </c>
      <c r="DD72" s="156">
        <v>0</v>
      </c>
      <c r="DE72" s="156">
        <v>0</v>
      </c>
      <c r="DF72" s="156">
        <v>0</v>
      </c>
      <c r="DG72" s="156">
        <v>0</v>
      </c>
      <c r="DH72" s="156">
        <v>0</v>
      </c>
      <c r="DI72" s="156">
        <v>0</v>
      </c>
      <c r="DJ72" s="156">
        <v>0</v>
      </c>
      <c r="DK72" s="156">
        <v>0</v>
      </c>
      <c r="DL72" s="156">
        <v>0</v>
      </c>
      <c r="DM72" s="156">
        <v>0</v>
      </c>
      <c r="DN72" s="156">
        <v>0</v>
      </c>
      <c r="DO72" s="156">
        <v>0</v>
      </c>
      <c r="DP72" s="156">
        <v>0</v>
      </c>
      <c r="DQ72" s="156">
        <v>0</v>
      </c>
      <c r="DR72" s="156">
        <v>0</v>
      </c>
      <c r="DS72" s="156">
        <v>0</v>
      </c>
      <c r="DT72" s="156">
        <v>0</v>
      </c>
      <c r="DU72" s="156">
        <v>0</v>
      </c>
      <c r="DV72" s="156">
        <v>0</v>
      </c>
      <c r="DW72" s="166">
        <f t="shared" si="100"/>
        <v>338000000.00000006</v>
      </c>
      <c r="DX72" s="166">
        <f t="shared" si="100"/>
        <v>263013563.02999997</v>
      </c>
      <c r="DY72" s="166">
        <f t="shared" si="100"/>
        <v>82217092.039999992</v>
      </c>
      <c r="DZ72" s="166">
        <f t="shared" si="100"/>
        <v>77630256.039999992</v>
      </c>
      <c r="EA72" s="145"/>
    </row>
    <row r="73" spans="1:132" ht="45.75" customHeight="1" x14ac:dyDescent="0.25">
      <c r="A73" s="154" t="s">
        <v>758</v>
      </c>
      <c r="B73" s="315">
        <f t="shared" ref="B73:B74" si="104">DW73</f>
        <v>338000000.00000006</v>
      </c>
      <c r="C73" s="155">
        <f t="shared" ref="C73:C74" si="105">400000000/3</f>
        <v>133333333.33333333</v>
      </c>
      <c r="D73" s="155">
        <f t="shared" ref="D73:D74" si="106">292090209.09/3</f>
        <v>97363403.029999986</v>
      </c>
      <c r="E73" s="155">
        <f t="shared" ref="E73:E74" si="107">56103456.12/3</f>
        <v>18701152.039999999</v>
      </c>
      <c r="F73" s="155">
        <f t="shared" ref="F73:F74" si="108">47190672.12/3</f>
        <v>15730224.039999999</v>
      </c>
      <c r="G73" s="155">
        <f t="shared" ref="G73:G74" si="109">454499409.46/3</f>
        <v>151499803.15333334</v>
      </c>
      <c r="H73" s="155">
        <f t="shared" ref="H73:H74" si="110">450000000/3</f>
        <v>150000000</v>
      </c>
      <c r="I73" s="155">
        <f t="shared" ref="I73:J74" si="111">180000000/3</f>
        <v>60000000</v>
      </c>
      <c r="J73" s="155">
        <f t="shared" si="111"/>
        <v>60000000</v>
      </c>
      <c r="K73" s="155">
        <v>0</v>
      </c>
      <c r="L73" s="155">
        <v>0</v>
      </c>
      <c r="M73" s="155">
        <v>0</v>
      </c>
      <c r="N73" s="155">
        <v>0</v>
      </c>
      <c r="O73" s="155">
        <v>0</v>
      </c>
      <c r="P73" s="155">
        <v>0</v>
      </c>
      <c r="Q73" s="155">
        <v>0</v>
      </c>
      <c r="R73" s="155">
        <v>0</v>
      </c>
      <c r="S73" s="155">
        <v>0</v>
      </c>
      <c r="T73" s="155">
        <v>0</v>
      </c>
      <c r="U73" s="155">
        <v>0</v>
      </c>
      <c r="V73" s="155">
        <v>0</v>
      </c>
      <c r="W73" s="155">
        <v>0</v>
      </c>
      <c r="X73" s="155">
        <v>0</v>
      </c>
      <c r="Y73" s="155">
        <v>0</v>
      </c>
      <c r="Z73" s="155">
        <v>0</v>
      </c>
      <c r="AA73" s="155">
        <f t="shared" ref="AA73:AA74" si="112">112541076.49/3</f>
        <v>37513692.163333334</v>
      </c>
      <c r="AB73" s="155">
        <f t="shared" ref="AB73:AB74" si="113">46950480/3</f>
        <v>15650160</v>
      </c>
      <c r="AC73" s="155">
        <f t="shared" ref="AC73:AC74" si="114">10547820/3</f>
        <v>3515940</v>
      </c>
      <c r="AD73" s="155">
        <f t="shared" ref="AD73:AD74" si="115">5700096/3</f>
        <v>1900032</v>
      </c>
      <c r="AE73" s="155">
        <f t="shared" ref="AE73:AE74" si="116">46883673.56/3</f>
        <v>15627891.186666667</v>
      </c>
      <c r="AF73" s="155">
        <v>0</v>
      </c>
      <c r="AG73" s="155">
        <v>0</v>
      </c>
      <c r="AH73" s="155">
        <v>0</v>
      </c>
      <c r="AI73" s="155">
        <f t="shared" ref="AI73:AI74" si="117">75840.49/3</f>
        <v>25280.163333333334</v>
      </c>
      <c r="AJ73" s="155">
        <v>0</v>
      </c>
      <c r="AK73" s="155">
        <v>0</v>
      </c>
      <c r="AL73" s="155">
        <v>0</v>
      </c>
      <c r="AM73" s="156">
        <v>0</v>
      </c>
      <c r="AN73" s="156">
        <v>0</v>
      </c>
      <c r="AO73" s="156">
        <v>0</v>
      </c>
      <c r="AP73" s="156">
        <v>0</v>
      </c>
      <c r="AQ73" s="156">
        <v>0</v>
      </c>
      <c r="AR73" s="156">
        <v>0</v>
      </c>
      <c r="AS73" s="156">
        <v>0</v>
      </c>
      <c r="AT73" s="156">
        <v>0</v>
      </c>
      <c r="AU73" s="156">
        <v>0</v>
      </c>
      <c r="AV73" s="156">
        <v>0</v>
      </c>
      <c r="AW73" s="156">
        <v>0</v>
      </c>
      <c r="AX73" s="156">
        <v>0</v>
      </c>
      <c r="AY73" s="156">
        <v>0</v>
      </c>
      <c r="AZ73" s="156">
        <v>0</v>
      </c>
      <c r="BA73" s="156">
        <v>0</v>
      </c>
      <c r="BB73" s="156">
        <v>0</v>
      </c>
      <c r="BC73" s="156">
        <v>0</v>
      </c>
      <c r="BD73" s="156">
        <v>0</v>
      </c>
      <c r="BE73" s="156">
        <v>0</v>
      </c>
      <c r="BF73" s="156">
        <v>0</v>
      </c>
      <c r="BG73" s="156">
        <v>0</v>
      </c>
      <c r="BH73" s="156">
        <v>0</v>
      </c>
      <c r="BI73" s="156">
        <v>0</v>
      </c>
      <c r="BJ73" s="156">
        <v>0</v>
      </c>
      <c r="BK73" s="156">
        <v>0</v>
      </c>
      <c r="BL73" s="156">
        <v>0</v>
      </c>
      <c r="BM73" s="156">
        <v>0</v>
      </c>
      <c r="BN73" s="156">
        <v>0</v>
      </c>
      <c r="BO73" s="156">
        <v>0</v>
      </c>
      <c r="BP73" s="156">
        <v>0</v>
      </c>
      <c r="BQ73" s="156">
        <v>0</v>
      </c>
      <c r="BR73" s="156">
        <v>0</v>
      </c>
      <c r="BS73" s="156">
        <v>0</v>
      </c>
      <c r="BT73" s="156">
        <v>0</v>
      </c>
      <c r="BU73" s="156">
        <v>0</v>
      </c>
      <c r="BV73" s="156">
        <v>0</v>
      </c>
      <c r="BW73" s="156">
        <v>0</v>
      </c>
      <c r="BX73" s="156">
        <v>0</v>
      </c>
      <c r="BY73" s="156">
        <v>0</v>
      </c>
      <c r="BZ73" s="156">
        <v>0</v>
      </c>
      <c r="CA73" s="156">
        <v>0</v>
      </c>
      <c r="CB73" s="156">
        <v>0</v>
      </c>
      <c r="CC73" s="156">
        <v>0</v>
      </c>
      <c r="CD73" s="156">
        <v>0</v>
      </c>
      <c r="CE73" s="156">
        <v>0</v>
      </c>
      <c r="CF73" s="156">
        <v>0</v>
      </c>
      <c r="CG73" s="156">
        <v>0</v>
      </c>
      <c r="CH73" s="156">
        <v>0</v>
      </c>
      <c r="CI73" s="156">
        <v>0</v>
      </c>
      <c r="CJ73" s="156">
        <v>0</v>
      </c>
      <c r="CK73" s="156">
        <v>0</v>
      </c>
      <c r="CL73" s="156">
        <v>0</v>
      </c>
      <c r="CM73" s="156">
        <v>0</v>
      </c>
      <c r="CN73" s="156">
        <v>0</v>
      </c>
      <c r="CO73" s="156">
        <v>0</v>
      </c>
      <c r="CP73" s="156">
        <v>0</v>
      </c>
      <c r="CQ73" s="156">
        <v>0</v>
      </c>
      <c r="CR73" s="156">
        <v>0</v>
      </c>
      <c r="CS73" s="156">
        <v>0</v>
      </c>
      <c r="CT73" s="156">
        <v>0</v>
      </c>
      <c r="CU73" s="156">
        <v>0</v>
      </c>
      <c r="CV73" s="156">
        <v>0</v>
      </c>
      <c r="CW73" s="156">
        <v>0</v>
      </c>
      <c r="CX73" s="156">
        <v>0</v>
      </c>
      <c r="CY73" s="156">
        <v>0</v>
      </c>
      <c r="CZ73" s="156">
        <v>0</v>
      </c>
      <c r="DA73" s="156">
        <v>0</v>
      </c>
      <c r="DB73" s="156">
        <v>0</v>
      </c>
      <c r="DC73" s="156">
        <v>0</v>
      </c>
      <c r="DD73" s="156">
        <v>0</v>
      </c>
      <c r="DE73" s="156">
        <v>0</v>
      </c>
      <c r="DF73" s="156">
        <v>0</v>
      </c>
      <c r="DG73" s="156">
        <v>0</v>
      </c>
      <c r="DH73" s="156">
        <v>0</v>
      </c>
      <c r="DI73" s="156">
        <v>0</v>
      </c>
      <c r="DJ73" s="156">
        <v>0</v>
      </c>
      <c r="DK73" s="156">
        <v>0</v>
      </c>
      <c r="DL73" s="156">
        <v>0</v>
      </c>
      <c r="DM73" s="156">
        <v>0</v>
      </c>
      <c r="DN73" s="156">
        <v>0</v>
      </c>
      <c r="DO73" s="156">
        <v>0</v>
      </c>
      <c r="DP73" s="156">
        <v>0</v>
      </c>
      <c r="DQ73" s="156">
        <v>0</v>
      </c>
      <c r="DR73" s="156">
        <v>0</v>
      </c>
      <c r="DS73" s="156">
        <v>0</v>
      </c>
      <c r="DT73" s="156">
        <v>0</v>
      </c>
      <c r="DU73" s="156">
        <v>0</v>
      </c>
      <c r="DV73" s="156">
        <v>0</v>
      </c>
      <c r="DW73" s="166">
        <f t="shared" si="100"/>
        <v>338000000.00000006</v>
      </c>
      <c r="DX73" s="166">
        <f t="shared" si="100"/>
        <v>263013563.02999997</v>
      </c>
      <c r="DY73" s="166">
        <f t="shared" si="100"/>
        <v>82217092.039999992</v>
      </c>
      <c r="DZ73" s="166">
        <f t="shared" si="100"/>
        <v>77630256.039999992</v>
      </c>
      <c r="EA73" s="145"/>
    </row>
    <row r="74" spans="1:132" ht="45.75" customHeight="1" x14ac:dyDescent="0.25">
      <c r="A74" s="154" t="s">
        <v>759</v>
      </c>
      <c r="B74" s="315">
        <f t="shared" si="104"/>
        <v>338000000.00000006</v>
      </c>
      <c r="C74" s="155">
        <f t="shared" si="105"/>
        <v>133333333.33333333</v>
      </c>
      <c r="D74" s="155">
        <f t="shared" si="106"/>
        <v>97363403.029999986</v>
      </c>
      <c r="E74" s="155">
        <f t="shared" si="107"/>
        <v>18701152.039999999</v>
      </c>
      <c r="F74" s="155">
        <f t="shared" si="108"/>
        <v>15730224.039999999</v>
      </c>
      <c r="G74" s="155">
        <f t="shared" si="109"/>
        <v>151499803.15333334</v>
      </c>
      <c r="H74" s="155">
        <f t="shared" si="110"/>
        <v>150000000</v>
      </c>
      <c r="I74" s="155">
        <f t="shared" si="111"/>
        <v>60000000</v>
      </c>
      <c r="J74" s="155">
        <f t="shared" si="111"/>
        <v>60000000</v>
      </c>
      <c r="K74" s="155">
        <v>0</v>
      </c>
      <c r="L74" s="155">
        <v>0</v>
      </c>
      <c r="M74" s="155">
        <v>0</v>
      </c>
      <c r="N74" s="155">
        <v>0</v>
      </c>
      <c r="O74" s="155">
        <v>0</v>
      </c>
      <c r="P74" s="155">
        <v>0</v>
      </c>
      <c r="Q74" s="155">
        <v>0</v>
      </c>
      <c r="R74" s="155">
        <v>0</v>
      </c>
      <c r="S74" s="155">
        <v>0</v>
      </c>
      <c r="T74" s="155">
        <v>0</v>
      </c>
      <c r="U74" s="155">
        <v>0</v>
      </c>
      <c r="V74" s="155">
        <v>0</v>
      </c>
      <c r="W74" s="155">
        <v>0</v>
      </c>
      <c r="X74" s="155">
        <v>0</v>
      </c>
      <c r="Y74" s="155">
        <v>0</v>
      </c>
      <c r="Z74" s="155">
        <v>0</v>
      </c>
      <c r="AA74" s="155">
        <f t="shared" si="112"/>
        <v>37513692.163333334</v>
      </c>
      <c r="AB74" s="155">
        <f t="shared" si="113"/>
        <v>15650160</v>
      </c>
      <c r="AC74" s="155">
        <f t="shared" si="114"/>
        <v>3515940</v>
      </c>
      <c r="AD74" s="155">
        <f t="shared" si="115"/>
        <v>1900032</v>
      </c>
      <c r="AE74" s="155">
        <f t="shared" si="116"/>
        <v>15627891.186666667</v>
      </c>
      <c r="AF74" s="155">
        <v>0</v>
      </c>
      <c r="AG74" s="155">
        <v>0</v>
      </c>
      <c r="AH74" s="155">
        <v>0</v>
      </c>
      <c r="AI74" s="155">
        <f t="shared" si="117"/>
        <v>25280.163333333334</v>
      </c>
      <c r="AJ74" s="155">
        <v>0</v>
      </c>
      <c r="AK74" s="155">
        <v>0</v>
      </c>
      <c r="AL74" s="155">
        <v>0</v>
      </c>
      <c r="AM74" s="156">
        <v>0</v>
      </c>
      <c r="AN74" s="156">
        <v>0</v>
      </c>
      <c r="AO74" s="156">
        <v>0</v>
      </c>
      <c r="AP74" s="156">
        <v>0</v>
      </c>
      <c r="AQ74" s="156">
        <v>0</v>
      </c>
      <c r="AR74" s="156">
        <v>0</v>
      </c>
      <c r="AS74" s="156">
        <v>0</v>
      </c>
      <c r="AT74" s="156">
        <v>0</v>
      </c>
      <c r="AU74" s="156">
        <v>0</v>
      </c>
      <c r="AV74" s="156">
        <v>0</v>
      </c>
      <c r="AW74" s="156">
        <v>0</v>
      </c>
      <c r="AX74" s="156">
        <v>0</v>
      </c>
      <c r="AY74" s="156">
        <v>0</v>
      </c>
      <c r="AZ74" s="156">
        <v>0</v>
      </c>
      <c r="BA74" s="156">
        <v>0</v>
      </c>
      <c r="BB74" s="156">
        <v>0</v>
      </c>
      <c r="BC74" s="156">
        <v>0</v>
      </c>
      <c r="BD74" s="156">
        <v>0</v>
      </c>
      <c r="BE74" s="156">
        <v>0</v>
      </c>
      <c r="BF74" s="156">
        <v>0</v>
      </c>
      <c r="BG74" s="156">
        <v>0</v>
      </c>
      <c r="BH74" s="156">
        <v>0</v>
      </c>
      <c r="BI74" s="156">
        <v>0</v>
      </c>
      <c r="BJ74" s="156">
        <v>0</v>
      </c>
      <c r="BK74" s="156">
        <v>0</v>
      </c>
      <c r="BL74" s="156">
        <v>0</v>
      </c>
      <c r="BM74" s="156">
        <v>0</v>
      </c>
      <c r="BN74" s="156">
        <v>0</v>
      </c>
      <c r="BO74" s="156">
        <v>0</v>
      </c>
      <c r="BP74" s="156">
        <v>0</v>
      </c>
      <c r="BQ74" s="156">
        <v>0</v>
      </c>
      <c r="BR74" s="156">
        <v>0</v>
      </c>
      <c r="BS74" s="156">
        <v>0</v>
      </c>
      <c r="BT74" s="156">
        <v>0</v>
      </c>
      <c r="BU74" s="156">
        <v>0</v>
      </c>
      <c r="BV74" s="156">
        <v>0</v>
      </c>
      <c r="BW74" s="156">
        <v>0</v>
      </c>
      <c r="BX74" s="156">
        <v>0</v>
      </c>
      <c r="BY74" s="156">
        <v>0</v>
      </c>
      <c r="BZ74" s="156">
        <v>0</v>
      </c>
      <c r="CA74" s="156">
        <v>0</v>
      </c>
      <c r="CB74" s="156">
        <v>0</v>
      </c>
      <c r="CC74" s="156">
        <v>0</v>
      </c>
      <c r="CD74" s="156">
        <v>0</v>
      </c>
      <c r="CE74" s="156">
        <v>0</v>
      </c>
      <c r="CF74" s="156">
        <v>0</v>
      </c>
      <c r="CG74" s="156">
        <v>0</v>
      </c>
      <c r="CH74" s="156">
        <v>0</v>
      </c>
      <c r="CI74" s="156">
        <v>0</v>
      </c>
      <c r="CJ74" s="156">
        <v>0</v>
      </c>
      <c r="CK74" s="156">
        <v>0</v>
      </c>
      <c r="CL74" s="156">
        <v>0</v>
      </c>
      <c r="CM74" s="156">
        <v>0</v>
      </c>
      <c r="CN74" s="156">
        <v>0</v>
      </c>
      <c r="CO74" s="156">
        <v>0</v>
      </c>
      <c r="CP74" s="156">
        <v>0</v>
      </c>
      <c r="CQ74" s="156">
        <v>0</v>
      </c>
      <c r="CR74" s="156">
        <v>0</v>
      </c>
      <c r="CS74" s="156">
        <v>0</v>
      </c>
      <c r="CT74" s="156">
        <v>0</v>
      </c>
      <c r="CU74" s="156">
        <v>0</v>
      </c>
      <c r="CV74" s="156">
        <v>0</v>
      </c>
      <c r="CW74" s="156">
        <v>0</v>
      </c>
      <c r="CX74" s="156">
        <v>0</v>
      </c>
      <c r="CY74" s="156">
        <v>0</v>
      </c>
      <c r="CZ74" s="156">
        <v>0</v>
      </c>
      <c r="DA74" s="156">
        <v>0</v>
      </c>
      <c r="DB74" s="156">
        <v>0</v>
      </c>
      <c r="DC74" s="156">
        <v>0</v>
      </c>
      <c r="DD74" s="156">
        <v>0</v>
      </c>
      <c r="DE74" s="156">
        <v>0</v>
      </c>
      <c r="DF74" s="156">
        <v>0</v>
      </c>
      <c r="DG74" s="156">
        <v>0</v>
      </c>
      <c r="DH74" s="156">
        <v>0</v>
      </c>
      <c r="DI74" s="156">
        <v>0</v>
      </c>
      <c r="DJ74" s="156">
        <v>0</v>
      </c>
      <c r="DK74" s="156">
        <v>0</v>
      </c>
      <c r="DL74" s="156">
        <v>0</v>
      </c>
      <c r="DM74" s="156">
        <v>0</v>
      </c>
      <c r="DN74" s="156">
        <v>0</v>
      </c>
      <c r="DO74" s="156">
        <v>0</v>
      </c>
      <c r="DP74" s="156">
        <v>0</v>
      </c>
      <c r="DQ74" s="156">
        <v>0</v>
      </c>
      <c r="DR74" s="156">
        <v>0</v>
      </c>
      <c r="DS74" s="156">
        <v>0</v>
      </c>
      <c r="DT74" s="156">
        <v>0</v>
      </c>
      <c r="DU74" s="156">
        <v>0</v>
      </c>
      <c r="DV74" s="156">
        <v>0</v>
      </c>
      <c r="DW74" s="166">
        <f t="shared" si="100"/>
        <v>338000000.00000006</v>
      </c>
      <c r="DX74" s="166">
        <f t="shared" si="100"/>
        <v>263013563.02999997</v>
      </c>
      <c r="DY74" s="166">
        <f t="shared" si="100"/>
        <v>82217092.039999992</v>
      </c>
      <c r="DZ74" s="166">
        <f t="shared" si="100"/>
        <v>77630256.039999992</v>
      </c>
      <c r="EA74" s="157">
        <f>+SUM(DW72:DW74)-B72</f>
        <v>676000000.00000024</v>
      </c>
    </row>
    <row r="75" spans="1:132" ht="45.75" customHeight="1" x14ac:dyDescent="0.25">
      <c r="A75" s="158" t="s">
        <v>760</v>
      </c>
      <c r="B75" s="148">
        <f>SUM(B76:B82)</f>
        <v>1329999999.9999998</v>
      </c>
      <c r="C75" s="148">
        <f t="shared" ref="C75:DV75" si="118">SUM(C76:C82)</f>
        <v>649999999.99999988</v>
      </c>
      <c r="D75" s="148">
        <f t="shared" si="118"/>
        <v>511653698.99999988</v>
      </c>
      <c r="E75" s="148">
        <f t="shared" si="118"/>
        <v>179798847</v>
      </c>
      <c r="F75" s="148">
        <f t="shared" si="118"/>
        <v>148777879</v>
      </c>
      <c r="G75" s="148">
        <f>SUM(G76:G82)</f>
        <v>137361137.00999999</v>
      </c>
      <c r="H75" s="148">
        <f>SUM(H76:H82)</f>
        <v>88071440</v>
      </c>
      <c r="I75" s="148">
        <f t="shared" si="118"/>
        <v>21717395.999999996</v>
      </c>
      <c r="J75" s="148">
        <f t="shared" si="118"/>
        <v>11049155.999999998</v>
      </c>
      <c r="K75" s="148">
        <f t="shared" si="118"/>
        <v>22126437.359999999</v>
      </c>
      <c r="L75" s="148">
        <f t="shared" si="118"/>
        <v>6507062.6399999987</v>
      </c>
      <c r="M75" s="148">
        <f t="shared" si="118"/>
        <v>2799720</v>
      </c>
      <c r="N75" s="148">
        <f t="shared" si="118"/>
        <v>2799720</v>
      </c>
      <c r="O75" s="148">
        <f t="shared" si="118"/>
        <v>22163015</v>
      </c>
      <c r="P75" s="148">
        <f t="shared" si="118"/>
        <v>22126437.359999999</v>
      </c>
      <c r="Q75" s="148">
        <f t="shared" si="118"/>
        <v>0</v>
      </c>
      <c r="R75" s="148">
        <f t="shared" si="118"/>
        <v>0</v>
      </c>
      <c r="S75" s="148">
        <f t="shared" si="118"/>
        <v>88787681.050000012</v>
      </c>
      <c r="T75" s="148">
        <f t="shared" si="118"/>
        <v>38482560</v>
      </c>
      <c r="U75" s="148">
        <f t="shared" si="118"/>
        <v>8498142</v>
      </c>
      <c r="V75" s="148">
        <f t="shared" si="118"/>
        <v>8498142</v>
      </c>
      <c r="W75" s="148">
        <f t="shared" si="118"/>
        <v>324561729.57999992</v>
      </c>
      <c r="X75" s="148">
        <f t="shared" si="118"/>
        <v>83550027.300000012</v>
      </c>
      <c r="Y75" s="148">
        <f t="shared" si="118"/>
        <v>16454291.999999996</v>
      </c>
      <c r="Z75" s="148">
        <f t="shared" si="118"/>
        <v>11110452.000000002</v>
      </c>
      <c r="AA75" s="148">
        <f t="shared" si="118"/>
        <v>0</v>
      </c>
      <c r="AB75" s="148">
        <f t="shared" si="118"/>
        <v>0</v>
      </c>
      <c r="AC75" s="148">
        <f t="shared" si="118"/>
        <v>0</v>
      </c>
      <c r="AD75" s="148">
        <f t="shared" si="118"/>
        <v>0</v>
      </c>
      <c r="AE75" s="148">
        <f t="shared" si="118"/>
        <v>0</v>
      </c>
      <c r="AF75" s="148">
        <f t="shared" si="118"/>
        <v>0</v>
      </c>
      <c r="AG75" s="148">
        <f t="shared" si="118"/>
        <v>0</v>
      </c>
      <c r="AH75" s="148">
        <f t="shared" si="118"/>
        <v>0</v>
      </c>
      <c r="AI75" s="148">
        <f t="shared" si="118"/>
        <v>0</v>
      </c>
      <c r="AJ75" s="148">
        <f t="shared" si="118"/>
        <v>0</v>
      </c>
      <c r="AK75" s="148">
        <f t="shared" si="118"/>
        <v>0</v>
      </c>
      <c r="AL75" s="148">
        <f t="shared" si="118"/>
        <v>0</v>
      </c>
      <c r="AM75" s="148">
        <f t="shared" si="118"/>
        <v>0</v>
      </c>
      <c r="AN75" s="148">
        <f t="shared" si="118"/>
        <v>0</v>
      </c>
      <c r="AO75" s="148">
        <f t="shared" si="118"/>
        <v>0</v>
      </c>
      <c r="AP75" s="148">
        <f t="shared" si="118"/>
        <v>0</v>
      </c>
      <c r="AQ75" s="148">
        <f t="shared" si="118"/>
        <v>0</v>
      </c>
      <c r="AR75" s="148">
        <f t="shared" si="118"/>
        <v>0</v>
      </c>
      <c r="AS75" s="148">
        <f t="shared" si="118"/>
        <v>0</v>
      </c>
      <c r="AT75" s="148">
        <f t="shared" si="118"/>
        <v>0</v>
      </c>
      <c r="AU75" s="148">
        <f t="shared" si="118"/>
        <v>0</v>
      </c>
      <c r="AV75" s="148">
        <f t="shared" si="118"/>
        <v>0</v>
      </c>
      <c r="AW75" s="148">
        <f t="shared" si="118"/>
        <v>0</v>
      </c>
      <c r="AX75" s="148">
        <f t="shared" si="118"/>
        <v>0</v>
      </c>
      <c r="AY75" s="148">
        <f t="shared" si="118"/>
        <v>0</v>
      </c>
      <c r="AZ75" s="148">
        <f t="shared" si="118"/>
        <v>0</v>
      </c>
      <c r="BA75" s="148">
        <f t="shared" si="118"/>
        <v>0</v>
      </c>
      <c r="BB75" s="148">
        <f t="shared" si="118"/>
        <v>0</v>
      </c>
      <c r="BC75" s="148">
        <f t="shared" si="118"/>
        <v>0</v>
      </c>
      <c r="BD75" s="148">
        <f t="shared" si="118"/>
        <v>0</v>
      </c>
      <c r="BE75" s="148">
        <f t="shared" si="118"/>
        <v>0</v>
      </c>
      <c r="BF75" s="148">
        <f t="shared" si="118"/>
        <v>0</v>
      </c>
      <c r="BG75" s="148">
        <f t="shared" si="118"/>
        <v>0</v>
      </c>
      <c r="BH75" s="148">
        <f t="shared" si="118"/>
        <v>0</v>
      </c>
      <c r="BI75" s="148">
        <f t="shared" si="118"/>
        <v>0</v>
      </c>
      <c r="BJ75" s="148">
        <f t="shared" si="118"/>
        <v>0</v>
      </c>
      <c r="BK75" s="148">
        <f t="shared" si="118"/>
        <v>0</v>
      </c>
      <c r="BL75" s="148">
        <f t="shared" si="118"/>
        <v>0</v>
      </c>
      <c r="BM75" s="148">
        <f t="shared" si="118"/>
        <v>0</v>
      </c>
      <c r="BN75" s="148">
        <f t="shared" si="118"/>
        <v>0</v>
      </c>
      <c r="BO75" s="148">
        <f t="shared" si="118"/>
        <v>0</v>
      </c>
      <c r="BP75" s="148">
        <f t="shared" si="118"/>
        <v>0</v>
      </c>
      <c r="BQ75" s="148">
        <f t="shared" si="118"/>
        <v>0</v>
      </c>
      <c r="BR75" s="148">
        <f t="shared" si="118"/>
        <v>0</v>
      </c>
      <c r="BS75" s="148">
        <f t="shared" si="118"/>
        <v>0</v>
      </c>
      <c r="BT75" s="148">
        <f t="shared" si="118"/>
        <v>0</v>
      </c>
      <c r="BU75" s="148">
        <f t="shared" si="118"/>
        <v>0</v>
      </c>
      <c r="BV75" s="148">
        <f t="shared" si="118"/>
        <v>0</v>
      </c>
      <c r="BW75" s="148">
        <f t="shared" si="118"/>
        <v>0</v>
      </c>
      <c r="BX75" s="148">
        <f t="shared" si="118"/>
        <v>0</v>
      </c>
      <c r="BY75" s="148">
        <f t="shared" si="118"/>
        <v>0</v>
      </c>
      <c r="BZ75" s="148">
        <f t="shared" si="118"/>
        <v>0</v>
      </c>
      <c r="CA75" s="148">
        <f t="shared" si="118"/>
        <v>0</v>
      </c>
      <c r="CB75" s="148">
        <f t="shared" si="118"/>
        <v>0</v>
      </c>
      <c r="CC75" s="148">
        <f t="shared" si="118"/>
        <v>0</v>
      </c>
      <c r="CD75" s="148">
        <f t="shared" si="118"/>
        <v>0</v>
      </c>
      <c r="CE75" s="148">
        <f t="shared" si="118"/>
        <v>0</v>
      </c>
      <c r="CF75" s="148">
        <f t="shared" si="118"/>
        <v>0</v>
      </c>
      <c r="CG75" s="148">
        <f t="shared" si="118"/>
        <v>0</v>
      </c>
      <c r="CH75" s="148">
        <f t="shared" si="118"/>
        <v>0</v>
      </c>
      <c r="CI75" s="148">
        <f t="shared" si="118"/>
        <v>0</v>
      </c>
      <c r="CJ75" s="148">
        <f t="shared" si="118"/>
        <v>0</v>
      </c>
      <c r="CK75" s="148">
        <f t="shared" si="118"/>
        <v>0</v>
      </c>
      <c r="CL75" s="148">
        <f t="shared" si="118"/>
        <v>0</v>
      </c>
      <c r="CM75" s="148">
        <f t="shared" si="118"/>
        <v>0</v>
      </c>
      <c r="CN75" s="148">
        <f t="shared" si="118"/>
        <v>0</v>
      </c>
      <c r="CO75" s="148">
        <f t="shared" si="118"/>
        <v>0</v>
      </c>
      <c r="CP75" s="148">
        <f t="shared" si="118"/>
        <v>0</v>
      </c>
      <c r="CQ75" s="148">
        <f t="shared" si="118"/>
        <v>0</v>
      </c>
      <c r="CR75" s="148">
        <f t="shared" si="118"/>
        <v>0</v>
      </c>
      <c r="CS75" s="148">
        <f t="shared" si="118"/>
        <v>0</v>
      </c>
      <c r="CT75" s="148">
        <f t="shared" si="118"/>
        <v>0</v>
      </c>
      <c r="CU75" s="148">
        <f t="shared" si="118"/>
        <v>0</v>
      </c>
      <c r="CV75" s="148">
        <f t="shared" si="118"/>
        <v>0</v>
      </c>
      <c r="CW75" s="148">
        <f t="shared" si="118"/>
        <v>0</v>
      </c>
      <c r="CX75" s="148">
        <f t="shared" si="118"/>
        <v>0</v>
      </c>
      <c r="CY75" s="148">
        <f t="shared" si="118"/>
        <v>0</v>
      </c>
      <c r="CZ75" s="148">
        <f t="shared" si="118"/>
        <v>0</v>
      </c>
      <c r="DA75" s="148">
        <f t="shared" si="118"/>
        <v>0</v>
      </c>
      <c r="DB75" s="148">
        <f t="shared" si="118"/>
        <v>0</v>
      </c>
      <c r="DC75" s="148">
        <f t="shared" si="118"/>
        <v>0</v>
      </c>
      <c r="DD75" s="148">
        <f t="shared" si="118"/>
        <v>0</v>
      </c>
      <c r="DE75" s="148">
        <f t="shared" si="118"/>
        <v>0</v>
      </c>
      <c r="DF75" s="148">
        <f t="shared" si="118"/>
        <v>0</v>
      </c>
      <c r="DG75" s="148">
        <f t="shared" si="118"/>
        <v>0</v>
      </c>
      <c r="DH75" s="148">
        <f t="shared" si="118"/>
        <v>0</v>
      </c>
      <c r="DI75" s="148">
        <f t="shared" si="118"/>
        <v>0</v>
      </c>
      <c r="DJ75" s="148">
        <f t="shared" si="118"/>
        <v>0</v>
      </c>
      <c r="DK75" s="148">
        <f t="shared" si="118"/>
        <v>0</v>
      </c>
      <c r="DL75" s="148">
        <f t="shared" si="118"/>
        <v>0</v>
      </c>
      <c r="DM75" s="148">
        <f t="shared" si="118"/>
        <v>0</v>
      </c>
      <c r="DN75" s="148">
        <f t="shared" si="118"/>
        <v>0</v>
      </c>
      <c r="DO75" s="148">
        <f t="shared" si="118"/>
        <v>0</v>
      </c>
      <c r="DP75" s="148">
        <f t="shared" si="118"/>
        <v>0</v>
      </c>
      <c r="DQ75" s="148">
        <f t="shared" si="118"/>
        <v>0</v>
      </c>
      <c r="DR75" s="148">
        <f t="shared" si="118"/>
        <v>0</v>
      </c>
      <c r="DS75" s="148">
        <f t="shared" si="118"/>
        <v>85000000.000000015</v>
      </c>
      <c r="DT75" s="148">
        <f t="shared" si="118"/>
        <v>0</v>
      </c>
      <c r="DU75" s="148">
        <f t="shared" si="118"/>
        <v>0</v>
      </c>
      <c r="DV75" s="148">
        <f t="shared" si="118"/>
        <v>0</v>
      </c>
      <c r="DW75" s="144">
        <f t="shared" si="100"/>
        <v>1329999999.9999998</v>
      </c>
      <c r="DX75" s="144">
        <f t="shared" si="100"/>
        <v>750391226.29999995</v>
      </c>
      <c r="DY75" s="144">
        <f t="shared" si="100"/>
        <v>229268397</v>
      </c>
      <c r="DZ75" s="144">
        <f t="shared" si="100"/>
        <v>182235349</v>
      </c>
      <c r="EA75" s="149">
        <f>+SUM(DW76:DW82)-B75</f>
        <v>0</v>
      </c>
      <c r="EB75" s="150">
        <f>+DW75-B75</f>
        <v>0</v>
      </c>
    </row>
    <row r="76" spans="1:132" ht="45.75" customHeight="1" x14ac:dyDescent="0.25">
      <c r="A76" s="154" t="s">
        <v>761</v>
      </c>
      <c r="B76" s="315">
        <f>DW76</f>
        <v>189999999.99999997</v>
      </c>
      <c r="C76" s="155">
        <f>650000000/7</f>
        <v>92857142.857142851</v>
      </c>
      <c r="D76" s="155">
        <f>511653699/7</f>
        <v>73093385.571428567</v>
      </c>
      <c r="E76" s="155">
        <f>179798847/7</f>
        <v>25685549.571428571</v>
      </c>
      <c r="F76" s="155">
        <f>148777879/7</f>
        <v>21253982.714285713</v>
      </c>
      <c r="G76" s="155">
        <f>137361137.01/7</f>
        <v>19623019.572857141</v>
      </c>
      <c r="H76" s="155">
        <f>88071440/7</f>
        <v>12581634.285714285</v>
      </c>
      <c r="I76" s="155">
        <f>21717396/7</f>
        <v>3102485.1428571427</v>
      </c>
      <c r="J76" s="155">
        <f>11049156/7</f>
        <v>1578450.857142857</v>
      </c>
      <c r="K76" s="155">
        <f>22126437.36/7</f>
        <v>3160919.6228571427</v>
      </c>
      <c r="L76" s="155">
        <f>6507062.64/7</f>
        <v>929580.37714285706</v>
      </c>
      <c r="M76" s="155">
        <f>2799720/7</f>
        <v>399960</v>
      </c>
      <c r="N76" s="155">
        <f>2799720/7</f>
        <v>399960</v>
      </c>
      <c r="O76" s="155">
        <f>22163015/7</f>
        <v>3166145</v>
      </c>
      <c r="P76" s="155">
        <f>22126437.36/7</f>
        <v>3160919.6228571427</v>
      </c>
      <c r="Q76" s="155">
        <v>0</v>
      </c>
      <c r="R76" s="155">
        <v>0</v>
      </c>
      <c r="S76" s="155">
        <f>88787681.05/7</f>
        <v>12683954.435714286</v>
      </c>
      <c r="T76" s="155">
        <f>38482560/7</f>
        <v>5497508.5714285718</v>
      </c>
      <c r="U76" s="155">
        <f>8498142/7</f>
        <v>1214020.2857142857</v>
      </c>
      <c r="V76" s="155">
        <f>8498142/7</f>
        <v>1214020.2857142857</v>
      </c>
      <c r="W76" s="155">
        <f>324561729.58/7</f>
        <v>46365961.368571423</v>
      </c>
      <c r="X76" s="155">
        <f>83550027.3/7</f>
        <v>11935718.185714286</v>
      </c>
      <c r="Y76" s="155">
        <f>16454292/7</f>
        <v>2350613.1428571427</v>
      </c>
      <c r="Z76" s="155">
        <f>11110452/7</f>
        <v>1587207.4285714286</v>
      </c>
      <c r="AA76" s="155">
        <v>0</v>
      </c>
      <c r="AB76" s="155">
        <v>0</v>
      </c>
      <c r="AC76" s="155">
        <v>0</v>
      </c>
      <c r="AD76" s="155">
        <v>0</v>
      </c>
      <c r="AE76" s="155">
        <v>0</v>
      </c>
      <c r="AF76" s="155">
        <v>0</v>
      </c>
      <c r="AG76" s="155">
        <v>0</v>
      </c>
      <c r="AH76" s="155">
        <v>0</v>
      </c>
      <c r="AI76" s="155">
        <v>0</v>
      </c>
      <c r="AJ76" s="155">
        <v>0</v>
      </c>
      <c r="AK76" s="155">
        <v>0</v>
      </c>
      <c r="AL76" s="155">
        <v>0</v>
      </c>
      <c r="AM76" s="156">
        <v>0</v>
      </c>
      <c r="AN76" s="156">
        <v>0</v>
      </c>
      <c r="AO76" s="156">
        <v>0</v>
      </c>
      <c r="AP76" s="156">
        <v>0</v>
      </c>
      <c r="AQ76" s="156">
        <v>0</v>
      </c>
      <c r="AR76" s="156">
        <v>0</v>
      </c>
      <c r="AS76" s="156">
        <v>0</v>
      </c>
      <c r="AT76" s="156">
        <v>0</v>
      </c>
      <c r="AU76" s="156">
        <v>0</v>
      </c>
      <c r="AV76" s="156">
        <v>0</v>
      </c>
      <c r="AW76" s="156">
        <v>0</v>
      </c>
      <c r="AX76" s="156">
        <v>0</v>
      </c>
      <c r="AY76" s="156">
        <v>0</v>
      </c>
      <c r="AZ76" s="156">
        <v>0</v>
      </c>
      <c r="BA76" s="156">
        <v>0</v>
      </c>
      <c r="BB76" s="156">
        <v>0</v>
      </c>
      <c r="BC76" s="156">
        <v>0</v>
      </c>
      <c r="BD76" s="156">
        <v>0</v>
      </c>
      <c r="BE76" s="156">
        <v>0</v>
      </c>
      <c r="BF76" s="156">
        <v>0</v>
      </c>
      <c r="BG76" s="156">
        <v>0</v>
      </c>
      <c r="BH76" s="156">
        <v>0</v>
      </c>
      <c r="BI76" s="156">
        <v>0</v>
      </c>
      <c r="BJ76" s="156">
        <v>0</v>
      </c>
      <c r="BK76" s="155">
        <v>0</v>
      </c>
      <c r="BL76" s="155">
        <v>0</v>
      </c>
      <c r="BM76" s="155">
        <v>0</v>
      </c>
      <c r="BN76" s="155">
        <v>0</v>
      </c>
      <c r="BO76" s="156">
        <v>0</v>
      </c>
      <c r="BP76" s="156">
        <v>0</v>
      </c>
      <c r="BQ76" s="156">
        <v>0</v>
      </c>
      <c r="BR76" s="156">
        <v>0</v>
      </c>
      <c r="BS76" s="156">
        <v>0</v>
      </c>
      <c r="BT76" s="156">
        <v>0</v>
      </c>
      <c r="BU76" s="156">
        <v>0</v>
      </c>
      <c r="BV76" s="156">
        <v>0</v>
      </c>
      <c r="BW76" s="156">
        <v>0</v>
      </c>
      <c r="BX76" s="156">
        <v>0</v>
      </c>
      <c r="BY76" s="156">
        <v>0</v>
      </c>
      <c r="BZ76" s="156">
        <v>0</v>
      </c>
      <c r="CA76" s="156">
        <v>0</v>
      </c>
      <c r="CB76" s="156">
        <v>0</v>
      </c>
      <c r="CC76" s="156">
        <v>0</v>
      </c>
      <c r="CD76" s="156">
        <v>0</v>
      </c>
      <c r="CE76" s="156">
        <v>0</v>
      </c>
      <c r="CF76" s="156">
        <v>0</v>
      </c>
      <c r="CG76" s="156">
        <v>0</v>
      </c>
      <c r="CH76" s="156">
        <v>0</v>
      </c>
      <c r="CI76" s="156">
        <v>0</v>
      </c>
      <c r="CJ76" s="156">
        <v>0</v>
      </c>
      <c r="CK76" s="156">
        <v>0</v>
      </c>
      <c r="CL76" s="156">
        <v>0</v>
      </c>
      <c r="CM76" s="156">
        <v>0</v>
      </c>
      <c r="CN76" s="156">
        <v>0</v>
      </c>
      <c r="CO76" s="156">
        <v>0</v>
      </c>
      <c r="CP76" s="156">
        <v>0</v>
      </c>
      <c r="CQ76" s="156">
        <v>0</v>
      </c>
      <c r="CR76" s="156">
        <v>0</v>
      </c>
      <c r="CS76" s="156">
        <v>0</v>
      </c>
      <c r="CT76" s="156">
        <v>0</v>
      </c>
      <c r="CU76" s="156">
        <v>0</v>
      </c>
      <c r="CV76" s="156">
        <v>0</v>
      </c>
      <c r="CW76" s="156">
        <v>0</v>
      </c>
      <c r="CX76" s="156">
        <v>0</v>
      </c>
      <c r="CY76" s="156">
        <v>0</v>
      </c>
      <c r="CZ76" s="156">
        <v>0</v>
      </c>
      <c r="DA76" s="156">
        <v>0</v>
      </c>
      <c r="DB76" s="156">
        <v>0</v>
      </c>
      <c r="DC76" s="156">
        <v>0</v>
      </c>
      <c r="DD76" s="156">
        <v>0</v>
      </c>
      <c r="DE76" s="156">
        <v>0</v>
      </c>
      <c r="DF76" s="156">
        <v>0</v>
      </c>
      <c r="DG76" s="156">
        <v>0</v>
      </c>
      <c r="DH76" s="156">
        <v>0</v>
      </c>
      <c r="DI76" s="156">
        <v>0</v>
      </c>
      <c r="DJ76" s="156">
        <v>0</v>
      </c>
      <c r="DK76" s="156">
        <v>0</v>
      </c>
      <c r="DL76" s="156">
        <v>0</v>
      </c>
      <c r="DM76" s="156">
        <v>0</v>
      </c>
      <c r="DN76" s="156">
        <v>0</v>
      </c>
      <c r="DO76" s="156">
        <v>0</v>
      </c>
      <c r="DP76" s="156">
        <v>0</v>
      </c>
      <c r="DQ76" s="156">
        <v>0</v>
      </c>
      <c r="DR76" s="156">
        <v>0</v>
      </c>
      <c r="DS76" s="156">
        <f>85000000/7</f>
        <v>12142857.142857144</v>
      </c>
      <c r="DT76" s="156">
        <v>0</v>
      </c>
      <c r="DU76" s="156">
        <v>0</v>
      </c>
      <c r="DV76" s="156">
        <v>0</v>
      </c>
      <c r="DW76" s="166">
        <f t="shared" si="100"/>
        <v>189999999.99999997</v>
      </c>
      <c r="DX76" s="166">
        <f t="shared" si="100"/>
        <v>107198746.61428571</v>
      </c>
      <c r="DY76" s="166">
        <f t="shared" si="100"/>
        <v>32752628.142857142</v>
      </c>
      <c r="DZ76" s="166">
        <f t="shared" si="100"/>
        <v>26033621.285714287</v>
      </c>
      <c r="EA76" s="145"/>
    </row>
    <row r="77" spans="1:132" ht="45.75" customHeight="1" x14ac:dyDescent="0.25">
      <c r="A77" s="154" t="s">
        <v>762</v>
      </c>
      <c r="B77" s="315">
        <f t="shared" ref="B77:B82" si="119">DW77</f>
        <v>189999999.99999997</v>
      </c>
      <c r="C77" s="155">
        <f t="shared" ref="C77:C82" si="120">650000000/7</f>
        <v>92857142.857142851</v>
      </c>
      <c r="D77" s="155">
        <f t="shared" ref="D77:D82" si="121">511653699/7</f>
        <v>73093385.571428567</v>
      </c>
      <c r="E77" s="155">
        <f t="shared" ref="E77:E82" si="122">179798847/7</f>
        <v>25685549.571428571</v>
      </c>
      <c r="F77" s="155">
        <f t="shared" ref="F77:F82" si="123">148777879/7</f>
        <v>21253982.714285713</v>
      </c>
      <c r="G77" s="155">
        <f t="shared" ref="G77:G82" si="124">137361137.01/7</f>
        <v>19623019.572857141</v>
      </c>
      <c r="H77" s="155">
        <f t="shared" ref="H77:H82" si="125">88071440/7</f>
        <v>12581634.285714285</v>
      </c>
      <c r="I77" s="155">
        <f t="shared" ref="I77:I82" si="126">21717396/7</f>
        <v>3102485.1428571427</v>
      </c>
      <c r="J77" s="155">
        <f t="shared" ref="J77:J82" si="127">11049156/7</f>
        <v>1578450.857142857</v>
      </c>
      <c r="K77" s="155">
        <f t="shared" ref="K77:K82" si="128">22126437.36/7</f>
        <v>3160919.6228571427</v>
      </c>
      <c r="L77" s="155">
        <f t="shared" ref="L77:L82" si="129">6507062.64/7</f>
        <v>929580.37714285706</v>
      </c>
      <c r="M77" s="155">
        <f t="shared" ref="M77:N82" si="130">2799720/7</f>
        <v>399960</v>
      </c>
      <c r="N77" s="155">
        <f t="shared" si="130"/>
        <v>399960</v>
      </c>
      <c r="O77" s="155">
        <f t="shared" ref="O77:O82" si="131">22163015/7</f>
        <v>3166145</v>
      </c>
      <c r="P77" s="155">
        <f t="shared" ref="P77:P81" si="132">22126437.36/7</f>
        <v>3160919.6228571427</v>
      </c>
      <c r="Q77" s="155">
        <v>0</v>
      </c>
      <c r="R77" s="155">
        <v>0</v>
      </c>
      <c r="S77" s="155">
        <f t="shared" ref="S77:S82" si="133">88787681.05/7</f>
        <v>12683954.435714286</v>
      </c>
      <c r="T77" s="155">
        <f t="shared" ref="T77:T82" si="134">38482560/7</f>
        <v>5497508.5714285718</v>
      </c>
      <c r="U77" s="155">
        <f t="shared" ref="U77:V82" si="135">8498142/7</f>
        <v>1214020.2857142857</v>
      </c>
      <c r="V77" s="155">
        <f t="shared" si="135"/>
        <v>1214020.2857142857</v>
      </c>
      <c r="W77" s="155">
        <f t="shared" ref="W77:W82" si="136">324561729.58/7</f>
        <v>46365961.368571423</v>
      </c>
      <c r="X77" s="155">
        <f t="shared" ref="X77:X82" si="137">83550027.3/7</f>
        <v>11935718.185714286</v>
      </c>
      <c r="Y77" s="155">
        <f t="shared" ref="Y77:Y82" si="138">16454292/7</f>
        <v>2350613.1428571427</v>
      </c>
      <c r="Z77" s="155">
        <f t="shared" ref="Z77:Z82" si="139">11110452/7</f>
        <v>1587207.4285714286</v>
      </c>
      <c r="AA77" s="155">
        <v>0</v>
      </c>
      <c r="AB77" s="155">
        <v>0</v>
      </c>
      <c r="AC77" s="155">
        <v>0</v>
      </c>
      <c r="AD77" s="155">
        <v>0</v>
      </c>
      <c r="AE77" s="155">
        <v>0</v>
      </c>
      <c r="AF77" s="155">
        <v>0</v>
      </c>
      <c r="AG77" s="155">
        <v>0</v>
      </c>
      <c r="AH77" s="155">
        <v>0</v>
      </c>
      <c r="AI77" s="155">
        <v>0</v>
      </c>
      <c r="AJ77" s="155">
        <v>0</v>
      </c>
      <c r="AK77" s="155">
        <v>0</v>
      </c>
      <c r="AL77" s="155">
        <v>0</v>
      </c>
      <c r="AM77" s="156">
        <v>0</v>
      </c>
      <c r="AN77" s="156">
        <v>0</v>
      </c>
      <c r="AO77" s="156">
        <v>0</v>
      </c>
      <c r="AP77" s="156">
        <v>0</v>
      </c>
      <c r="AQ77" s="156">
        <v>0</v>
      </c>
      <c r="AR77" s="156">
        <v>0</v>
      </c>
      <c r="AS77" s="156">
        <v>0</v>
      </c>
      <c r="AT77" s="156">
        <v>0</v>
      </c>
      <c r="AU77" s="156">
        <v>0</v>
      </c>
      <c r="AV77" s="156">
        <v>0</v>
      </c>
      <c r="AW77" s="156">
        <v>0</v>
      </c>
      <c r="AX77" s="156">
        <v>0</v>
      </c>
      <c r="AY77" s="156">
        <v>0</v>
      </c>
      <c r="AZ77" s="156">
        <v>0</v>
      </c>
      <c r="BA77" s="156">
        <v>0</v>
      </c>
      <c r="BB77" s="156">
        <v>0</v>
      </c>
      <c r="BC77" s="156">
        <v>0</v>
      </c>
      <c r="BD77" s="156">
        <v>0</v>
      </c>
      <c r="BE77" s="156">
        <v>0</v>
      </c>
      <c r="BF77" s="156">
        <v>0</v>
      </c>
      <c r="BG77" s="156">
        <v>0</v>
      </c>
      <c r="BH77" s="156">
        <v>0</v>
      </c>
      <c r="BI77" s="156">
        <v>0</v>
      </c>
      <c r="BJ77" s="156">
        <v>0</v>
      </c>
      <c r="BK77" s="155">
        <v>0</v>
      </c>
      <c r="BL77" s="155">
        <v>0</v>
      </c>
      <c r="BM77" s="155">
        <v>0</v>
      </c>
      <c r="BN77" s="155">
        <v>0</v>
      </c>
      <c r="BO77" s="156">
        <v>0</v>
      </c>
      <c r="BP77" s="156">
        <v>0</v>
      </c>
      <c r="BQ77" s="156">
        <v>0</v>
      </c>
      <c r="BR77" s="156">
        <v>0</v>
      </c>
      <c r="BS77" s="156">
        <v>0</v>
      </c>
      <c r="BT77" s="156">
        <v>0</v>
      </c>
      <c r="BU77" s="156">
        <v>0</v>
      </c>
      <c r="BV77" s="156">
        <v>0</v>
      </c>
      <c r="BW77" s="156">
        <v>0</v>
      </c>
      <c r="BX77" s="156">
        <v>0</v>
      </c>
      <c r="BY77" s="156">
        <v>0</v>
      </c>
      <c r="BZ77" s="156">
        <v>0</v>
      </c>
      <c r="CA77" s="156">
        <v>0</v>
      </c>
      <c r="CB77" s="156">
        <v>0</v>
      </c>
      <c r="CC77" s="156">
        <v>0</v>
      </c>
      <c r="CD77" s="156">
        <v>0</v>
      </c>
      <c r="CE77" s="156">
        <v>0</v>
      </c>
      <c r="CF77" s="156">
        <v>0</v>
      </c>
      <c r="CG77" s="156">
        <v>0</v>
      </c>
      <c r="CH77" s="156">
        <v>0</v>
      </c>
      <c r="CI77" s="156">
        <v>0</v>
      </c>
      <c r="CJ77" s="156">
        <v>0</v>
      </c>
      <c r="CK77" s="156">
        <v>0</v>
      </c>
      <c r="CL77" s="156">
        <v>0</v>
      </c>
      <c r="CM77" s="156">
        <v>0</v>
      </c>
      <c r="CN77" s="156">
        <v>0</v>
      </c>
      <c r="CO77" s="156">
        <v>0</v>
      </c>
      <c r="CP77" s="156">
        <v>0</v>
      </c>
      <c r="CQ77" s="156">
        <v>0</v>
      </c>
      <c r="CR77" s="156">
        <v>0</v>
      </c>
      <c r="CS77" s="156">
        <v>0</v>
      </c>
      <c r="CT77" s="156">
        <v>0</v>
      </c>
      <c r="CU77" s="156">
        <v>0</v>
      </c>
      <c r="CV77" s="156">
        <v>0</v>
      </c>
      <c r="CW77" s="156">
        <v>0</v>
      </c>
      <c r="CX77" s="156">
        <v>0</v>
      </c>
      <c r="CY77" s="156">
        <v>0</v>
      </c>
      <c r="CZ77" s="156">
        <v>0</v>
      </c>
      <c r="DA77" s="156">
        <v>0</v>
      </c>
      <c r="DB77" s="156">
        <v>0</v>
      </c>
      <c r="DC77" s="156">
        <v>0</v>
      </c>
      <c r="DD77" s="156">
        <v>0</v>
      </c>
      <c r="DE77" s="156">
        <v>0</v>
      </c>
      <c r="DF77" s="156">
        <v>0</v>
      </c>
      <c r="DG77" s="156">
        <v>0</v>
      </c>
      <c r="DH77" s="156">
        <v>0</v>
      </c>
      <c r="DI77" s="156">
        <v>0</v>
      </c>
      <c r="DJ77" s="156">
        <v>0</v>
      </c>
      <c r="DK77" s="156">
        <v>0</v>
      </c>
      <c r="DL77" s="156">
        <v>0</v>
      </c>
      <c r="DM77" s="156">
        <v>0</v>
      </c>
      <c r="DN77" s="156">
        <v>0</v>
      </c>
      <c r="DO77" s="156">
        <v>0</v>
      </c>
      <c r="DP77" s="156">
        <v>0</v>
      </c>
      <c r="DQ77" s="156">
        <v>0</v>
      </c>
      <c r="DR77" s="156">
        <v>0</v>
      </c>
      <c r="DS77" s="156">
        <f t="shared" ref="DS77:DS82" si="140">85000000/7</f>
        <v>12142857.142857144</v>
      </c>
      <c r="DT77" s="156">
        <v>0</v>
      </c>
      <c r="DU77" s="156">
        <v>0</v>
      </c>
      <c r="DV77" s="156">
        <v>0</v>
      </c>
      <c r="DW77" s="166">
        <f t="shared" si="100"/>
        <v>189999999.99999997</v>
      </c>
      <c r="DX77" s="166">
        <f t="shared" si="100"/>
        <v>107198746.61428571</v>
      </c>
      <c r="DY77" s="166">
        <f t="shared" si="100"/>
        <v>32752628.142857142</v>
      </c>
      <c r="DZ77" s="166">
        <f t="shared" si="100"/>
        <v>26033621.285714287</v>
      </c>
      <c r="EA77" s="145"/>
    </row>
    <row r="78" spans="1:132" ht="45.75" customHeight="1" x14ac:dyDescent="0.25">
      <c r="A78" s="154" t="s">
        <v>763</v>
      </c>
      <c r="B78" s="315">
        <f t="shared" si="119"/>
        <v>189999999.99999997</v>
      </c>
      <c r="C78" s="155">
        <f t="shared" si="120"/>
        <v>92857142.857142851</v>
      </c>
      <c r="D78" s="155">
        <f t="shared" si="121"/>
        <v>73093385.571428567</v>
      </c>
      <c r="E78" s="155">
        <f t="shared" si="122"/>
        <v>25685549.571428571</v>
      </c>
      <c r="F78" s="155">
        <f t="shared" si="123"/>
        <v>21253982.714285713</v>
      </c>
      <c r="G78" s="155">
        <f t="shared" si="124"/>
        <v>19623019.572857141</v>
      </c>
      <c r="H78" s="155">
        <f t="shared" si="125"/>
        <v>12581634.285714285</v>
      </c>
      <c r="I78" s="155">
        <f t="shared" si="126"/>
        <v>3102485.1428571427</v>
      </c>
      <c r="J78" s="155">
        <f t="shared" si="127"/>
        <v>1578450.857142857</v>
      </c>
      <c r="K78" s="155">
        <f t="shared" si="128"/>
        <v>3160919.6228571427</v>
      </c>
      <c r="L78" s="155">
        <f t="shared" si="129"/>
        <v>929580.37714285706</v>
      </c>
      <c r="M78" s="155">
        <f t="shared" si="130"/>
        <v>399960</v>
      </c>
      <c r="N78" s="155">
        <f t="shared" si="130"/>
        <v>399960</v>
      </c>
      <c r="O78" s="155">
        <f t="shared" si="131"/>
        <v>3166145</v>
      </c>
      <c r="P78" s="155">
        <f t="shared" si="132"/>
        <v>3160919.6228571427</v>
      </c>
      <c r="Q78" s="155">
        <v>0</v>
      </c>
      <c r="R78" s="155">
        <v>0</v>
      </c>
      <c r="S78" s="155">
        <f t="shared" si="133"/>
        <v>12683954.435714286</v>
      </c>
      <c r="T78" s="155">
        <f t="shared" si="134"/>
        <v>5497508.5714285718</v>
      </c>
      <c r="U78" s="155">
        <f t="shared" si="135"/>
        <v>1214020.2857142857</v>
      </c>
      <c r="V78" s="155">
        <f t="shared" si="135"/>
        <v>1214020.2857142857</v>
      </c>
      <c r="W78" s="155">
        <f t="shared" si="136"/>
        <v>46365961.368571423</v>
      </c>
      <c r="X78" s="155">
        <f t="shared" si="137"/>
        <v>11935718.185714286</v>
      </c>
      <c r="Y78" s="155">
        <f t="shared" si="138"/>
        <v>2350613.1428571427</v>
      </c>
      <c r="Z78" s="155">
        <f t="shared" si="139"/>
        <v>1587207.4285714286</v>
      </c>
      <c r="AA78" s="155">
        <v>0</v>
      </c>
      <c r="AB78" s="155">
        <v>0</v>
      </c>
      <c r="AC78" s="155">
        <v>0</v>
      </c>
      <c r="AD78" s="155">
        <v>0</v>
      </c>
      <c r="AE78" s="155">
        <v>0</v>
      </c>
      <c r="AF78" s="155">
        <v>0</v>
      </c>
      <c r="AG78" s="155">
        <v>0</v>
      </c>
      <c r="AH78" s="155">
        <v>0</v>
      </c>
      <c r="AI78" s="155">
        <v>0</v>
      </c>
      <c r="AJ78" s="155">
        <v>0</v>
      </c>
      <c r="AK78" s="155">
        <v>0</v>
      </c>
      <c r="AL78" s="155">
        <v>0</v>
      </c>
      <c r="AM78" s="156">
        <v>0</v>
      </c>
      <c r="AN78" s="156">
        <v>0</v>
      </c>
      <c r="AO78" s="156">
        <v>0</v>
      </c>
      <c r="AP78" s="156">
        <v>0</v>
      </c>
      <c r="AQ78" s="156">
        <v>0</v>
      </c>
      <c r="AR78" s="156">
        <v>0</v>
      </c>
      <c r="AS78" s="156">
        <v>0</v>
      </c>
      <c r="AT78" s="156">
        <v>0</v>
      </c>
      <c r="AU78" s="156">
        <v>0</v>
      </c>
      <c r="AV78" s="156">
        <v>0</v>
      </c>
      <c r="AW78" s="156">
        <v>0</v>
      </c>
      <c r="AX78" s="156">
        <v>0</v>
      </c>
      <c r="AY78" s="156">
        <v>0</v>
      </c>
      <c r="AZ78" s="156">
        <v>0</v>
      </c>
      <c r="BA78" s="156">
        <v>0</v>
      </c>
      <c r="BB78" s="156">
        <v>0</v>
      </c>
      <c r="BC78" s="156">
        <v>0</v>
      </c>
      <c r="BD78" s="156">
        <v>0</v>
      </c>
      <c r="BE78" s="156">
        <v>0</v>
      </c>
      <c r="BF78" s="156">
        <v>0</v>
      </c>
      <c r="BG78" s="156">
        <v>0</v>
      </c>
      <c r="BH78" s="156">
        <v>0</v>
      </c>
      <c r="BI78" s="156">
        <v>0</v>
      </c>
      <c r="BJ78" s="156">
        <v>0</v>
      </c>
      <c r="BK78" s="155">
        <v>0</v>
      </c>
      <c r="BL78" s="155">
        <v>0</v>
      </c>
      <c r="BM78" s="155">
        <v>0</v>
      </c>
      <c r="BN78" s="155">
        <v>0</v>
      </c>
      <c r="BO78" s="156">
        <v>0</v>
      </c>
      <c r="BP78" s="156">
        <v>0</v>
      </c>
      <c r="BQ78" s="156">
        <v>0</v>
      </c>
      <c r="BR78" s="156">
        <v>0</v>
      </c>
      <c r="BS78" s="156">
        <v>0</v>
      </c>
      <c r="BT78" s="156">
        <v>0</v>
      </c>
      <c r="BU78" s="156">
        <v>0</v>
      </c>
      <c r="BV78" s="156">
        <v>0</v>
      </c>
      <c r="BW78" s="156">
        <v>0</v>
      </c>
      <c r="BX78" s="156">
        <v>0</v>
      </c>
      <c r="BY78" s="156">
        <v>0</v>
      </c>
      <c r="BZ78" s="156">
        <v>0</v>
      </c>
      <c r="CA78" s="156">
        <v>0</v>
      </c>
      <c r="CB78" s="156">
        <v>0</v>
      </c>
      <c r="CC78" s="156">
        <v>0</v>
      </c>
      <c r="CD78" s="156">
        <v>0</v>
      </c>
      <c r="CE78" s="156">
        <v>0</v>
      </c>
      <c r="CF78" s="156">
        <v>0</v>
      </c>
      <c r="CG78" s="156">
        <v>0</v>
      </c>
      <c r="CH78" s="156">
        <v>0</v>
      </c>
      <c r="CI78" s="156">
        <v>0</v>
      </c>
      <c r="CJ78" s="156">
        <v>0</v>
      </c>
      <c r="CK78" s="156">
        <v>0</v>
      </c>
      <c r="CL78" s="156">
        <v>0</v>
      </c>
      <c r="CM78" s="156">
        <v>0</v>
      </c>
      <c r="CN78" s="156">
        <v>0</v>
      </c>
      <c r="CO78" s="156">
        <v>0</v>
      </c>
      <c r="CP78" s="156">
        <v>0</v>
      </c>
      <c r="CQ78" s="156">
        <v>0</v>
      </c>
      <c r="CR78" s="156">
        <v>0</v>
      </c>
      <c r="CS78" s="156">
        <v>0</v>
      </c>
      <c r="CT78" s="156">
        <v>0</v>
      </c>
      <c r="CU78" s="156">
        <v>0</v>
      </c>
      <c r="CV78" s="156">
        <v>0</v>
      </c>
      <c r="CW78" s="156">
        <v>0</v>
      </c>
      <c r="CX78" s="156">
        <v>0</v>
      </c>
      <c r="CY78" s="156">
        <v>0</v>
      </c>
      <c r="CZ78" s="156">
        <v>0</v>
      </c>
      <c r="DA78" s="156">
        <v>0</v>
      </c>
      <c r="DB78" s="156">
        <v>0</v>
      </c>
      <c r="DC78" s="156">
        <v>0</v>
      </c>
      <c r="DD78" s="156">
        <v>0</v>
      </c>
      <c r="DE78" s="156">
        <v>0</v>
      </c>
      <c r="DF78" s="156">
        <v>0</v>
      </c>
      <c r="DG78" s="156">
        <v>0</v>
      </c>
      <c r="DH78" s="156">
        <v>0</v>
      </c>
      <c r="DI78" s="156">
        <v>0</v>
      </c>
      <c r="DJ78" s="156">
        <v>0</v>
      </c>
      <c r="DK78" s="156">
        <v>0</v>
      </c>
      <c r="DL78" s="156">
        <v>0</v>
      </c>
      <c r="DM78" s="156">
        <v>0</v>
      </c>
      <c r="DN78" s="156">
        <v>0</v>
      </c>
      <c r="DO78" s="156">
        <v>0</v>
      </c>
      <c r="DP78" s="156">
        <v>0</v>
      </c>
      <c r="DQ78" s="156">
        <v>0</v>
      </c>
      <c r="DR78" s="156">
        <v>0</v>
      </c>
      <c r="DS78" s="156">
        <f t="shared" si="140"/>
        <v>12142857.142857144</v>
      </c>
      <c r="DT78" s="156">
        <v>0</v>
      </c>
      <c r="DU78" s="156">
        <v>0</v>
      </c>
      <c r="DV78" s="156">
        <v>0</v>
      </c>
      <c r="DW78" s="166">
        <f t="shared" si="100"/>
        <v>189999999.99999997</v>
      </c>
      <c r="DX78" s="166">
        <f t="shared" si="100"/>
        <v>107198746.61428571</v>
      </c>
      <c r="DY78" s="166">
        <f t="shared" si="100"/>
        <v>32752628.142857142</v>
      </c>
      <c r="DZ78" s="166">
        <f t="shared" si="100"/>
        <v>26033621.285714287</v>
      </c>
      <c r="EA78" s="145"/>
    </row>
    <row r="79" spans="1:132" ht="45.75" customHeight="1" x14ac:dyDescent="0.25">
      <c r="A79" s="154" t="s">
        <v>764</v>
      </c>
      <c r="B79" s="315">
        <f t="shared" si="119"/>
        <v>189999999.99999997</v>
      </c>
      <c r="C79" s="155">
        <f t="shared" si="120"/>
        <v>92857142.857142851</v>
      </c>
      <c r="D79" s="155">
        <f t="shared" si="121"/>
        <v>73093385.571428567</v>
      </c>
      <c r="E79" s="155">
        <f t="shared" si="122"/>
        <v>25685549.571428571</v>
      </c>
      <c r="F79" s="155">
        <f t="shared" si="123"/>
        <v>21253982.714285713</v>
      </c>
      <c r="G79" s="155">
        <f t="shared" si="124"/>
        <v>19623019.572857141</v>
      </c>
      <c r="H79" s="155">
        <f t="shared" si="125"/>
        <v>12581634.285714285</v>
      </c>
      <c r="I79" s="155">
        <f t="shared" si="126"/>
        <v>3102485.1428571427</v>
      </c>
      <c r="J79" s="155">
        <f t="shared" si="127"/>
        <v>1578450.857142857</v>
      </c>
      <c r="K79" s="155">
        <f t="shared" si="128"/>
        <v>3160919.6228571427</v>
      </c>
      <c r="L79" s="155">
        <f t="shared" si="129"/>
        <v>929580.37714285706</v>
      </c>
      <c r="M79" s="155">
        <f t="shared" si="130"/>
        <v>399960</v>
      </c>
      <c r="N79" s="155">
        <f t="shared" si="130"/>
        <v>399960</v>
      </c>
      <c r="O79" s="155">
        <f t="shared" si="131"/>
        <v>3166145</v>
      </c>
      <c r="P79" s="155">
        <f t="shared" si="132"/>
        <v>3160919.6228571427</v>
      </c>
      <c r="Q79" s="155">
        <v>0</v>
      </c>
      <c r="R79" s="155">
        <v>0</v>
      </c>
      <c r="S79" s="155">
        <f t="shared" si="133"/>
        <v>12683954.435714286</v>
      </c>
      <c r="T79" s="155">
        <f t="shared" si="134"/>
        <v>5497508.5714285718</v>
      </c>
      <c r="U79" s="155">
        <f t="shared" si="135"/>
        <v>1214020.2857142857</v>
      </c>
      <c r="V79" s="155">
        <f t="shared" si="135"/>
        <v>1214020.2857142857</v>
      </c>
      <c r="W79" s="155">
        <f t="shared" si="136"/>
        <v>46365961.368571423</v>
      </c>
      <c r="X79" s="155">
        <f t="shared" si="137"/>
        <v>11935718.185714286</v>
      </c>
      <c r="Y79" s="155">
        <f t="shared" si="138"/>
        <v>2350613.1428571427</v>
      </c>
      <c r="Z79" s="155">
        <f t="shared" si="139"/>
        <v>1587207.4285714286</v>
      </c>
      <c r="AA79" s="155">
        <v>0</v>
      </c>
      <c r="AB79" s="155">
        <v>0</v>
      </c>
      <c r="AC79" s="155">
        <v>0</v>
      </c>
      <c r="AD79" s="155">
        <v>0</v>
      </c>
      <c r="AE79" s="155">
        <v>0</v>
      </c>
      <c r="AF79" s="155">
        <v>0</v>
      </c>
      <c r="AG79" s="155">
        <v>0</v>
      </c>
      <c r="AH79" s="155">
        <v>0</v>
      </c>
      <c r="AI79" s="155">
        <v>0</v>
      </c>
      <c r="AJ79" s="155">
        <v>0</v>
      </c>
      <c r="AK79" s="155">
        <v>0</v>
      </c>
      <c r="AL79" s="155">
        <v>0</v>
      </c>
      <c r="AM79" s="156">
        <v>0</v>
      </c>
      <c r="AN79" s="156">
        <v>0</v>
      </c>
      <c r="AO79" s="156">
        <v>0</v>
      </c>
      <c r="AP79" s="156">
        <v>0</v>
      </c>
      <c r="AQ79" s="156">
        <v>0</v>
      </c>
      <c r="AR79" s="156">
        <v>0</v>
      </c>
      <c r="AS79" s="156">
        <v>0</v>
      </c>
      <c r="AT79" s="156">
        <v>0</v>
      </c>
      <c r="AU79" s="156">
        <v>0</v>
      </c>
      <c r="AV79" s="156">
        <v>0</v>
      </c>
      <c r="AW79" s="156">
        <v>0</v>
      </c>
      <c r="AX79" s="156">
        <v>0</v>
      </c>
      <c r="AY79" s="156">
        <v>0</v>
      </c>
      <c r="AZ79" s="156">
        <v>0</v>
      </c>
      <c r="BA79" s="156">
        <v>0</v>
      </c>
      <c r="BB79" s="156">
        <v>0</v>
      </c>
      <c r="BC79" s="156">
        <v>0</v>
      </c>
      <c r="BD79" s="156">
        <v>0</v>
      </c>
      <c r="BE79" s="156">
        <v>0</v>
      </c>
      <c r="BF79" s="156">
        <v>0</v>
      </c>
      <c r="BG79" s="156">
        <v>0</v>
      </c>
      <c r="BH79" s="156">
        <v>0</v>
      </c>
      <c r="BI79" s="156">
        <v>0</v>
      </c>
      <c r="BJ79" s="156">
        <v>0</v>
      </c>
      <c r="BK79" s="155">
        <v>0</v>
      </c>
      <c r="BL79" s="155">
        <v>0</v>
      </c>
      <c r="BM79" s="155">
        <v>0</v>
      </c>
      <c r="BN79" s="155">
        <v>0</v>
      </c>
      <c r="BO79" s="156">
        <v>0</v>
      </c>
      <c r="BP79" s="156">
        <v>0</v>
      </c>
      <c r="BQ79" s="156">
        <v>0</v>
      </c>
      <c r="BR79" s="156">
        <v>0</v>
      </c>
      <c r="BS79" s="156">
        <v>0</v>
      </c>
      <c r="BT79" s="156">
        <v>0</v>
      </c>
      <c r="BU79" s="156">
        <v>0</v>
      </c>
      <c r="BV79" s="156">
        <v>0</v>
      </c>
      <c r="BW79" s="156">
        <v>0</v>
      </c>
      <c r="BX79" s="156">
        <v>0</v>
      </c>
      <c r="BY79" s="156">
        <v>0</v>
      </c>
      <c r="BZ79" s="156">
        <v>0</v>
      </c>
      <c r="CA79" s="156">
        <v>0</v>
      </c>
      <c r="CB79" s="156">
        <v>0</v>
      </c>
      <c r="CC79" s="156">
        <v>0</v>
      </c>
      <c r="CD79" s="156">
        <v>0</v>
      </c>
      <c r="CE79" s="156">
        <v>0</v>
      </c>
      <c r="CF79" s="156">
        <v>0</v>
      </c>
      <c r="CG79" s="156">
        <v>0</v>
      </c>
      <c r="CH79" s="156">
        <v>0</v>
      </c>
      <c r="CI79" s="156">
        <v>0</v>
      </c>
      <c r="CJ79" s="156">
        <v>0</v>
      </c>
      <c r="CK79" s="156">
        <v>0</v>
      </c>
      <c r="CL79" s="156">
        <v>0</v>
      </c>
      <c r="CM79" s="156">
        <v>0</v>
      </c>
      <c r="CN79" s="156">
        <v>0</v>
      </c>
      <c r="CO79" s="156">
        <v>0</v>
      </c>
      <c r="CP79" s="156">
        <v>0</v>
      </c>
      <c r="CQ79" s="156">
        <v>0</v>
      </c>
      <c r="CR79" s="156">
        <v>0</v>
      </c>
      <c r="CS79" s="156">
        <v>0</v>
      </c>
      <c r="CT79" s="156">
        <v>0</v>
      </c>
      <c r="CU79" s="156">
        <v>0</v>
      </c>
      <c r="CV79" s="156">
        <v>0</v>
      </c>
      <c r="CW79" s="156">
        <v>0</v>
      </c>
      <c r="CX79" s="156">
        <v>0</v>
      </c>
      <c r="CY79" s="156">
        <v>0</v>
      </c>
      <c r="CZ79" s="156">
        <v>0</v>
      </c>
      <c r="DA79" s="156">
        <v>0</v>
      </c>
      <c r="DB79" s="156">
        <v>0</v>
      </c>
      <c r="DC79" s="156">
        <v>0</v>
      </c>
      <c r="DD79" s="156">
        <v>0</v>
      </c>
      <c r="DE79" s="156">
        <v>0</v>
      </c>
      <c r="DF79" s="156">
        <v>0</v>
      </c>
      <c r="DG79" s="156">
        <v>0</v>
      </c>
      <c r="DH79" s="156">
        <v>0</v>
      </c>
      <c r="DI79" s="156">
        <v>0</v>
      </c>
      <c r="DJ79" s="156">
        <v>0</v>
      </c>
      <c r="DK79" s="156">
        <v>0</v>
      </c>
      <c r="DL79" s="156">
        <v>0</v>
      </c>
      <c r="DM79" s="156">
        <v>0</v>
      </c>
      <c r="DN79" s="156">
        <v>0</v>
      </c>
      <c r="DO79" s="156">
        <v>0</v>
      </c>
      <c r="DP79" s="156">
        <v>0</v>
      </c>
      <c r="DQ79" s="156">
        <v>0</v>
      </c>
      <c r="DR79" s="156">
        <v>0</v>
      </c>
      <c r="DS79" s="156">
        <f t="shared" si="140"/>
        <v>12142857.142857144</v>
      </c>
      <c r="DT79" s="156">
        <v>0</v>
      </c>
      <c r="DU79" s="156">
        <v>0</v>
      </c>
      <c r="DV79" s="156">
        <v>0</v>
      </c>
      <c r="DW79" s="166">
        <f t="shared" si="100"/>
        <v>189999999.99999997</v>
      </c>
      <c r="DX79" s="166">
        <f t="shared" si="100"/>
        <v>107198746.61428571</v>
      </c>
      <c r="DY79" s="166">
        <f t="shared" si="100"/>
        <v>32752628.142857142</v>
      </c>
      <c r="DZ79" s="166">
        <f t="shared" si="100"/>
        <v>26033621.285714287</v>
      </c>
      <c r="EA79" s="145"/>
    </row>
    <row r="80" spans="1:132" ht="45.75" customHeight="1" x14ac:dyDescent="0.25">
      <c r="A80" s="154" t="s">
        <v>765</v>
      </c>
      <c r="B80" s="315">
        <f t="shared" si="119"/>
        <v>189999999.99999997</v>
      </c>
      <c r="C80" s="155">
        <f t="shared" si="120"/>
        <v>92857142.857142851</v>
      </c>
      <c r="D80" s="155">
        <f t="shared" si="121"/>
        <v>73093385.571428567</v>
      </c>
      <c r="E80" s="155">
        <f t="shared" si="122"/>
        <v>25685549.571428571</v>
      </c>
      <c r="F80" s="155">
        <f t="shared" si="123"/>
        <v>21253982.714285713</v>
      </c>
      <c r="G80" s="155">
        <f t="shared" si="124"/>
        <v>19623019.572857141</v>
      </c>
      <c r="H80" s="155">
        <f t="shared" si="125"/>
        <v>12581634.285714285</v>
      </c>
      <c r="I80" s="155">
        <f t="shared" si="126"/>
        <v>3102485.1428571427</v>
      </c>
      <c r="J80" s="155">
        <f t="shared" si="127"/>
        <v>1578450.857142857</v>
      </c>
      <c r="K80" s="155">
        <f t="shared" si="128"/>
        <v>3160919.6228571427</v>
      </c>
      <c r="L80" s="155">
        <f t="shared" si="129"/>
        <v>929580.37714285706</v>
      </c>
      <c r="M80" s="155">
        <f t="shared" si="130"/>
        <v>399960</v>
      </c>
      <c r="N80" s="155">
        <f t="shared" si="130"/>
        <v>399960</v>
      </c>
      <c r="O80" s="155">
        <f t="shared" si="131"/>
        <v>3166145</v>
      </c>
      <c r="P80" s="155">
        <f t="shared" si="132"/>
        <v>3160919.6228571427</v>
      </c>
      <c r="Q80" s="155">
        <v>0</v>
      </c>
      <c r="R80" s="155">
        <v>0</v>
      </c>
      <c r="S80" s="155">
        <f t="shared" si="133"/>
        <v>12683954.435714286</v>
      </c>
      <c r="T80" s="155">
        <f t="shared" si="134"/>
        <v>5497508.5714285718</v>
      </c>
      <c r="U80" s="155">
        <f t="shared" si="135"/>
        <v>1214020.2857142857</v>
      </c>
      <c r="V80" s="155">
        <f t="shared" si="135"/>
        <v>1214020.2857142857</v>
      </c>
      <c r="W80" s="155">
        <f t="shared" si="136"/>
        <v>46365961.368571423</v>
      </c>
      <c r="X80" s="155">
        <f t="shared" si="137"/>
        <v>11935718.185714286</v>
      </c>
      <c r="Y80" s="155">
        <f t="shared" si="138"/>
        <v>2350613.1428571427</v>
      </c>
      <c r="Z80" s="155">
        <f t="shared" si="139"/>
        <v>1587207.4285714286</v>
      </c>
      <c r="AA80" s="155">
        <v>0</v>
      </c>
      <c r="AB80" s="155">
        <v>0</v>
      </c>
      <c r="AC80" s="155">
        <v>0</v>
      </c>
      <c r="AD80" s="155">
        <v>0</v>
      </c>
      <c r="AE80" s="155">
        <v>0</v>
      </c>
      <c r="AF80" s="155">
        <v>0</v>
      </c>
      <c r="AG80" s="155">
        <v>0</v>
      </c>
      <c r="AH80" s="155">
        <v>0</v>
      </c>
      <c r="AI80" s="155">
        <v>0</v>
      </c>
      <c r="AJ80" s="155">
        <v>0</v>
      </c>
      <c r="AK80" s="155">
        <v>0</v>
      </c>
      <c r="AL80" s="155">
        <v>0</v>
      </c>
      <c r="AM80" s="156">
        <v>0</v>
      </c>
      <c r="AN80" s="156">
        <v>0</v>
      </c>
      <c r="AO80" s="156">
        <v>0</v>
      </c>
      <c r="AP80" s="156">
        <v>0</v>
      </c>
      <c r="AQ80" s="156">
        <v>0</v>
      </c>
      <c r="AR80" s="156">
        <v>0</v>
      </c>
      <c r="AS80" s="156">
        <v>0</v>
      </c>
      <c r="AT80" s="156">
        <v>0</v>
      </c>
      <c r="AU80" s="156">
        <v>0</v>
      </c>
      <c r="AV80" s="156">
        <v>0</v>
      </c>
      <c r="AW80" s="156">
        <v>0</v>
      </c>
      <c r="AX80" s="156">
        <v>0</v>
      </c>
      <c r="AY80" s="156">
        <v>0</v>
      </c>
      <c r="AZ80" s="156">
        <v>0</v>
      </c>
      <c r="BA80" s="156">
        <v>0</v>
      </c>
      <c r="BB80" s="156">
        <v>0</v>
      </c>
      <c r="BC80" s="156">
        <v>0</v>
      </c>
      <c r="BD80" s="156">
        <v>0</v>
      </c>
      <c r="BE80" s="156">
        <v>0</v>
      </c>
      <c r="BF80" s="156">
        <v>0</v>
      </c>
      <c r="BG80" s="156">
        <v>0</v>
      </c>
      <c r="BH80" s="156">
        <v>0</v>
      </c>
      <c r="BI80" s="156">
        <v>0</v>
      </c>
      <c r="BJ80" s="156">
        <v>0</v>
      </c>
      <c r="BK80" s="155">
        <v>0</v>
      </c>
      <c r="BL80" s="155">
        <v>0</v>
      </c>
      <c r="BM80" s="155">
        <v>0</v>
      </c>
      <c r="BN80" s="155">
        <v>0</v>
      </c>
      <c r="BO80" s="156">
        <v>0</v>
      </c>
      <c r="BP80" s="156">
        <v>0</v>
      </c>
      <c r="BQ80" s="156">
        <v>0</v>
      </c>
      <c r="BR80" s="156">
        <v>0</v>
      </c>
      <c r="BS80" s="156">
        <v>0</v>
      </c>
      <c r="BT80" s="156">
        <v>0</v>
      </c>
      <c r="BU80" s="156">
        <v>0</v>
      </c>
      <c r="BV80" s="156">
        <v>0</v>
      </c>
      <c r="BW80" s="156">
        <v>0</v>
      </c>
      <c r="BX80" s="156">
        <v>0</v>
      </c>
      <c r="BY80" s="156">
        <v>0</v>
      </c>
      <c r="BZ80" s="156">
        <v>0</v>
      </c>
      <c r="CA80" s="156">
        <v>0</v>
      </c>
      <c r="CB80" s="156">
        <v>0</v>
      </c>
      <c r="CC80" s="156">
        <v>0</v>
      </c>
      <c r="CD80" s="156">
        <v>0</v>
      </c>
      <c r="CE80" s="156">
        <v>0</v>
      </c>
      <c r="CF80" s="156">
        <v>0</v>
      </c>
      <c r="CG80" s="156">
        <v>0</v>
      </c>
      <c r="CH80" s="156">
        <v>0</v>
      </c>
      <c r="CI80" s="156">
        <v>0</v>
      </c>
      <c r="CJ80" s="156">
        <v>0</v>
      </c>
      <c r="CK80" s="156">
        <v>0</v>
      </c>
      <c r="CL80" s="156">
        <v>0</v>
      </c>
      <c r="CM80" s="156">
        <v>0</v>
      </c>
      <c r="CN80" s="156">
        <v>0</v>
      </c>
      <c r="CO80" s="156">
        <v>0</v>
      </c>
      <c r="CP80" s="156">
        <v>0</v>
      </c>
      <c r="CQ80" s="156">
        <v>0</v>
      </c>
      <c r="CR80" s="156">
        <v>0</v>
      </c>
      <c r="CS80" s="156">
        <v>0</v>
      </c>
      <c r="CT80" s="156">
        <v>0</v>
      </c>
      <c r="CU80" s="156">
        <v>0</v>
      </c>
      <c r="CV80" s="156">
        <v>0</v>
      </c>
      <c r="CW80" s="156">
        <v>0</v>
      </c>
      <c r="CX80" s="156">
        <v>0</v>
      </c>
      <c r="CY80" s="156">
        <v>0</v>
      </c>
      <c r="CZ80" s="156">
        <v>0</v>
      </c>
      <c r="DA80" s="156">
        <v>0</v>
      </c>
      <c r="DB80" s="156">
        <v>0</v>
      </c>
      <c r="DC80" s="156">
        <v>0</v>
      </c>
      <c r="DD80" s="156">
        <v>0</v>
      </c>
      <c r="DE80" s="156">
        <v>0</v>
      </c>
      <c r="DF80" s="156">
        <v>0</v>
      </c>
      <c r="DG80" s="156">
        <v>0</v>
      </c>
      <c r="DH80" s="156">
        <v>0</v>
      </c>
      <c r="DI80" s="156">
        <v>0</v>
      </c>
      <c r="DJ80" s="156">
        <v>0</v>
      </c>
      <c r="DK80" s="156">
        <v>0</v>
      </c>
      <c r="DL80" s="156">
        <v>0</v>
      </c>
      <c r="DM80" s="156">
        <v>0</v>
      </c>
      <c r="DN80" s="156">
        <v>0</v>
      </c>
      <c r="DO80" s="156">
        <v>0</v>
      </c>
      <c r="DP80" s="156">
        <v>0</v>
      </c>
      <c r="DQ80" s="156">
        <v>0</v>
      </c>
      <c r="DR80" s="156">
        <v>0</v>
      </c>
      <c r="DS80" s="156">
        <f t="shared" si="140"/>
        <v>12142857.142857144</v>
      </c>
      <c r="DT80" s="156">
        <v>0</v>
      </c>
      <c r="DU80" s="156">
        <v>0</v>
      </c>
      <c r="DV80" s="156">
        <v>0</v>
      </c>
      <c r="DW80" s="166">
        <f t="shared" si="100"/>
        <v>189999999.99999997</v>
      </c>
      <c r="DX80" s="166">
        <f t="shared" si="100"/>
        <v>107198746.61428571</v>
      </c>
      <c r="DY80" s="166">
        <f t="shared" si="100"/>
        <v>32752628.142857142</v>
      </c>
      <c r="DZ80" s="166">
        <f t="shared" si="100"/>
        <v>26033621.285714287</v>
      </c>
      <c r="EA80" s="145"/>
    </row>
    <row r="81" spans="1:132" ht="45.75" customHeight="1" x14ac:dyDescent="0.25">
      <c r="A81" s="154" t="s">
        <v>766</v>
      </c>
      <c r="B81" s="315">
        <f t="shared" si="119"/>
        <v>189999999.99999997</v>
      </c>
      <c r="C81" s="155">
        <f t="shared" si="120"/>
        <v>92857142.857142851</v>
      </c>
      <c r="D81" s="155">
        <f t="shared" si="121"/>
        <v>73093385.571428567</v>
      </c>
      <c r="E81" s="155">
        <f t="shared" si="122"/>
        <v>25685549.571428571</v>
      </c>
      <c r="F81" s="155">
        <f t="shared" si="123"/>
        <v>21253982.714285713</v>
      </c>
      <c r="G81" s="155">
        <f t="shared" si="124"/>
        <v>19623019.572857141</v>
      </c>
      <c r="H81" s="155">
        <f t="shared" si="125"/>
        <v>12581634.285714285</v>
      </c>
      <c r="I81" s="155">
        <f t="shared" si="126"/>
        <v>3102485.1428571427</v>
      </c>
      <c r="J81" s="155">
        <f t="shared" si="127"/>
        <v>1578450.857142857</v>
      </c>
      <c r="K81" s="155">
        <f t="shared" si="128"/>
        <v>3160919.6228571427</v>
      </c>
      <c r="L81" s="155">
        <f t="shared" si="129"/>
        <v>929580.37714285706</v>
      </c>
      <c r="M81" s="155">
        <f t="shared" si="130"/>
        <v>399960</v>
      </c>
      <c r="N81" s="155">
        <f t="shared" si="130"/>
        <v>399960</v>
      </c>
      <c r="O81" s="155">
        <f t="shared" si="131"/>
        <v>3166145</v>
      </c>
      <c r="P81" s="155">
        <f t="shared" si="132"/>
        <v>3160919.6228571427</v>
      </c>
      <c r="Q81" s="155">
        <v>0</v>
      </c>
      <c r="R81" s="155">
        <v>0</v>
      </c>
      <c r="S81" s="155">
        <f t="shared" si="133"/>
        <v>12683954.435714286</v>
      </c>
      <c r="T81" s="155">
        <f t="shared" si="134"/>
        <v>5497508.5714285718</v>
      </c>
      <c r="U81" s="155">
        <f t="shared" si="135"/>
        <v>1214020.2857142857</v>
      </c>
      <c r="V81" s="155">
        <f t="shared" si="135"/>
        <v>1214020.2857142857</v>
      </c>
      <c r="W81" s="155">
        <f t="shared" si="136"/>
        <v>46365961.368571423</v>
      </c>
      <c r="X81" s="155">
        <f t="shared" si="137"/>
        <v>11935718.185714286</v>
      </c>
      <c r="Y81" s="155">
        <f t="shared" si="138"/>
        <v>2350613.1428571427</v>
      </c>
      <c r="Z81" s="155">
        <f t="shared" si="139"/>
        <v>1587207.4285714286</v>
      </c>
      <c r="AA81" s="155">
        <v>0</v>
      </c>
      <c r="AB81" s="155">
        <v>0</v>
      </c>
      <c r="AC81" s="155">
        <v>0</v>
      </c>
      <c r="AD81" s="155">
        <v>0</v>
      </c>
      <c r="AE81" s="155">
        <v>0</v>
      </c>
      <c r="AF81" s="155">
        <v>0</v>
      </c>
      <c r="AG81" s="155">
        <v>0</v>
      </c>
      <c r="AH81" s="155">
        <v>0</v>
      </c>
      <c r="AI81" s="155">
        <v>0</v>
      </c>
      <c r="AJ81" s="155">
        <v>0</v>
      </c>
      <c r="AK81" s="155">
        <v>0</v>
      </c>
      <c r="AL81" s="155">
        <v>0</v>
      </c>
      <c r="AM81" s="156">
        <v>0</v>
      </c>
      <c r="AN81" s="156">
        <v>0</v>
      </c>
      <c r="AO81" s="156">
        <v>0</v>
      </c>
      <c r="AP81" s="156">
        <v>0</v>
      </c>
      <c r="AQ81" s="156">
        <v>0</v>
      </c>
      <c r="AR81" s="156">
        <v>0</v>
      </c>
      <c r="AS81" s="156">
        <v>0</v>
      </c>
      <c r="AT81" s="156">
        <v>0</v>
      </c>
      <c r="AU81" s="156">
        <v>0</v>
      </c>
      <c r="AV81" s="156">
        <v>0</v>
      </c>
      <c r="AW81" s="156">
        <v>0</v>
      </c>
      <c r="AX81" s="156">
        <v>0</v>
      </c>
      <c r="AY81" s="156">
        <v>0</v>
      </c>
      <c r="AZ81" s="156">
        <v>0</v>
      </c>
      <c r="BA81" s="156">
        <v>0</v>
      </c>
      <c r="BB81" s="156">
        <v>0</v>
      </c>
      <c r="BC81" s="156">
        <v>0</v>
      </c>
      <c r="BD81" s="156">
        <v>0</v>
      </c>
      <c r="BE81" s="156">
        <v>0</v>
      </c>
      <c r="BF81" s="156">
        <v>0</v>
      </c>
      <c r="BG81" s="156">
        <v>0</v>
      </c>
      <c r="BH81" s="156">
        <v>0</v>
      </c>
      <c r="BI81" s="156">
        <v>0</v>
      </c>
      <c r="BJ81" s="156">
        <v>0</v>
      </c>
      <c r="BK81" s="155">
        <v>0</v>
      </c>
      <c r="BL81" s="155">
        <v>0</v>
      </c>
      <c r="BM81" s="155">
        <v>0</v>
      </c>
      <c r="BN81" s="155">
        <v>0</v>
      </c>
      <c r="BO81" s="156">
        <v>0</v>
      </c>
      <c r="BP81" s="156">
        <v>0</v>
      </c>
      <c r="BQ81" s="156">
        <v>0</v>
      </c>
      <c r="BR81" s="156">
        <v>0</v>
      </c>
      <c r="BS81" s="156">
        <v>0</v>
      </c>
      <c r="BT81" s="156">
        <v>0</v>
      </c>
      <c r="BU81" s="156">
        <v>0</v>
      </c>
      <c r="BV81" s="156">
        <v>0</v>
      </c>
      <c r="BW81" s="156">
        <v>0</v>
      </c>
      <c r="BX81" s="156">
        <v>0</v>
      </c>
      <c r="BY81" s="156">
        <v>0</v>
      </c>
      <c r="BZ81" s="156">
        <v>0</v>
      </c>
      <c r="CA81" s="156">
        <v>0</v>
      </c>
      <c r="CB81" s="156">
        <v>0</v>
      </c>
      <c r="CC81" s="156">
        <v>0</v>
      </c>
      <c r="CD81" s="156">
        <v>0</v>
      </c>
      <c r="CE81" s="156">
        <v>0</v>
      </c>
      <c r="CF81" s="156">
        <v>0</v>
      </c>
      <c r="CG81" s="156">
        <v>0</v>
      </c>
      <c r="CH81" s="156">
        <v>0</v>
      </c>
      <c r="CI81" s="156">
        <v>0</v>
      </c>
      <c r="CJ81" s="156">
        <v>0</v>
      </c>
      <c r="CK81" s="156">
        <v>0</v>
      </c>
      <c r="CL81" s="156">
        <v>0</v>
      </c>
      <c r="CM81" s="156">
        <v>0</v>
      </c>
      <c r="CN81" s="156">
        <v>0</v>
      </c>
      <c r="CO81" s="156">
        <v>0</v>
      </c>
      <c r="CP81" s="156">
        <v>0</v>
      </c>
      <c r="CQ81" s="156">
        <v>0</v>
      </c>
      <c r="CR81" s="156">
        <v>0</v>
      </c>
      <c r="CS81" s="156">
        <v>0</v>
      </c>
      <c r="CT81" s="156">
        <v>0</v>
      </c>
      <c r="CU81" s="156">
        <v>0</v>
      </c>
      <c r="CV81" s="156">
        <v>0</v>
      </c>
      <c r="CW81" s="156">
        <v>0</v>
      </c>
      <c r="CX81" s="156">
        <v>0</v>
      </c>
      <c r="CY81" s="156">
        <v>0</v>
      </c>
      <c r="CZ81" s="156">
        <v>0</v>
      </c>
      <c r="DA81" s="156">
        <v>0</v>
      </c>
      <c r="DB81" s="156">
        <v>0</v>
      </c>
      <c r="DC81" s="156">
        <v>0</v>
      </c>
      <c r="DD81" s="156">
        <v>0</v>
      </c>
      <c r="DE81" s="156">
        <v>0</v>
      </c>
      <c r="DF81" s="156">
        <v>0</v>
      </c>
      <c r="DG81" s="156">
        <v>0</v>
      </c>
      <c r="DH81" s="156">
        <v>0</v>
      </c>
      <c r="DI81" s="156">
        <v>0</v>
      </c>
      <c r="DJ81" s="156">
        <v>0</v>
      </c>
      <c r="DK81" s="156">
        <v>0</v>
      </c>
      <c r="DL81" s="156">
        <v>0</v>
      </c>
      <c r="DM81" s="156">
        <v>0</v>
      </c>
      <c r="DN81" s="156">
        <v>0</v>
      </c>
      <c r="DO81" s="156">
        <v>0</v>
      </c>
      <c r="DP81" s="156">
        <v>0</v>
      </c>
      <c r="DQ81" s="156">
        <v>0</v>
      </c>
      <c r="DR81" s="156">
        <v>0</v>
      </c>
      <c r="DS81" s="156">
        <f t="shared" si="140"/>
        <v>12142857.142857144</v>
      </c>
      <c r="DT81" s="156">
        <v>0</v>
      </c>
      <c r="DU81" s="156">
        <v>0</v>
      </c>
      <c r="DV81" s="156">
        <v>0</v>
      </c>
      <c r="DW81" s="166">
        <f t="shared" si="100"/>
        <v>189999999.99999997</v>
      </c>
      <c r="DX81" s="166">
        <f t="shared" si="100"/>
        <v>107198746.61428571</v>
      </c>
      <c r="DY81" s="166">
        <f t="shared" si="100"/>
        <v>32752628.142857142</v>
      </c>
      <c r="DZ81" s="166">
        <f t="shared" si="100"/>
        <v>26033621.285714287</v>
      </c>
      <c r="EA81" s="145"/>
    </row>
    <row r="82" spans="1:132" ht="45.75" customHeight="1" x14ac:dyDescent="0.25">
      <c r="A82" s="154" t="s">
        <v>767</v>
      </c>
      <c r="B82" s="315">
        <f t="shared" si="119"/>
        <v>189999999.99999997</v>
      </c>
      <c r="C82" s="155">
        <f t="shared" si="120"/>
        <v>92857142.857142851</v>
      </c>
      <c r="D82" s="155">
        <f t="shared" si="121"/>
        <v>73093385.571428567</v>
      </c>
      <c r="E82" s="155">
        <f t="shared" si="122"/>
        <v>25685549.571428571</v>
      </c>
      <c r="F82" s="155">
        <f t="shared" si="123"/>
        <v>21253982.714285713</v>
      </c>
      <c r="G82" s="155">
        <f t="shared" si="124"/>
        <v>19623019.572857141</v>
      </c>
      <c r="H82" s="155">
        <f t="shared" si="125"/>
        <v>12581634.285714285</v>
      </c>
      <c r="I82" s="155">
        <f t="shared" si="126"/>
        <v>3102485.1428571427</v>
      </c>
      <c r="J82" s="155">
        <f t="shared" si="127"/>
        <v>1578450.857142857</v>
      </c>
      <c r="K82" s="155">
        <f t="shared" si="128"/>
        <v>3160919.6228571427</v>
      </c>
      <c r="L82" s="155">
        <f t="shared" si="129"/>
        <v>929580.37714285706</v>
      </c>
      <c r="M82" s="155">
        <f t="shared" si="130"/>
        <v>399960</v>
      </c>
      <c r="N82" s="155">
        <f t="shared" si="130"/>
        <v>399960</v>
      </c>
      <c r="O82" s="155">
        <f t="shared" si="131"/>
        <v>3166145</v>
      </c>
      <c r="P82" s="155">
        <f>22126437.36/7</f>
        <v>3160919.6228571427</v>
      </c>
      <c r="Q82" s="155">
        <v>0</v>
      </c>
      <c r="R82" s="155">
        <v>0</v>
      </c>
      <c r="S82" s="155">
        <f t="shared" si="133"/>
        <v>12683954.435714286</v>
      </c>
      <c r="T82" s="155">
        <f t="shared" si="134"/>
        <v>5497508.5714285718</v>
      </c>
      <c r="U82" s="155">
        <f t="shared" si="135"/>
        <v>1214020.2857142857</v>
      </c>
      <c r="V82" s="155">
        <f t="shared" si="135"/>
        <v>1214020.2857142857</v>
      </c>
      <c r="W82" s="155">
        <f t="shared" si="136"/>
        <v>46365961.368571423</v>
      </c>
      <c r="X82" s="155">
        <f t="shared" si="137"/>
        <v>11935718.185714286</v>
      </c>
      <c r="Y82" s="155">
        <f t="shared" si="138"/>
        <v>2350613.1428571427</v>
      </c>
      <c r="Z82" s="155">
        <f t="shared" si="139"/>
        <v>1587207.4285714286</v>
      </c>
      <c r="AA82" s="155">
        <v>0</v>
      </c>
      <c r="AB82" s="155">
        <v>0</v>
      </c>
      <c r="AC82" s="155">
        <v>0</v>
      </c>
      <c r="AD82" s="155">
        <v>0</v>
      </c>
      <c r="AE82" s="155">
        <v>0</v>
      </c>
      <c r="AF82" s="155">
        <v>0</v>
      </c>
      <c r="AG82" s="155">
        <v>0</v>
      </c>
      <c r="AH82" s="155">
        <v>0</v>
      </c>
      <c r="AI82" s="155">
        <v>0</v>
      </c>
      <c r="AJ82" s="155">
        <v>0</v>
      </c>
      <c r="AK82" s="155">
        <v>0</v>
      </c>
      <c r="AL82" s="155">
        <v>0</v>
      </c>
      <c r="AM82" s="156">
        <v>0</v>
      </c>
      <c r="AN82" s="156">
        <v>0</v>
      </c>
      <c r="AO82" s="156">
        <v>0</v>
      </c>
      <c r="AP82" s="156">
        <v>0</v>
      </c>
      <c r="AQ82" s="156">
        <v>0</v>
      </c>
      <c r="AR82" s="156">
        <v>0</v>
      </c>
      <c r="AS82" s="156">
        <v>0</v>
      </c>
      <c r="AT82" s="156">
        <v>0</v>
      </c>
      <c r="AU82" s="156">
        <v>0</v>
      </c>
      <c r="AV82" s="156">
        <v>0</v>
      </c>
      <c r="AW82" s="156">
        <v>0</v>
      </c>
      <c r="AX82" s="156">
        <v>0</v>
      </c>
      <c r="AY82" s="156">
        <v>0</v>
      </c>
      <c r="AZ82" s="156">
        <v>0</v>
      </c>
      <c r="BA82" s="156">
        <v>0</v>
      </c>
      <c r="BB82" s="156">
        <v>0</v>
      </c>
      <c r="BC82" s="156">
        <v>0</v>
      </c>
      <c r="BD82" s="156">
        <v>0</v>
      </c>
      <c r="BE82" s="156">
        <v>0</v>
      </c>
      <c r="BF82" s="156">
        <v>0</v>
      </c>
      <c r="BG82" s="156">
        <v>0</v>
      </c>
      <c r="BH82" s="156">
        <v>0</v>
      </c>
      <c r="BI82" s="156">
        <v>0</v>
      </c>
      <c r="BJ82" s="156">
        <v>0</v>
      </c>
      <c r="BK82" s="155">
        <v>0</v>
      </c>
      <c r="BL82" s="155">
        <v>0</v>
      </c>
      <c r="BM82" s="155">
        <v>0</v>
      </c>
      <c r="BN82" s="155">
        <v>0</v>
      </c>
      <c r="BO82" s="156">
        <v>0</v>
      </c>
      <c r="BP82" s="156">
        <v>0</v>
      </c>
      <c r="BQ82" s="156">
        <v>0</v>
      </c>
      <c r="BR82" s="156">
        <v>0</v>
      </c>
      <c r="BS82" s="156">
        <v>0</v>
      </c>
      <c r="BT82" s="156">
        <v>0</v>
      </c>
      <c r="BU82" s="156">
        <v>0</v>
      </c>
      <c r="BV82" s="156">
        <v>0</v>
      </c>
      <c r="BW82" s="156">
        <v>0</v>
      </c>
      <c r="BX82" s="156">
        <v>0</v>
      </c>
      <c r="BY82" s="156">
        <v>0</v>
      </c>
      <c r="BZ82" s="156">
        <v>0</v>
      </c>
      <c r="CA82" s="156">
        <v>0</v>
      </c>
      <c r="CB82" s="156">
        <v>0</v>
      </c>
      <c r="CC82" s="156">
        <v>0</v>
      </c>
      <c r="CD82" s="156">
        <v>0</v>
      </c>
      <c r="CE82" s="156">
        <v>0</v>
      </c>
      <c r="CF82" s="156">
        <v>0</v>
      </c>
      <c r="CG82" s="156">
        <v>0</v>
      </c>
      <c r="CH82" s="156">
        <v>0</v>
      </c>
      <c r="CI82" s="156">
        <v>0</v>
      </c>
      <c r="CJ82" s="156">
        <v>0</v>
      </c>
      <c r="CK82" s="156">
        <v>0</v>
      </c>
      <c r="CL82" s="156">
        <v>0</v>
      </c>
      <c r="CM82" s="156">
        <v>0</v>
      </c>
      <c r="CN82" s="156">
        <v>0</v>
      </c>
      <c r="CO82" s="156">
        <v>0</v>
      </c>
      <c r="CP82" s="156">
        <v>0</v>
      </c>
      <c r="CQ82" s="156">
        <v>0</v>
      </c>
      <c r="CR82" s="156">
        <v>0</v>
      </c>
      <c r="CS82" s="156">
        <v>0</v>
      </c>
      <c r="CT82" s="156">
        <v>0</v>
      </c>
      <c r="CU82" s="156">
        <v>0</v>
      </c>
      <c r="CV82" s="156">
        <v>0</v>
      </c>
      <c r="CW82" s="156">
        <v>0</v>
      </c>
      <c r="CX82" s="156">
        <v>0</v>
      </c>
      <c r="CY82" s="156">
        <v>0</v>
      </c>
      <c r="CZ82" s="156">
        <v>0</v>
      </c>
      <c r="DA82" s="156">
        <v>0</v>
      </c>
      <c r="DB82" s="156">
        <v>0</v>
      </c>
      <c r="DC82" s="156">
        <v>0</v>
      </c>
      <c r="DD82" s="156">
        <v>0</v>
      </c>
      <c r="DE82" s="156">
        <v>0</v>
      </c>
      <c r="DF82" s="156">
        <v>0</v>
      </c>
      <c r="DG82" s="156">
        <v>0</v>
      </c>
      <c r="DH82" s="156">
        <v>0</v>
      </c>
      <c r="DI82" s="156">
        <v>0</v>
      </c>
      <c r="DJ82" s="156">
        <v>0</v>
      </c>
      <c r="DK82" s="156">
        <v>0</v>
      </c>
      <c r="DL82" s="156">
        <v>0</v>
      </c>
      <c r="DM82" s="156">
        <v>0</v>
      </c>
      <c r="DN82" s="156">
        <v>0</v>
      </c>
      <c r="DO82" s="156">
        <v>0</v>
      </c>
      <c r="DP82" s="156">
        <v>0</v>
      </c>
      <c r="DQ82" s="156">
        <v>0</v>
      </c>
      <c r="DR82" s="156">
        <v>0</v>
      </c>
      <c r="DS82" s="156">
        <f t="shared" si="140"/>
        <v>12142857.142857144</v>
      </c>
      <c r="DT82" s="156">
        <v>0</v>
      </c>
      <c r="DU82" s="156">
        <v>0</v>
      </c>
      <c r="DV82" s="156">
        <v>0</v>
      </c>
      <c r="DW82" s="166">
        <f t="shared" si="100"/>
        <v>189999999.99999997</v>
      </c>
      <c r="DX82" s="166">
        <f t="shared" si="100"/>
        <v>107198746.61428571</v>
      </c>
      <c r="DY82" s="166">
        <f t="shared" si="100"/>
        <v>32752628.142857142</v>
      </c>
      <c r="DZ82" s="166">
        <f t="shared" si="100"/>
        <v>26033621.285714287</v>
      </c>
      <c r="EA82" s="157">
        <f>+SUM(DW76:DW82)-B76</f>
        <v>1139999999.9999998</v>
      </c>
    </row>
    <row r="83" spans="1:132" ht="45.75" customHeight="1" x14ac:dyDescent="0.25">
      <c r="A83" s="158" t="s">
        <v>768</v>
      </c>
      <c r="B83" s="148">
        <f>SUM(B84:B93)</f>
        <v>5301814681.4400005</v>
      </c>
      <c r="C83" s="148">
        <f t="shared" ref="C83:DV83" si="141">SUM(C84:C93)</f>
        <v>3116000000</v>
      </c>
      <c r="D83" s="148">
        <f t="shared" si="141"/>
        <v>3094184930</v>
      </c>
      <c r="E83" s="148">
        <f t="shared" si="141"/>
        <v>313637950.16000003</v>
      </c>
      <c r="F83" s="148">
        <f t="shared" si="141"/>
        <v>306079097.93000001</v>
      </c>
      <c r="G83" s="148">
        <f>SUM(G84:G93)</f>
        <v>82000000</v>
      </c>
      <c r="H83" s="148">
        <f>SUM(H84:H93)</f>
        <v>53041998.969999999</v>
      </c>
      <c r="I83" s="148">
        <f t="shared" si="141"/>
        <v>20355882.969999999</v>
      </c>
      <c r="J83" s="148">
        <f t="shared" si="141"/>
        <v>14782002.970000001</v>
      </c>
      <c r="K83" s="148">
        <f t="shared" si="141"/>
        <v>0</v>
      </c>
      <c r="L83" s="148">
        <f t="shared" si="141"/>
        <v>0</v>
      </c>
      <c r="M83" s="148">
        <f t="shared" si="141"/>
        <v>0</v>
      </c>
      <c r="N83" s="148">
        <f t="shared" si="141"/>
        <v>0</v>
      </c>
      <c r="O83" s="148">
        <f t="shared" si="141"/>
        <v>0</v>
      </c>
      <c r="P83" s="148">
        <f t="shared" si="141"/>
        <v>0</v>
      </c>
      <c r="Q83" s="148">
        <f t="shared" si="141"/>
        <v>0</v>
      </c>
      <c r="R83" s="148">
        <f t="shared" si="141"/>
        <v>0</v>
      </c>
      <c r="S83" s="148">
        <f t="shared" si="141"/>
        <v>0</v>
      </c>
      <c r="T83" s="148">
        <f t="shared" si="141"/>
        <v>0</v>
      </c>
      <c r="U83" s="148">
        <f t="shared" si="141"/>
        <v>0</v>
      </c>
      <c r="V83" s="148">
        <f t="shared" si="141"/>
        <v>0</v>
      </c>
      <c r="W83" s="148">
        <f t="shared" si="141"/>
        <v>0</v>
      </c>
      <c r="X83" s="148">
        <f t="shared" si="141"/>
        <v>0</v>
      </c>
      <c r="Y83" s="148">
        <f t="shared" si="141"/>
        <v>0</v>
      </c>
      <c r="Z83" s="148">
        <f t="shared" si="141"/>
        <v>0</v>
      </c>
      <c r="AA83" s="148">
        <f t="shared" si="141"/>
        <v>0</v>
      </c>
      <c r="AB83" s="148">
        <f t="shared" si="141"/>
        <v>0</v>
      </c>
      <c r="AC83" s="148">
        <f t="shared" si="141"/>
        <v>0</v>
      </c>
      <c r="AD83" s="148">
        <f t="shared" si="141"/>
        <v>0</v>
      </c>
      <c r="AE83" s="148">
        <f t="shared" si="141"/>
        <v>0</v>
      </c>
      <c r="AF83" s="148">
        <f t="shared" si="141"/>
        <v>0</v>
      </c>
      <c r="AG83" s="148">
        <f t="shared" si="141"/>
        <v>0</v>
      </c>
      <c r="AH83" s="148">
        <f t="shared" si="141"/>
        <v>0</v>
      </c>
      <c r="AI83" s="148">
        <f t="shared" si="141"/>
        <v>0</v>
      </c>
      <c r="AJ83" s="148">
        <f t="shared" si="141"/>
        <v>0</v>
      </c>
      <c r="AK83" s="148">
        <f t="shared" si="141"/>
        <v>0</v>
      </c>
      <c r="AL83" s="148">
        <f t="shared" si="141"/>
        <v>0</v>
      </c>
      <c r="AM83" s="148">
        <f t="shared" si="141"/>
        <v>0</v>
      </c>
      <c r="AN83" s="148">
        <f t="shared" si="141"/>
        <v>0</v>
      </c>
      <c r="AO83" s="148">
        <f t="shared" si="141"/>
        <v>0</v>
      </c>
      <c r="AP83" s="148">
        <f t="shared" si="141"/>
        <v>0</v>
      </c>
      <c r="AQ83" s="148">
        <f t="shared" si="141"/>
        <v>0</v>
      </c>
      <c r="AR83" s="148">
        <f t="shared" si="141"/>
        <v>0</v>
      </c>
      <c r="AS83" s="148">
        <f t="shared" si="141"/>
        <v>0</v>
      </c>
      <c r="AT83" s="148">
        <f t="shared" si="141"/>
        <v>0</v>
      </c>
      <c r="AU83" s="148">
        <f t="shared" si="141"/>
        <v>560000000</v>
      </c>
      <c r="AV83" s="148">
        <f t="shared" si="141"/>
        <v>560000000</v>
      </c>
      <c r="AW83" s="148">
        <f t="shared" si="141"/>
        <v>0</v>
      </c>
      <c r="AX83" s="148">
        <f t="shared" si="141"/>
        <v>0</v>
      </c>
      <c r="AY83" s="148">
        <f t="shared" si="141"/>
        <v>0</v>
      </c>
      <c r="AZ83" s="148">
        <f t="shared" si="141"/>
        <v>0</v>
      </c>
      <c r="BA83" s="148">
        <f t="shared" si="141"/>
        <v>0</v>
      </c>
      <c r="BB83" s="148">
        <f t="shared" si="141"/>
        <v>0</v>
      </c>
      <c r="BC83" s="148">
        <f t="shared" si="141"/>
        <v>1243814681.4400001</v>
      </c>
      <c r="BD83" s="148">
        <f t="shared" si="141"/>
        <v>0</v>
      </c>
      <c r="BE83" s="148">
        <f t="shared" si="141"/>
        <v>0</v>
      </c>
      <c r="BF83" s="148">
        <f t="shared" si="141"/>
        <v>0</v>
      </c>
      <c r="BG83" s="148">
        <f t="shared" si="141"/>
        <v>0</v>
      </c>
      <c r="BH83" s="148">
        <f t="shared" si="141"/>
        <v>0</v>
      </c>
      <c r="BI83" s="148">
        <f t="shared" si="141"/>
        <v>0</v>
      </c>
      <c r="BJ83" s="148">
        <f t="shared" si="141"/>
        <v>0</v>
      </c>
      <c r="BK83" s="148">
        <f t="shared" si="141"/>
        <v>0</v>
      </c>
      <c r="BL83" s="148">
        <f t="shared" si="141"/>
        <v>0</v>
      </c>
      <c r="BM83" s="148">
        <f t="shared" si="141"/>
        <v>0</v>
      </c>
      <c r="BN83" s="148">
        <f t="shared" si="141"/>
        <v>0</v>
      </c>
      <c r="BO83" s="148">
        <f t="shared" si="141"/>
        <v>0</v>
      </c>
      <c r="BP83" s="148">
        <f t="shared" si="141"/>
        <v>0</v>
      </c>
      <c r="BQ83" s="148">
        <f t="shared" si="141"/>
        <v>0</v>
      </c>
      <c r="BR83" s="148">
        <f t="shared" si="141"/>
        <v>0</v>
      </c>
      <c r="BS83" s="148">
        <f t="shared" si="141"/>
        <v>0</v>
      </c>
      <c r="BT83" s="148">
        <f t="shared" si="141"/>
        <v>0</v>
      </c>
      <c r="BU83" s="148">
        <f t="shared" si="141"/>
        <v>0</v>
      </c>
      <c r="BV83" s="148">
        <f t="shared" si="141"/>
        <v>0</v>
      </c>
      <c r="BW83" s="148">
        <f t="shared" si="141"/>
        <v>0</v>
      </c>
      <c r="BX83" s="148">
        <f t="shared" si="141"/>
        <v>0</v>
      </c>
      <c r="BY83" s="148">
        <f t="shared" si="141"/>
        <v>0</v>
      </c>
      <c r="BZ83" s="148">
        <f t="shared" si="141"/>
        <v>0</v>
      </c>
      <c r="CA83" s="148">
        <f t="shared" si="141"/>
        <v>0</v>
      </c>
      <c r="CB83" s="148">
        <f t="shared" si="141"/>
        <v>0</v>
      </c>
      <c r="CC83" s="148">
        <f t="shared" si="141"/>
        <v>0</v>
      </c>
      <c r="CD83" s="148">
        <f t="shared" si="141"/>
        <v>0</v>
      </c>
      <c r="CE83" s="148">
        <f t="shared" si="141"/>
        <v>0</v>
      </c>
      <c r="CF83" s="148">
        <f t="shared" si="141"/>
        <v>0</v>
      </c>
      <c r="CG83" s="148">
        <f t="shared" si="141"/>
        <v>0</v>
      </c>
      <c r="CH83" s="148">
        <f t="shared" si="141"/>
        <v>0</v>
      </c>
      <c r="CI83" s="148">
        <f t="shared" si="141"/>
        <v>300000000</v>
      </c>
      <c r="CJ83" s="148">
        <f t="shared" si="141"/>
        <v>260884640</v>
      </c>
      <c r="CK83" s="148">
        <f t="shared" si="141"/>
        <v>38710656</v>
      </c>
      <c r="CL83" s="148">
        <f t="shared" si="141"/>
        <v>28403136</v>
      </c>
      <c r="CM83" s="148">
        <f t="shared" si="141"/>
        <v>0</v>
      </c>
      <c r="CN83" s="148">
        <f t="shared" si="141"/>
        <v>0</v>
      </c>
      <c r="CO83" s="148">
        <f t="shared" si="141"/>
        <v>0</v>
      </c>
      <c r="CP83" s="148">
        <f t="shared" si="141"/>
        <v>0</v>
      </c>
      <c r="CQ83" s="148">
        <f t="shared" si="141"/>
        <v>0</v>
      </c>
      <c r="CR83" s="148">
        <f t="shared" si="141"/>
        <v>0</v>
      </c>
      <c r="CS83" s="148">
        <f t="shared" si="141"/>
        <v>0</v>
      </c>
      <c r="CT83" s="148">
        <f t="shared" si="141"/>
        <v>0</v>
      </c>
      <c r="CU83" s="148">
        <f t="shared" si="141"/>
        <v>0</v>
      </c>
      <c r="CV83" s="148">
        <f t="shared" si="141"/>
        <v>0</v>
      </c>
      <c r="CW83" s="148">
        <f t="shared" si="141"/>
        <v>0</v>
      </c>
      <c r="CX83" s="148">
        <f t="shared" si="141"/>
        <v>0</v>
      </c>
      <c r="CY83" s="148">
        <f t="shared" si="141"/>
        <v>0</v>
      </c>
      <c r="CZ83" s="148">
        <f t="shared" si="141"/>
        <v>0</v>
      </c>
      <c r="DA83" s="148">
        <f t="shared" si="141"/>
        <v>0</v>
      </c>
      <c r="DB83" s="148">
        <f t="shared" si="141"/>
        <v>0</v>
      </c>
      <c r="DC83" s="148">
        <f t="shared" si="141"/>
        <v>0</v>
      </c>
      <c r="DD83" s="148">
        <f t="shared" si="141"/>
        <v>0</v>
      </c>
      <c r="DE83" s="148">
        <f t="shared" si="141"/>
        <v>0</v>
      </c>
      <c r="DF83" s="148">
        <f t="shared" si="141"/>
        <v>0</v>
      </c>
      <c r="DG83" s="148">
        <f t="shared" si="141"/>
        <v>0</v>
      </c>
      <c r="DH83" s="148">
        <f t="shared" si="141"/>
        <v>0</v>
      </c>
      <c r="DI83" s="148">
        <f t="shared" si="141"/>
        <v>0</v>
      </c>
      <c r="DJ83" s="148">
        <f t="shared" si="141"/>
        <v>0</v>
      </c>
      <c r="DK83" s="148">
        <f t="shared" si="141"/>
        <v>0</v>
      </c>
      <c r="DL83" s="148">
        <f t="shared" si="141"/>
        <v>0</v>
      </c>
      <c r="DM83" s="148">
        <f t="shared" si="141"/>
        <v>0</v>
      </c>
      <c r="DN83" s="148">
        <f t="shared" si="141"/>
        <v>0</v>
      </c>
      <c r="DO83" s="148">
        <f t="shared" si="141"/>
        <v>0</v>
      </c>
      <c r="DP83" s="148">
        <f t="shared" si="141"/>
        <v>0</v>
      </c>
      <c r="DQ83" s="148">
        <f t="shared" si="141"/>
        <v>0</v>
      </c>
      <c r="DR83" s="148">
        <f t="shared" si="141"/>
        <v>0</v>
      </c>
      <c r="DS83" s="148">
        <f t="shared" si="141"/>
        <v>0</v>
      </c>
      <c r="DT83" s="148">
        <f t="shared" si="141"/>
        <v>0</v>
      </c>
      <c r="DU83" s="148">
        <f t="shared" si="141"/>
        <v>0</v>
      </c>
      <c r="DV83" s="148">
        <f t="shared" si="141"/>
        <v>0</v>
      </c>
      <c r="DW83" s="144">
        <f t="shared" si="100"/>
        <v>5301814681.4400005</v>
      </c>
      <c r="DX83" s="144">
        <f t="shared" si="100"/>
        <v>3968111568.9699998</v>
      </c>
      <c r="DY83" s="144">
        <f t="shared" si="100"/>
        <v>372704489.13</v>
      </c>
      <c r="DZ83" s="144">
        <f t="shared" si="100"/>
        <v>349264236.90000004</v>
      </c>
      <c r="EA83" s="149">
        <f>+SUM(DW84:DW93)-DW83</f>
        <v>0</v>
      </c>
      <c r="EB83" s="150">
        <f>+DW83-B83</f>
        <v>0</v>
      </c>
    </row>
    <row r="84" spans="1:132" ht="45.75" customHeight="1" x14ac:dyDescent="0.25">
      <c r="A84" s="151" t="s">
        <v>769</v>
      </c>
      <c r="B84" s="315">
        <f>DW84</f>
        <v>1751064681.4400001</v>
      </c>
      <c r="C84" s="152">
        <f>3116000000/8</f>
        <v>389500000</v>
      </c>
      <c r="D84" s="152">
        <f>3094184930/8</f>
        <v>386773116.25</v>
      </c>
      <c r="E84" s="152">
        <f>313637950.16/8</f>
        <v>39204743.770000003</v>
      </c>
      <c r="F84" s="152">
        <f>306079097.93/8</f>
        <v>38259887.241250001</v>
      </c>
      <c r="G84" s="152">
        <f>82000000/8</f>
        <v>10250000</v>
      </c>
      <c r="H84" s="152">
        <f>53041998.97/8</f>
        <v>6630249.8712499999</v>
      </c>
      <c r="I84" s="152">
        <f>20355882.97/8</f>
        <v>2544485.3712499999</v>
      </c>
      <c r="J84" s="152">
        <f>14782002.97/8</f>
        <v>1847750.3712500001</v>
      </c>
      <c r="K84" s="152">
        <v>0</v>
      </c>
      <c r="L84" s="152">
        <v>0</v>
      </c>
      <c r="M84" s="152">
        <v>0</v>
      </c>
      <c r="N84" s="152">
        <v>0</v>
      </c>
      <c r="O84" s="152">
        <v>0</v>
      </c>
      <c r="P84" s="152">
        <v>0</v>
      </c>
      <c r="Q84" s="152">
        <v>0</v>
      </c>
      <c r="R84" s="152">
        <v>0</v>
      </c>
      <c r="S84" s="152">
        <v>0</v>
      </c>
      <c r="T84" s="152">
        <v>0</v>
      </c>
      <c r="U84" s="152">
        <v>0</v>
      </c>
      <c r="V84" s="152">
        <v>0</v>
      </c>
      <c r="W84" s="152">
        <v>0</v>
      </c>
      <c r="X84" s="152">
        <v>0</v>
      </c>
      <c r="Y84" s="152">
        <v>0</v>
      </c>
      <c r="Z84" s="152">
        <v>0</v>
      </c>
      <c r="AA84" s="152">
        <v>0</v>
      </c>
      <c r="AB84" s="152">
        <v>0</v>
      </c>
      <c r="AC84" s="152">
        <v>0</v>
      </c>
      <c r="AD84" s="152">
        <v>0</v>
      </c>
      <c r="AE84" s="152">
        <v>0</v>
      </c>
      <c r="AF84" s="152">
        <v>0</v>
      </c>
      <c r="AG84" s="152">
        <v>0</v>
      </c>
      <c r="AH84" s="152">
        <v>0</v>
      </c>
      <c r="AI84" s="152">
        <v>0</v>
      </c>
      <c r="AJ84" s="152">
        <v>0</v>
      </c>
      <c r="AK84" s="152">
        <v>0</v>
      </c>
      <c r="AL84" s="152">
        <v>0</v>
      </c>
      <c r="AM84" s="152">
        <v>0</v>
      </c>
      <c r="AN84" s="152">
        <v>0</v>
      </c>
      <c r="AO84" s="152">
        <v>0</v>
      </c>
      <c r="AP84" s="152">
        <v>0</v>
      </c>
      <c r="AQ84" s="152">
        <v>0</v>
      </c>
      <c r="AR84" s="152">
        <v>0</v>
      </c>
      <c r="AS84" s="152">
        <v>0</v>
      </c>
      <c r="AT84" s="152">
        <v>0</v>
      </c>
      <c r="AU84" s="152">
        <f>560000000/8</f>
        <v>70000000</v>
      </c>
      <c r="AV84" s="152">
        <f>560000000/8</f>
        <v>70000000</v>
      </c>
      <c r="AW84" s="152">
        <v>0</v>
      </c>
      <c r="AX84" s="152">
        <v>0</v>
      </c>
      <c r="AY84" s="152">
        <v>0</v>
      </c>
      <c r="AZ84" s="152">
        <v>0</v>
      </c>
      <c r="BA84" s="152">
        <v>0</v>
      </c>
      <c r="BB84" s="152">
        <v>0</v>
      </c>
      <c r="BC84" s="152">
        <v>1243814681.4400001</v>
      </c>
      <c r="BD84" s="152"/>
      <c r="BE84" s="152"/>
      <c r="BF84" s="152"/>
      <c r="BG84" s="152">
        <v>0</v>
      </c>
      <c r="BH84" s="152">
        <v>0</v>
      </c>
      <c r="BI84" s="152">
        <v>0</v>
      </c>
      <c r="BJ84" s="152">
        <v>0</v>
      </c>
      <c r="BK84" s="152">
        <v>0</v>
      </c>
      <c r="BL84" s="152">
        <v>0</v>
      </c>
      <c r="BM84" s="152">
        <v>0</v>
      </c>
      <c r="BN84" s="152">
        <v>0</v>
      </c>
      <c r="BO84" s="152">
        <v>0</v>
      </c>
      <c r="BP84" s="152">
        <v>0</v>
      </c>
      <c r="BQ84" s="152">
        <v>0</v>
      </c>
      <c r="BR84" s="152">
        <v>0</v>
      </c>
      <c r="BS84" s="152">
        <v>0</v>
      </c>
      <c r="BT84" s="152">
        <v>0</v>
      </c>
      <c r="BU84" s="152">
        <v>0</v>
      </c>
      <c r="BV84" s="152">
        <v>0</v>
      </c>
      <c r="BW84" s="152">
        <v>0</v>
      </c>
      <c r="BX84" s="152">
        <v>0</v>
      </c>
      <c r="BY84" s="152">
        <v>0</v>
      </c>
      <c r="BZ84" s="152">
        <v>0</v>
      </c>
      <c r="CA84" s="152">
        <v>0</v>
      </c>
      <c r="CB84" s="152">
        <v>0</v>
      </c>
      <c r="CC84" s="152">
        <v>0</v>
      </c>
      <c r="CD84" s="152">
        <v>0</v>
      </c>
      <c r="CE84" s="152">
        <v>0</v>
      </c>
      <c r="CF84" s="152">
        <v>0</v>
      </c>
      <c r="CG84" s="152">
        <v>0</v>
      </c>
      <c r="CH84" s="152">
        <v>0</v>
      </c>
      <c r="CI84" s="152">
        <f>300000000/8</f>
        <v>37500000</v>
      </c>
      <c r="CJ84" s="152">
        <f>260884640/8</f>
        <v>32610580</v>
      </c>
      <c r="CK84" s="152">
        <f>38710656/8</f>
        <v>4838832</v>
      </c>
      <c r="CL84" s="152">
        <f>28403136/8</f>
        <v>3550392</v>
      </c>
      <c r="CM84" s="152">
        <v>0</v>
      </c>
      <c r="CN84" s="152">
        <v>0</v>
      </c>
      <c r="CO84" s="152">
        <v>0</v>
      </c>
      <c r="CP84" s="152">
        <v>0</v>
      </c>
      <c r="CQ84" s="152">
        <v>0</v>
      </c>
      <c r="CR84" s="152">
        <v>0</v>
      </c>
      <c r="CS84" s="152">
        <v>0</v>
      </c>
      <c r="CT84" s="152">
        <v>0</v>
      </c>
      <c r="CU84" s="152">
        <v>0</v>
      </c>
      <c r="CV84" s="152">
        <v>0</v>
      </c>
      <c r="CW84" s="152">
        <v>0</v>
      </c>
      <c r="CX84" s="152">
        <v>0</v>
      </c>
      <c r="CY84" s="152">
        <v>0</v>
      </c>
      <c r="CZ84" s="152">
        <v>0</v>
      </c>
      <c r="DA84" s="152">
        <v>0</v>
      </c>
      <c r="DB84" s="152">
        <v>0</v>
      </c>
      <c r="DC84" s="152">
        <v>0</v>
      </c>
      <c r="DD84" s="152">
        <v>0</v>
      </c>
      <c r="DE84" s="152">
        <v>0</v>
      </c>
      <c r="DF84" s="152">
        <v>0</v>
      </c>
      <c r="DG84" s="152">
        <v>0</v>
      </c>
      <c r="DH84" s="152">
        <v>0</v>
      </c>
      <c r="DI84" s="152">
        <v>0</v>
      </c>
      <c r="DJ84" s="152">
        <v>0</v>
      </c>
      <c r="DK84" s="152">
        <v>0</v>
      </c>
      <c r="DL84" s="152">
        <v>0</v>
      </c>
      <c r="DM84" s="152">
        <v>0</v>
      </c>
      <c r="DN84" s="152">
        <v>0</v>
      </c>
      <c r="DO84" s="152">
        <v>0</v>
      </c>
      <c r="DP84" s="152">
        <v>0</v>
      </c>
      <c r="DQ84" s="152">
        <v>0</v>
      </c>
      <c r="DR84" s="152">
        <v>0</v>
      </c>
      <c r="DS84" s="152">
        <v>0</v>
      </c>
      <c r="DT84" s="152">
        <v>0</v>
      </c>
      <c r="DU84" s="152">
        <v>0</v>
      </c>
      <c r="DV84" s="152">
        <v>0</v>
      </c>
      <c r="DW84" s="166">
        <f t="shared" si="100"/>
        <v>1751064681.4400001</v>
      </c>
      <c r="DX84" s="166">
        <f t="shared" si="100"/>
        <v>496013946.12124997</v>
      </c>
      <c r="DY84" s="166">
        <f t="shared" si="100"/>
        <v>46588061.141249999</v>
      </c>
      <c r="DZ84" s="166">
        <f t="shared" si="100"/>
        <v>43658029.612500004</v>
      </c>
      <c r="EA84" s="145"/>
    </row>
    <row r="85" spans="1:132" ht="45.75" customHeight="1" x14ac:dyDescent="0.25">
      <c r="A85" s="151" t="s">
        <v>770</v>
      </c>
      <c r="B85" s="315">
        <f t="shared" ref="B85:B93" si="142">DW85</f>
        <v>507250000</v>
      </c>
      <c r="C85" s="152">
        <f>3116000000/8</f>
        <v>389500000</v>
      </c>
      <c r="D85" s="152">
        <f>3094184930/8</f>
        <v>386773116.25</v>
      </c>
      <c r="E85" s="152">
        <f>313637950.16/8</f>
        <v>39204743.770000003</v>
      </c>
      <c r="F85" s="152">
        <f>306079097.93/8</f>
        <v>38259887.241250001</v>
      </c>
      <c r="G85" s="152">
        <f>82000000/8</f>
        <v>10250000</v>
      </c>
      <c r="H85" s="152">
        <f>53041998.97/8</f>
        <v>6630249.8712499999</v>
      </c>
      <c r="I85" s="152">
        <f>20355882.97/8</f>
        <v>2544485.3712499999</v>
      </c>
      <c r="J85" s="152">
        <f>14782002.97/8</f>
        <v>1847750.3712500001</v>
      </c>
      <c r="K85" s="152">
        <v>0</v>
      </c>
      <c r="L85" s="152">
        <v>0</v>
      </c>
      <c r="M85" s="152">
        <v>0</v>
      </c>
      <c r="N85" s="152">
        <v>0</v>
      </c>
      <c r="O85" s="152">
        <v>0</v>
      </c>
      <c r="P85" s="152">
        <v>0</v>
      </c>
      <c r="Q85" s="152">
        <v>0</v>
      </c>
      <c r="R85" s="152">
        <v>0</v>
      </c>
      <c r="S85" s="152">
        <v>0</v>
      </c>
      <c r="T85" s="152">
        <v>0</v>
      </c>
      <c r="U85" s="152">
        <v>0</v>
      </c>
      <c r="V85" s="152">
        <v>0</v>
      </c>
      <c r="W85" s="152">
        <v>0</v>
      </c>
      <c r="X85" s="152">
        <v>0</v>
      </c>
      <c r="Y85" s="152">
        <v>0</v>
      </c>
      <c r="Z85" s="152">
        <v>0</v>
      </c>
      <c r="AA85" s="152">
        <v>0</v>
      </c>
      <c r="AB85" s="152">
        <v>0</v>
      </c>
      <c r="AC85" s="152">
        <v>0</v>
      </c>
      <c r="AD85" s="152">
        <v>0</v>
      </c>
      <c r="AE85" s="152">
        <v>0</v>
      </c>
      <c r="AF85" s="152">
        <v>0</v>
      </c>
      <c r="AG85" s="152">
        <v>0</v>
      </c>
      <c r="AH85" s="152">
        <v>0</v>
      </c>
      <c r="AI85" s="152">
        <v>0</v>
      </c>
      <c r="AJ85" s="152">
        <v>0</v>
      </c>
      <c r="AK85" s="152">
        <v>0</v>
      </c>
      <c r="AL85" s="152">
        <v>0</v>
      </c>
      <c r="AM85" s="152">
        <v>0</v>
      </c>
      <c r="AN85" s="152">
        <v>0</v>
      </c>
      <c r="AO85" s="152">
        <v>0</v>
      </c>
      <c r="AP85" s="152">
        <v>0</v>
      </c>
      <c r="AQ85" s="152">
        <v>0</v>
      </c>
      <c r="AR85" s="152">
        <v>0</v>
      </c>
      <c r="AS85" s="152">
        <v>0</v>
      </c>
      <c r="AT85" s="152">
        <v>0</v>
      </c>
      <c r="AU85" s="152">
        <f t="shared" ref="AU85:AV93" si="143">560000000/8</f>
        <v>70000000</v>
      </c>
      <c r="AV85" s="152">
        <f t="shared" si="143"/>
        <v>70000000</v>
      </c>
      <c r="AW85" s="152"/>
      <c r="AX85" s="152"/>
      <c r="AY85" s="152">
        <v>0</v>
      </c>
      <c r="AZ85" s="152">
        <v>0</v>
      </c>
      <c r="BA85" s="152">
        <v>0</v>
      </c>
      <c r="BB85" s="152">
        <v>0</v>
      </c>
      <c r="BC85" s="152"/>
      <c r="BD85" s="152"/>
      <c r="BE85" s="152"/>
      <c r="BF85" s="152"/>
      <c r="BG85" s="152">
        <v>0</v>
      </c>
      <c r="BH85" s="152">
        <v>0</v>
      </c>
      <c r="BI85" s="152">
        <v>0</v>
      </c>
      <c r="BJ85" s="152">
        <v>0</v>
      </c>
      <c r="BK85" s="152">
        <v>0</v>
      </c>
      <c r="BL85" s="152">
        <v>0</v>
      </c>
      <c r="BM85" s="152">
        <v>0</v>
      </c>
      <c r="BN85" s="152">
        <v>0</v>
      </c>
      <c r="BO85" s="152">
        <v>0</v>
      </c>
      <c r="BP85" s="152">
        <v>0</v>
      </c>
      <c r="BQ85" s="152">
        <v>0</v>
      </c>
      <c r="BR85" s="152">
        <v>0</v>
      </c>
      <c r="BS85" s="152">
        <v>0</v>
      </c>
      <c r="BT85" s="152">
        <v>0</v>
      </c>
      <c r="BU85" s="152">
        <v>0</v>
      </c>
      <c r="BV85" s="152">
        <v>0</v>
      </c>
      <c r="BW85" s="152">
        <v>0</v>
      </c>
      <c r="BX85" s="152">
        <v>0</v>
      </c>
      <c r="BY85" s="152">
        <v>0</v>
      </c>
      <c r="BZ85" s="152">
        <v>0</v>
      </c>
      <c r="CA85" s="152">
        <v>0</v>
      </c>
      <c r="CB85" s="152">
        <v>0</v>
      </c>
      <c r="CC85" s="152">
        <v>0</v>
      </c>
      <c r="CD85" s="152">
        <v>0</v>
      </c>
      <c r="CE85" s="152">
        <v>0</v>
      </c>
      <c r="CF85" s="152">
        <v>0</v>
      </c>
      <c r="CG85" s="152">
        <v>0</v>
      </c>
      <c r="CH85" s="152">
        <v>0</v>
      </c>
      <c r="CI85" s="152">
        <f>300000000/8</f>
        <v>37500000</v>
      </c>
      <c r="CJ85" s="152">
        <f>260884640/8</f>
        <v>32610580</v>
      </c>
      <c r="CK85" s="152">
        <f>38710656/8</f>
        <v>4838832</v>
      </c>
      <c r="CL85" s="152">
        <f>28403136/8</f>
        <v>3550392</v>
      </c>
      <c r="CM85" s="152">
        <v>0</v>
      </c>
      <c r="CN85" s="152">
        <v>0</v>
      </c>
      <c r="CO85" s="152">
        <v>0</v>
      </c>
      <c r="CP85" s="152">
        <v>0</v>
      </c>
      <c r="CQ85" s="152">
        <v>0</v>
      </c>
      <c r="CR85" s="152">
        <v>0</v>
      </c>
      <c r="CS85" s="152">
        <v>0</v>
      </c>
      <c r="CT85" s="152">
        <v>0</v>
      </c>
      <c r="CU85" s="152">
        <v>0</v>
      </c>
      <c r="CV85" s="152">
        <v>0</v>
      </c>
      <c r="CW85" s="152">
        <v>0</v>
      </c>
      <c r="CX85" s="152">
        <v>0</v>
      </c>
      <c r="CY85" s="152">
        <v>0</v>
      </c>
      <c r="CZ85" s="152">
        <v>0</v>
      </c>
      <c r="DA85" s="152">
        <v>0</v>
      </c>
      <c r="DB85" s="152">
        <v>0</v>
      </c>
      <c r="DC85" s="152">
        <v>0</v>
      </c>
      <c r="DD85" s="152">
        <v>0</v>
      </c>
      <c r="DE85" s="152">
        <v>0</v>
      </c>
      <c r="DF85" s="152">
        <v>0</v>
      </c>
      <c r="DG85" s="152">
        <v>0</v>
      </c>
      <c r="DH85" s="152">
        <v>0</v>
      </c>
      <c r="DI85" s="152">
        <v>0</v>
      </c>
      <c r="DJ85" s="152">
        <v>0</v>
      </c>
      <c r="DK85" s="152">
        <v>0</v>
      </c>
      <c r="DL85" s="152">
        <v>0</v>
      </c>
      <c r="DM85" s="152">
        <v>0</v>
      </c>
      <c r="DN85" s="152">
        <v>0</v>
      </c>
      <c r="DO85" s="152">
        <v>0</v>
      </c>
      <c r="DP85" s="152">
        <v>0</v>
      </c>
      <c r="DQ85" s="152">
        <v>0</v>
      </c>
      <c r="DR85" s="152">
        <v>0</v>
      </c>
      <c r="DS85" s="152">
        <v>0</v>
      </c>
      <c r="DT85" s="152">
        <v>0</v>
      </c>
      <c r="DU85" s="152">
        <v>0</v>
      </c>
      <c r="DV85" s="152">
        <v>0</v>
      </c>
      <c r="DW85" s="166">
        <f t="shared" si="100"/>
        <v>507250000</v>
      </c>
      <c r="DX85" s="166">
        <f t="shared" si="100"/>
        <v>496013946.12124997</v>
      </c>
      <c r="DY85" s="166">
        <f t="shared" si="100"/>
        <v>46588061.141249999</v>
      </c>
      <c r="DZ85" s="166">
        <f t="shared" si="100"/>
        <v>43658029.612500004</v>
      </c>
      <c r="EA85" s="145"/>
    </row>
    <row r="86" spans="1:132" ht="45.75" customHeight="1" x14ac:dyDescent="0.25">
      <c r="A86" s="151" t="s">
        <v>771</v>
      </c>
      <c r="B86" s="315">
        <f t="shared" si="142"/>
        <v>0</v>
      </c>
      <c r="C86" s="152">
        <v>0</v>
      </c>
      <c r="D86" s="152">
        <v>0</v>
      </c>
      <c r="E86" s="152">
        <v>0</v>
      </c>
      <c r="F86" s="152">
        <v>0</v>
      </c>
      <c r="G86" s="152">
        <v>0</v>
      </c>
      <c r="H86" s="152">
        <v>0</v>
      </c>
      <c r="I86" s="152">
        <v>0</v>
      </c>
      <c r="J86" s="152">
        <v>0</v>
      </c>
      <c r="K86" s="152">
        <v>0</v>
      </c>
      <c r="L86" s="152">
        <v>0</v>
      </c>
      <c r="M86" s="152">
        <v>0</v>
      </c>
      <c r="N86" s="152">
        <v>0</v>
      </c>
      <c r="O86" s="152">
        <v>0</v>
      </c>
      <c r="P86" s="152">
        <v>0</v>
      </c>
      <c r="Q86" s="152">
        <v>0</v>
      </c>
      <c r="R86" s="152">
        <v>0</v>
      </c>
      <c r="S86" s="152">
        <v>0</v>
      </c>
      <c r="T86" s="152">
        <v>0</v>
      </c>
      <c r="U86" s="152">
        <v>0</v>
      </c>
      <c r="V86" s="152">
        <v>0</v>
      </c>
      <c r="W86" s="152">
        <v>0</v>
      </c>
      <c r="X86" s="152">
        <v>0</v>
      </c>
      <c r="Y86" s="152">
        <v>0</v>
      </c>
      <c r="Z86" s="152">
        <v>0</v>
      </c>
      <c r="AA86" s="152">
        <v>0</v>
      </c>
      <c r="AB86" s="152">
        <v>0</v>
      </c>
      <c r="AC86" s="152">
        <v>0</v>
      </c>
      <c r="AD86" s="152">
        <v>0</v>
      </c>
      <c r="AE86" s="152">
        <v>0</v>
      </c>
      <c r="AF86" s="152">
        <v>0</v>
      </c>
      <c r="AG86" s="152">
        <v>0</v>
      </c>
      <c r="AH86" s="152">
        <v>0</v>
      </c>
      <c r="AI86" s="152">
        <v>0</v>
      </c>
      <c r="AJ86" s="152">
        <v>0</v>
      </c>
      <c r="AK86" s="152">
        <v>0</v>
      </c>
      <c r="AL86" s="152">
        <v>0</v>
      </c>
      <c r="AM86" s="152">
        <v>0</v>
      </c>
      <c r="AN86" s="152">
        <v>0</v>
      </c>
      <c r="AO86" s="152">
        <v>0</v>
      </c>
      <c r="AP86" s="152">
        <v>0</v>
      </c>
      <c r="AQ86" s="152">
        <v>0</v>
      </c>
      <c r="AR86" s="152">
        <v>0</v>
      </c>
      <c r="AS86" s="152">
        <v>0</v>
      </c>
      <c r="AT86" s="152">
        <v>0</v>
      </c>
      <c r="AU86" s="152">
        <v>0</v>
      </c>
      <c r="AV86" s="152">
        <v>0</v>
      </c>
      <c r="AW86" s="152"/>
      <c r="AX86" s="152"/>
      <c r="AY86" s="152">
        <v>0</v>
      </c>
      <c r="AZ86" s="152">
        <v>0</v>
      </c>
      <c r="BA86" s="152">
        <v>0</v>
      </c>
      <c r="BB86" s="152">
        <v>0</v>
      </c>
      <c r="BC86" s="152">
        <v>0</v>
      </c>
      <c r="BD86" s="152">
        <v>0</v>
      </c>
      <c r="BE86" s="152">
        <v>0</v>
      </c>
      <c r="BF86" s="152">
        <v>0</v>
      </c>
      <c r="BG86" s="152">
        <v>0</v>
      </c>
      <c r="BH86" s="152">
        <v>0</v>
      </c>
      <c r="BI86" s="152">
        <v>0</v>
      </c>
      <c r="BJ86" s="152">
        <v>0</v>
      </c>
      <c r="BK86" s="152">
        <v>0</v>
      </c>
      <c r="BL86" s="152">
        <v>0</v>
      </c>
      <c r="BM86" s="152">
        <v>0</v>
      </c>
      <c r="BN86" s="152">
        <v>0</v>
      </c>
      <c r="BO86" s="152">
        <v>0</v>
      </c>
      <c r="BP86" s="152">
        <v>0</v>
      </c>
      <c r="BQ86" s="152">
        <v>0</v>
      </c>
      <c r="BR86" s="152">
        <v>0</v>
      </c>
      <c r="BS86" s="152">
        <v>0</v>
      </c>
      <c r="BT86" s="152">
        <v>0</v>
      </c>
      <c r="BU86" s="152">
        <v>0</v>
      </c>
      <c r="BV86" s="152">
        <v>0</v>
      </c>
      <c r="BW86" s="152">
        <v>0</v>
      </c>
      <c r="BX86" s="152">
        <v>0</v>
      </c>
      <c r="BY86" s="152">
        <v>0</v>
      </c>
      <c r="BZ86" s="152">
        <v>0</v>
      </c>
      <c r="CA86" s="152">
        <v>0</v>
      </c>
      <c r="CB86" s="152">
        <v>0</v>
      </c>
      <c r="CC86" s="152">
        <v>0</v>
      </c>
      <c r="CD86" s="152">
        <v>0</v>
      </c>
      <c r="CE86" s="152">
        <v>0</v>
      </c>
      <c r="CF86" s="152">
        <v>0</v>
      </c>
      <c r="CG86" s="152">
        <v>0</v>
      </c>
      <c r="CH86" s="152">
        <v>0</v>
      </c>
      <c r="CI86" s="152">
        <v>0</v>
      </c>
      <c r="CJ86" s="152">
        <v>0</v>
      </c>
      <c r="CK86" s="152">
        <v>0</v>
      </c>
      <c r="CL86" s="152">
        <v>0</v>
      </c>
      <c r="CM86" s="152">
        <v>0</v>
      </c>
      <c r="CN86" s="152">
        <v>0</v>
      </c>
      <c r="CO86" s="152">
        <v>0</v>
      </c>
      <c r="CP86" s="152">
        <v>0</v>
      </c>
      <c r="CQ86" s="152">
        <v>0</v>
      </c>
      <c r="CR86" s="152">
        <v>0</v>
      </c>
      <c r="CS86" s="152">
        <v>0</v>
      </c>
      <c r="CT86" s="152">
        <v>0</v>
      </c>
      <c r="CU86" s="152">
        <v>0</v>
      </c>
      <c r="CV86" s="152">
        <v>0</v>
      </c>
      <c r="CW86" s="152">
        <v>0</v>
      </c>
      <c r="CX86" s="152">
        <v>0</v>
      </c>
      <c r="CY86" s="152">
        <v>0</v>
      </c>
      <c r="CZ86" s="152">
        <v>0</v>
      </c>
      <c r="DA86" s="152">
        <v>0</v>
      </c>
      <c r="DB86" s="152">
        <v>0</v>
      </c>
      <c r="DC86" s="152">
        <v>0</v>
      </c>
      <c r="DD86" s="152">
        <v>0</v>
      </c>
      <c r="DE86" s="152">
        <v>0</v>
      </c>
      <c r="DF86" s="152">
        <v>0</v>
      </c>
      <c r="DG86" s="152">
        <v>0</v>
      </c>
      <c r="DH86" s="152">
        <v>0</v>
      </c>
      <c r="DI86" s="152">
        <v>0</v>
      </c>
      <c r="DJ86" s="152">
        <v>0</v>
      </c>
      <c r="DK86" s="152">
        <v>0</v>
      </c>
      <c r="DL86" s="152">
        <v>0</v>
      </c>
      <c r="DM86" s="152">
        <v>0</v>
      </c>
      <c r="DN86" s="152">
        <v>0</v>
      </c>
      <c r="DO86" s="152">
        <v>0</v>
      </c>
      <c r="DP86" s="152">
        <v>0</v>
      </c>
      <c r="DQ86" s="152">
        <v>0</v>
      </c>
      <c r="DR86" s="152">
        <v>0</v>
      </c>
      <c r="DS86" s="152">
        <v>0</v>
      </c>
      <c r="DT86" s="152">
        <v>0</v>
      </c>
      <c r="DU86" s="152">
        <v>0</v>
      </c>
      <c r="DV86" s="152">
        <v>0</v>
      </c>
      <c r="DW86" s="166">
        <f t="shared" si="100"/>
        <v>0</v>
      </c>
      <c r="DX86" s="153">
        <f t="shared" ref="DX86:DZ87" si="144">+D86+H86+L86+P86+T86+X86+AF86+AN86+AR86+AV86+AZ86+BD86+BH86+BL86+BP86+BT86+BX86+CB86+CF86+CJ86+CN86+CR86+CV86+CZ86+DD86+DH86+DL86+DP86+DT86</f>
        <v>0</v>
      </c>
      <c r="DY86" s="153">
        <f t="shared" si="144"/>
        <v>0</v>
      </c>
      <c r="DZ86" s="153">
        <f t="shared" si="144"/>
        <v>0</v>
      </c>
      <c r="EA86" s="145"/>
    </row>
    <row r="87" spans="1:132" ht="45.75" customHeight="1" x14ac:dyDescent="0.25">
      <c r="A87" s="151" t="s">
        <v>772</v>
      </c>
      <c r="B87" s="315">
        <f t="shared" si="142"/>
        <v>0</v>
      </c>
      <c r="C87" s="152">
        <v>0</v>
      </c>
      <c r="D87" s="152">
        <v>0</v>
      </c>
      <c r="E87" s="152">
        <v>0</v>
      </c>
      <c r="F87" s="152">
        <v>0</v>
      </c>
      <c r="G87" s="152">
        <v>0</v>
      </c>
      <c r="H87" s="152">
        <v>0</v>
      </c>
      <c r="I87" s="152">
        <v>0</v>
      </c>
      <c r="J87" s="152">
        <v>0</v>
      </c>
      <c r="K87" s="152">
        <v>0</v>
      </c>
      <c r="L87" s="152">
        <v>0</v>
      </c>
      <c r="M87" s="152">
        <v>0</v>
      </c>
      <c r="N87" s="152">
        <v>0</v>
      </c>
      <c r="O87" s="152">
        <v>0</v>
      </c>
      <c r="P87" s="152">
        <v>0</v>
      </c>
      <c r="Q87" s="152">
        <v>0</v>
      </c>
      <c r="R87" s="152">
        <v>0</v>
      </c>
      <c r="S87" s="152">
        <v>0</v>
      </c>
      <c r="T87" s="152">
        <v>0</v>
      </c>
      <c r="U87" s="152">
        <v>0</v>
      </c>
      <c r="V87" s="152">
        <v>0</v>
      </c>
      <c r="W87" s="152">
        <v>0</v>
      </c>
      <c r="X87" s="152">
        <v>0</v>
      </c>
      <c r="Y87" s="152">
        <v>0</v>
      </c>
      <c r="Z87" s="152">
        <v>0</v>
      </c>
      <c r="AA87" s="152">
        <v>0</v>
      </c>
      <c r="AB87" s="152">
        <v>0</v>
      </c>
      <c r="AC87" s="152">
        <v>0</v>
      </c>
      <c r="AD87" s="152">
        <v>0</v>
      </c>
      <c r="AE87" s="152">
        <v>0</v>
      </c>
      <c r="AF87" s="152">
        <v>0</v>
      </c>
      <c r="AG87" s="152">
        <v>0</v>
      </c>
      <c r="AH87" s="152">
        <v>0</v>
      </c>
      <c r="AI87" s="152">
        <v>0</v>
      </c>
      <c r="AJ87" s="152">
        <v>0</v>
      </c>
      <c r="AK87" s="152">
        <v>0</v>
      </c>
      <c r="AL87" s="152">
        <v>0</v>
      </c>
      <c r="AM87" s="152">
        <v>0</v>
      </c>
      <c r="AN87" s="152">
        <v>0</v>
      </c>
      <c r="AO87" s="152">
        <v>0</v>
      </c>
      <c r="AP87" s="152">
        <v>0</v>
      </c>
      <c r="AQ87" s="152">
        <v>0</v>
      </c>
      <c r="AR87" s="152">
        <v>0</v>
      </c>
      <c r="AS87" s="152">
        <v>0</v>
      </c>
      <c r="AT87" s="152">
        <v>0</v>
      </c>
      <c r="AU87" s="152">
        <v>0</v>
      </c>
      <c r="AV87" s="152">
        <v>0</v>
      </c>
      <c r="AW87" s="152"/>
      <c r="AX87" s="152"/>
      <c r="AY87" s="152">
        <v>0</v>
      </c>
      <c r="AZ87" s="152">
        <v>0</v>
      </c>
      <c r="BA87" s="152">
        <v>0</v>
      </c>
      <c r="BB87" s="152">
        <v>0</v>
      </c>
      <c r="BC87" s="152">
        <v>0</v>
      </c>
      <c r="BD87" s="152">
        <v>0</v>
      </c>
      <c r="BE87" s="152">
        <v>0</v>
      </c>
      <c r="BF87" s="152">
        <v>0</v>
      </c>
      <c r="BG87" s="152">
        <v>0</v>
      </c>
      <c r="BH87" s="152">
        <v>0</v>
      </c>
      <c r="BI87" s="152">
        <v>0</v>
      </c>
      <c r="BJ87" s="152">
        <v>0</v>
      </c>
      <c r="BK87" s="152">
        <v>0</v>
      </c>
      <c r="BL87" s="152">
        <v>0</v>
      </c>
      <c r="BM87" s="152">
        <v>0</v>
      </c>
      <c r="BN87" s="152">
        <v>0</v>
      </c>
      <c r="BO87" s="152">
        <v>0</v>
      </c>
      <c r="BP87" s="152">
        <v>0</v>
      </c>
      <c r="BQ87" s="152">
        <v>0</v>
      </c>
      <c r="BR87" s="152">
        <v>0</v>
      </c>
      <c r="BS87" s="152">
        <v>0</v>
      </c>
      <c r="BT87" s="152">
        <v>0</v>
      </c>
      <c r="BU87" s="152">
        <v>0</v>
      </c>
      <c r="BV87" s="152">
        <v>0</v>
      </c>
      <c r="BW87" s="152">
        <v>0</v>
      </c>
      <c r="BX87" s="152">
        <v>0</v>
      </c>
      <c r="BY87" s="152">
        <v>0</v>
      </c>
      <c r="BZ87" s="152">
        <v>0</v>
      </c>
      <c r="CA87" s="152">
        <v>0</v>
      </c>
      <c r="CB87" s="152">
        <v>0</v>
      </c>
      <c r="CC87" s="152">
        <v>0</v>
      </c>
      <c r="CD87" s="152">
        <v>0</v>
      </c>
      <c r="CE87" s="152">
        <v>0</v>
      </c>
      <c r="CF87" s="152">
        <v>0</v>
      </c>
      <c r="CG87" s="152">
        <v>0</v>
      </c>
      <c r="CH87" s="152">
        <v>0</v>
      </c>
      <c r="CI87" s="152"/>
      <c r="CJ87" s="152">
        <v>0</v>
      </c>
      <c r="CK87" s="152">
        <v>0</v>
      </c>
      <c r="CL87" s="152">
        <v>0</v>
      </c>
      <c r="CM87" s="152">
        <v>0</v>
      </c>
      <c r="CN87" s="152">
        <v>0</v>
      </c>
      <c r="CO87" s="152">
        <v>0</v>
      </c>
      <c r="CP87" s="152">
        <v>0</v>
      </c>
      <c r="CQ87" s="152">
        <v>0</v>
      </c>
      <c r="CR87" s="152">
        <v>0</v>
      </c>
      <c r="CS87" s="152">
        <v>0</v>
      </c>
      <c r="CT87" s="152">
        <v>0</v>
      </c>
      <c r="CU87" s="152">
        <v>0</v>
      </c>
      <c r="CV87" s="152">
        <v>0</v>
      </c>
      <c r="CW87" s="152">
        <v>0</v>
      </c>
      <c r="CX87" s="152">
        <v>0</v>
      </c>
      <c r="CY87" s="152">
        <v>0</v>
      </c>
      <c r="CZ87" s="152">
        <v>0</v>
      </c>
      <c r="DA87" s="152">
        <v>0</v>
      </c>
      <c r="DB87" s="152">
        <v>0</v>
      </c>
      <c r="DC87" s="152">
        <v>0</v>
      </c>
      <c r="DD87" s="152">
        <v>0</v>
      </c>
      <c r="DE87" s="152">
        <v>0</v>
      </c>
      <c r="DF87" s="152">
        <v>0</v>
      </c>
      <c r="DG87" s="152">
        <v>0</v>
      </c>
      <c r="DH87" s="152">
        <v>0</v>
      </c>
      <c r="DI87" s="152">
        <v>0</v>
      </c>
      <c r="DJ87" s="152">
        <v>0</v>
      </c>
      <c r="DK87" s="152">
        <v>0</v>
      </c>
      <c r="DL87" s="152">
        <v>0</v>
      </c>
      <c r="DM87" s="152">
        <v>0</v>
      </c>
      <c r="DN87" s="152">
        <v>0</v>
      </c>
      <c r="DO87" s="152">
        <v>0</v>
      </c>
      <c r="DP87" s="152">
        <v>0</v>
      </c>
      <c r="DQ87" s="152">
        <v>0</v>
      </c>
      <c r="DR87" s="152">
        <v>0</v>
      </c>
      <c r="DS87" s="152">
        <v>0</v>
      </c>
      <c r="DT87" s="152">
        <v>0</v>
      </c>
      <c r="DU87" s="152">
        <v>0</v>
      </c>
      <c r="DV87" s="152">
        <v>0</v>
      </c>
      <c r="DW87" s="166">
        <f t="shared" si="100"/>
        <v>0</v>
      </c>
      <c r="DX87" s="153">
        <f t="shared" si="144"/>
        <v>0</v>
      </c>
      <c r="DY87" s="153">
        <f t="shared" si="144"/>
        <v>0</v>
      </c>
      <c r="DZ87" s="153">
        <f t="shared" si="144"/>
        <v>0</v>
      </c>
      <c r="EA87" s="145"/>
    </row>
    <row r="88" spans="1:132" ht="45.75" customHeight="1" x14ac:dyDescent="0.25">
      <c r="A88" s="154" t="s">
        <v>773</v>
      </c>
      <c r="B88" s="315">
        <f t="shared" si="142"/>
        <v>507250000</v>
      </c>
      <c r="C88" s="152">
        <f>3116000000/8</f>
        <v>389500000</v>
      </c>
      <c r="D88" s="152">
        <f>3094184930/8</f>
        <v>386773116.25</v>
      </c>
      <c r="E88" s="152">
        <f>313637950.16/8</f>
        <v>39204743.770000003</v>
      </c>
      <c r="F88" s="152">
        <f>306079097.93/8</f>
        <v>38259887.241250001</v>
      </c>
      <c r="G88" s="152">
        <f>82000000/8</f>
        <v>10250000</v>
      </c>
      <c r="H88" s="152">
        <f>53041998.97/8</f>
        <v>6630249.8712499999</v>
      </c>
      <c r="I88" s="152">
        <f>20355882.97/8</f>
        <v>2544485.3712499999</v>
      </c>
      <c r="J88" s="152">
        <f>14782002.97/8</f>
        <v>1847750.3712500001</v>
      </c>
      <c r="K88" s="152">
        <v>0</v>
      </c>
      <c r="L88" s="152">
        <v>0</v>
      </c>
      <c r="M88" s="152">
        <v>0</v>
      </c>
      <c r="N88" s="152">
        <v>0</v>
      </c>
      <c r="O88" s="152">
        <v>0</v>
      </c>
      <c r="P88" s="152">
        <v>0</v>
      </c>
      <c r="Q88" s="152">
        <v>0</v>
      </c>
      <c r="R88" s="152">
        <v>0</v>
      </c>
      <c r="S88" s="152">
        <v>0</v>
      </c>
      <c r="T88" s="152">
        <v>0</v>
      </c>
      <c r="U88" s="152">
        <v>0</v>
      </c>
      <c r="V88" s="152">
        <v>0</v>
      </c>
      <c r="W88" s="152">
        <v>0</v>
      </c>
      <c r="X88" s="152">
        <v>0</v>
      </c>
      <c r="Y88" s="152">
        <v>0</v>
      </c>
      <c r="Z88" s="152">
        <v>0</v>
      </c>
      <c r="AA88" s="152">
        <v>0</v>
      </c>
      <c r="AB88" s="152">
        <v>0</v>
      </c>
      <c r="AC88" s="152">
        <v>0</v>
      </c>
      <c r="AD88" s="152">
        <v>0</v>
      </c>
      <c r="AE88" s="152">
        <v>0</v>
      </c>
      <c r="AF88" s="152">
        <v>0</v>
      </c>
      <c r="AG88" s="152">
        <v>0</v>
      </c>
      <c r="AH88" s="152">
        <v>0</v>
      </c>
      <c r="AI88" s="152">
        <v>0</v>
      </c>
      <c r="AJ88" s="152">
        <v>0</v>
      </c>
      <c r="AK88" s="152">
        <v>0</v>
      </c>
      <c r="AL88" s="152">
        <v>0</v>
      </c>
      <c r="AM88" s="156">
        <v>0</v>
      </c>
      <c r="AN88" s="156">
        <v>0</v>
      </c>
      <c r="AO88" s="156">
        <v>0</v>
      </c>
      <c r="AP88" s="156">
        <v>0</v>
      </c>
      <c r="AQ88" s="156">
        <v>0</v>
      </c>
      <c r="AR88" s="156">
        <v>0</v>
      </c>
      <c r="AS88" s="156">
        <v>0</v>
      </c>
      <c r="AT88" s="156">
        <v>0</v>
      </c>
      <c r="AU88" s="152">
        <f t="shared" si="143"/>
        <v>70000000</v>
      </c>
      <c r="AV88" s="152">
        <f t="shared" si="143"/>
        <v>70000000</v>
      </c>
      <c r="AW88" s="155"/>
      <c r="AX88" s="155"/>
      <c r="AY88" s="156">
        <v>0</v>
      </c>
      <c r="AZ88" s="156">
        <v>0</v>
      </c>
      <c r="BA88" s="156">
        <v>0</v>
      </c>
      <c r="BB88" s="156">
        <v>0</v>
      </c>
      <c r="BC88" s="156">
        <v>0</v>
      </c>
      <c r="BD88" s="156">
        <v>0</v>
      </c>
      <c r="BE88" s="156">
        <v>0</v>
      </c>
      <c r="BF88" s="156">
        <v>0</v>
      </c>
      <c r="BG88" s="156">
        <v>0</v>
      </c>
      <c r="BH88" s="156">
        <v>0</v>
      </c>
      <c r="BI88" s="156">
        <v>0</v>
      </c>
      <c r="BJ88" s="156">
        <v>0</v>
      </c>
      <c r="BK88" s="156">
        <v>0</v>
      </c>
      <c r="BL88" s="156">
        <v>0</v>
      </c>
      <c r="BM88" s="156">
        <v>0</v>
      </c>
      <c r="BN88" s="156">
        <v>0</v>
      </c>
      <c r="BO88" s="156">
        <v>0</v>
      </c>
      <c r="BP88" s="156">
        <v>0</v>
      </c>
      <c r="BQ88" s="156">
        <v>0</v>
      </c>
      <c r="BR88" s="156">
        <v>0</v>
      </c>
      <c r="BS88" s="152">
        <v>0</v>
      </c>
      <c r="BT88" s="152">
        <v>0</v>
      </c>
      <c r="BU88" s="152">
        <v>0</v>
      </c>
      <c r="BV88" s="152">
        <v>0</v>
      </c>
      <c r="BW88" s="156">
        <v>0</v>
      </c>
      <c r="BX88" s="156">
        <v>0</v>
      </c>
      <c r="BY88" s="156">
        <v>0</v>
      </c>
      <c r="BZ88" s="156">
        <v>0</v>
      </c>
      <c r="CA88" s="156">
        <v>0</v>
      </c>
      <c r="CB88" s="156">
        <v>0</v>
      </c>
      <c r="CC88" s="156">
        <v>0</v>
      </c>
      <c r="CD88" s="156">
        <v>0</v>
      </c>
      <c r="CE88" s="156">
        <v>0</v>
      </c>
      <c r="CF88" s="156">
        <v>0</v>
      </c>
      <c r="CG88" s="156">
        <v>0</v>
      </c>
      <c r="CH88" s="156">
        <v>0</v>
      </c>
      <c r="CI88" s="152">
        <f t="shared" ref="CI88:CI93" si="145">300000000/8</f>
        <v>37500000</v>
      </c>
      <c r="CJ88" s="152">
        <v>32610580</v>
      </c>
      <c r="CK88" s="152">
        <f>38710656/8</f>
        <v>4838832</v>
      </c>
      <c r="CL88" s="152">
        <f>28403136/8</f>
        <v>3550392</v>
      </c>
      <c r="CM88" s="156">
        <v>0</v>
      </c>
      <c r="CN88" s="156">
        <v>0</v>
      </c>
      <c r="CO88" s="156">
        <v>0</v>
      </c>
      <c r="CP88" s="156">
        <v>0</v>
      </c>
      <c r="CQ88" s="156">
        <v>0</v>
      </c>
      <c r="CR88" s="156">
        <v>0</v>
      </c>
      <c r="CS88" s="156">
        <v>0</v>
      </c>
      <c r="CT88" s="156">
        <v>0</v>
      </c>
      <c r="CU88" s="156">
        <v>0</v>
      </c>
      <c r="CV88" s="156">
        <v>0</v>
      </c>
      <c r="CW88" s="156">
        <v>0</v>
      </c>
      <c r="CX88" s="156">
        <v>0</v>
      </c>
      <c r="CY88" s="156">
        <v>0</v>
      </c>
      <c r="CZ88" s="156">
        <v>0</v>
      </c>
      <c r="DA88" s="156">
        <v>0</v>
      </c>
      <c r="DB88" s="156">
        <v>0</v>
      </c>
      <c r="DC88" s="156">
        <v>0</v>
      </c>
      <c r="DD88" s="156">
        <v>0</v>
      </c>
      <c r="DE88" s="156">
        <v>0</v>
      </c>
      <c r="DF88" s="156">
        <v>0</v>
      </c>
      <c r="DG88" s="156">
        <v>0</v>
      </c>
      <c r="DH88" s="156">
        <v>0</v>
      </c>
      <c r="DI88" s="156">
        <v>0</v>
      </c>
      <c r="DJ88" s="156">
        <v>0</v>
      </c>
      <c r="DK88" s="156">
        <v>0</v>
      </c>
      <c r="DL88" s="156">
        <v>0</v>
      </c>
      <c r="DM88" s="156">
        <v>0</v>
      </c>
      <c r="DN88" s="156">
        <v>0</v>
      </c>
      <c r="DO88" s="156">
        <v>0</v>
      </c>
      <c r="DP88" s="156">
        <v>0</v>
      </c>
      <c r="DQ88" s="156">
        <v>0</v>
      </c>
      <c r="DR88" s="156">
        <v>0</v>
      </c>
      <c r="DS88" s="156">
        <v>0</v>
      </c>
      <c r="DT88" s="156">
        <v>0</v>
      </c>
      <c r="DU88" s="156">
        <v>0</v>
      </c>
      <c r="DV88" s="156">
        <v>0</v>
      </c>
      <c r="DW88" s="166">
        <f t="shared" si="100"/>
        <v>507250000</v>
      </c>
      <c r="DX88" s="166">
        <f t="shared" si="100"/>
        <v>496013946.12124997</v>
      </c>
      <c r="DY88" s="166">
        <f t="shared" si="100"/>
        <v>46588061.141249999</v>
      </c>
      <c r="DZ88" s="166">
        <f t="shared" si="100"/>
        <v>43658029.612500004</v>
      </c>
      <c r="EA88" s="145"/>
    </row>
    <row r="89" spans="1:132" ht="45.75" customHeight="1" x14ac:dyDescent="0.25">
      <c r="A89" s="151" t="s">
        <v>774</v>
      </c>
      <c r="B89" s="315">
        <f t="shared" si="142"/>
        <v>507250000</v>
      </c>
      <c r="C89" s="152">
        <f t="shared" ref="C89:C93" si="146">3116000000/8</f>
        <v>389500000</v>
      </c>
      <c r="D89" s="152">
        <f t="shared" ref="D89:D93" si="147">3094184930/8</f>
        <v>386773116.25</v>
      </c>
      <c r="E89" s="152">
        <f t="shared" ref="E89:E93" si="148">313637950.16/8</f>
        <v>39204743.770000003</v>
      </c>
      <c r="F89" s="152">
        <f t="shared" ref="F89:F93" si="149">306079097.93/8</f>
        <v>38259887.241250001</v>
      </c>
      <c r="G89" s="152">
        <f t="shared" ref="G89:G93" si="150">82000000/8</f>
        <v>10250000</v>
      </c>
      <c r="H89" s="152">
        <f t="shared" ref="H89:H92" si="151">53041998.97/8</f>
        <v>6630249.8712499999</v>
      </c>
      <c r="I89" s="152">
        <f t="shared" ref="I89:I93" si="152">20355882.97/8</f>
        <v>2544485.3712499999</v>
      </c>
      <c r="J89" s="152">
        <f t="shared" ref="J89:J93" si="153">14782002.97/8</f>
        <v>1847750.3712500001</v>
      </c>
      <c r="K89" s="152">
        <v>0</v>
      </c>
      <c r="L89" s="152">
        <v>0</v>
      </c>
      <c r="M89" s="152">
        <v>0</v>
      </c>
      <c r="N89" s="152">
        <v>0</v>
      </c>
      <c r="O89" s="152">
        <v>0</v>
      </c>
      <c r="P89" s="152">
        <v>0</v>
      </c>
      <c r="Q89" s="152">
        <v>0</v>
      </c>
      <c r="R89" s="152">
        <v>0</v>
      </c>
      <c r="S89" s="152">
        <v>0</v>
      </c>
      <c r="T89" s="152">
        <v>0</v>
      </c>
      <c r="U89" s="152">
        <v>0</v>
      </c>
      <c r="V89" s="152">
        <v>0</v>
      </c>
      <c r="W89" s="152">
        <v>0</v>
      </c>
      <c r="X89" s="152">
        <v>0</v>
      </c>
      <c r="Y89" s="152">
        <v>0</v>
      </c>
      <c r="Z89" s="152">
        <v>0</v>
      </c>
      <c r="AA89" s="152">
        <v>0</v>
      </c>
      <c r="AB89" s="152">
        <v>0</v>
      </c>
      <c r="AC89" s="152">
        <v>0</v>
      </c>
      <c r="AD89" s="152">
        <v>0</v>
      </c>
      <c r="AE89" s="152">
        <v>0</v>
      </c>
      <c r="AF89" s="152">
        <v>0</v>
      </c>
      <c r="AG89" s="152">
        <v>0</v>
      </c>
      <c r="AH89" s="152">
        <v>0</v>
      </c>
      <c r="AI89" s="152">
        <v>0</v>
      </c>
      <c r="AJ89" s="152">
        <v>0</v>
      </c>
      <c r="AK89" s="152">
        <v>0</v>
      </c>
      <c r="AL89" s="152">
        <v>0</v>
      </c>
      <c r="AM89" s="152">
        <v>0</v>
      </c>
      <c r="AN89" s="152">
        <v>0</v>
      </c>
      <c r="AO89" s="152">
        <v>0</v>
      </c>
      <c r="AP89" s="152">
        <v>0</v>
      </c>
      <c r="AQ89" s="152">
        <v>0</v>
      </c>
      <c r="AR89" s="152">
        <v>0</v>
      </c>
      <c r="AS89" s="152">
        <v>0</v>
      </c>
      <c r="AT89" s="152">
        <v>0</v>
      </c>
      <c r="AU89" s="152">
        <f t="shared" si="143"/>
        <v>70000000</v>
      </c>
      <c r="AV89" s="152">
        <f t="shared" si="143"/>
        <v>70000000</v>
      </c>
      <c r="AW89" s="152"/>
      <c r="AX89" s="152"/>
      <c r="AY89" s="152">
        <v>0</v>
      </c>
      <c r="AZ89" s="152">
        <v>0</v>
      </c>
      <c r="BA89" s="152">
        <v>0</v>
      </c>
      <c r="BB89" s="152">
        <v>0</v>
      </c>
      <c r="BC89" s="152">
        <v>0</v>
      </c>
      <c r="BD89" s="152">
        <v>0</v>
      </c>
      <c r="BE89" s="152">
        <v>0</v>
      </c>
      <c r="BF89" s="152">
        <v>0</v>
      </c>
      <c r="BG89" s="152">
        <v>0</v>
      </c>
      <c r="BH89" s="152">
        <v>0</v>
      </c>
      <c r="BI89" s="152">
        <v>0</v>
      </c>
      <c r="BJ89" s="152">
        <v>0</v>
      </c>
      <c r="BK89" s="152">
        <v>0</v>
      </c>
      <c r="BL89" s="152">
        <v>0</v>
      </c>
      <c r="BM89" s="152">
        <v>0</v>
      </c>
      <c r="BN89" s="152">
        <v>0</v>
      </c>
      <c r="BO89" s="152">
        <v>0</v>
      </c>
      <c r="BP89" s="152">
        <v>0</v>
      </c>
      <c r="BQ89" s="152">
        <v>0</v>
      </c>
      <c r="BR89" s="152">
        <v>0</v>
      </c>
      <c r="BS89" s="152">
        <v>0</v>
      </c>
      <c r="BT89" s="152">
        <v>0</v>
      </c>
      <c r="BU89" s="152">
        <v>0</v>
      </c>
      <c r="BV89" s="152">
        <v>0</v>
      </c>
      <c r="BW89" s="152">
        <v>0</v>
      </c>
      <c r="BX89" s="152">
        <v>0</v>
      </c>
      <c r="BY89" s="152">
        <v>0</v>
      </c>
      <c r="BZ89" s="152">
        <v>0</v>
      </c>
      <c r="CA89" s="152">
        <v>0</v>
      </c>
      <c r="CB89" s="152">
        <v>0</v>
      </c>
      <c r="CC89" s="152">
        <v>0</v>
      </c>
      <c r="CD89" s="152">
        <v>0</v>
      </c>
      <c r="CE89" s="152">
        <v>0</v>
      </c>
      <c r="CF89" s="152">
        <v>0</v>
      </c>
      <c r="CG89" s="152">
        <v>0</v>
      </c>
      <c r="CH89" s="152">
        <v>0</v>
      </c>
      <c r="CI89" s="152">
        <f t="shared" si="145"/>
        <v>37500000</v>
      </c>
      <c r="CJ89" s="152">
        <v>32610580</v>
      </c>
      <c r="CK89" s="152">
        <f t="shared" ref="CK89:CK93" si="154">38710656/8</f>
        <v>4838832</v>
      </c>
      <c r="CL89" s="152">
        <f t="shared" ref="CL89:CL93" si="155">28403136/8</f>
        <v>3550392</v>
      </c>
      <c r="CM89" s="152">
        <v>0</v>
      </c>
      <c r="CN89" s="152">
        <v>0</v>
      </c>
      <c r="CO89" s="152">
        <v>0</v>
      </c>
      <c r="CP89" s="152">
        <v>0</v>
      </c>
      <c r="CQ89" s="152">
        <v>0</v>
      </c>
      <c r="CR89" s="152">
        <v>0</v>
      </c>
      <c r="CS89" s="152">
        <v>0</v>
      </c>
      <c r="CT89" s="152">
        <v>0</v>
      </c>
      <c r="CU89" s="152">
        <v>0</v>
      </c>
      <c r="CV89" s="152">
        <v>0</v>
      </c>
      <c r="CW89" s="152">
        <v>0</v>
      </c>
      <c r="CX89" s="152">
        <v>0</v>
      </c>
      <c r="CY89" s="152">
        <v>0</v>
      </c>
      <c r="CZ89" s="152">
        <v>0</v>
      </c>
      <c r="DA89" s="152">
        <v>0</v>
      </c>
      <c r="DB89" s="152">
        <v>0</v>
      </c>
      <c r="DC89" s="152">
        <v>0</v>
      </c>
      <c r="DD89" s="152">
        <v>0</v>
      </c>
      <c r="DE89" s="152">
        <v>0</v>
      </c>
      <c r="DF89" s="152">
        <v>0</v>
      </c>
      <c r="DG89" s="152">
        <v>0</v>
      </c>
      <c r="DH89" s="152">
        <v>0</v>
      </c>
      <c r="DI89" s="152">
        <v>0</v>
      </c>
      <c r="DJ89" s="152">
        <v>0</v>
      </c>
      <c r="DK89" s="152">
        <v>0</v>
      </c>
      <c r="DL89" s="152">
        <v>0</v>
      </c>
      <c r="DM89" s="152">
        <v>0</v>
      </c>
      <c r="DN89" s="152">
        <v>0</v>
      </c>
      <c r="DO89" s="152">
        <v>0</v>
      </c>
      <c r="DP89" s="152">
        <v>0</v>
      </c>
      <c r="DQ89" s="152">
        <v>0</v>
      </c>
      <c r="DR89" s="152">
        <v>0</v>
      </c>
      <c r="DS89" s="152">
        <v>0</v>
      </c>
      <c r="DT89" s="152">
        <v>0</v>
      </c>
      <c r="DU89" s="152">
        <v>0</v>
      </c>
      <c r="DV89" s="152">
        <v>0</v>
      </c>
      <c r="DW89" s="166">
        <f t="shared" si="100"/>
        <v>507250000</v>
      </c>
      <c r="DX89" s="166">
        <f t="shared" si="100"/>
        <v>496013946.12124997</v>
      </c>
      <c r="DY89" s="166">
        <f t="shared" si="100"/>
        <v>46588061.141249999</v>
      </c>
      <c r="DZ89" s="166">
        <f t="shared" si="100"/>
        <v>43658029.612500004</v>
      </c>
      <c r="EA89" s="145"/>
    </row>
    <row r="90" spans="1:132" ht="45.75" customHeight="1" x14ac:dyDescent="0.25">
      <c r="A90" s="154" t="s">
        <v>775</v>
      </c>
      <c r="B90" s="315">
        <f t="shared" si="142"/>
        <v>507250000</v>
      </c>
      <c r="C90" s="152">
        <f t="shared" si="146"/>
        <v>389500000</v>
      </c>
      <c r="D90" s="152">
        <f t="shared" si="147"/>
        <v>386773116.25</v>
      </c>
      <c r="E90" s="152">
        <f t="shared" si="148"/>
        <v>39204743.770000003</v>
      </c>
      <c r="F90" s="152">
        <f t="shared" si="149"/>
        <v>38259887.241250001</v>
      </c>
      <c r="G90" s="152">
        <f t="shared" si="150"/>
        <v>10250000</v>
      </c>
      <c r="H90" s="152">
        <f t="shared" si="151"/>
        <v>6630249.8712499999</v>
      </c>
      <c r="I90" s="152">
        <f t="shared" si="152"/>
        <v>2544485.3712499999</v>
      </c>
      <c r="J90" s="152">
        <f t="shared" si="153"/>
        <v>1847750.3712500001</v>
      </c>
      <c r="K90" s="152">
        <v>0</v>
      </c>
      <c r="L90" s="152">
        <v>0</v>
      </c>
      <c r="M90" s="152">
        <v>0</v>
      </c>
      <c r="N90" s="152">
        <v>0</v>
      </c>
      <c r="O90" s="152">
        <v>0</v>
      </c>
      <c r="P90" s="152">
        <v>0</v>
      </c>
      <c r="Q90" s="152">
        <v>0</v>
      </c>
      <c r="R90" s="152">
        <v>0</v>
      </c>
      <c r="S90" s="152">
        <v>0</v>
      </c>
      <c r="T90" s="152">
        <v>0</v>
      </c>
      <c r="U90" s="152">
        <v>0</v>
      </c>
      <c r="V90" s="152">
        <v>0</v>
      </c>
      <c r="W90" s="152">
        <v>0</v>
      </c>
      <c r="X90" s="152">
        <v>0</v>
      </c>
      <c r="Y90" s="152">
        <v>0</v>
      </c>
      <c r="Z90" s="152">
        <v>0</v>
      </c>
      <c r="AA90" s="152">
        <v>0</v>
      </c>
      <c r="AB90" s="152">
        <v>0</v>
      </c>
      <c r="AC90" s="152">
        <v>0</v>
      </c>
      <c r="AD90" s="152">
        <v>0</v>
      </c>
      <c r="AE90" s="152">
        <v>0</v>
      </c>
      <c r="AF90" s="152">
        <v>0</v>
      </c>
      <c r="AG90" s="152">
        <v>0</v>
      </c>
      <c r="AH90" s="152">
        <v>0</v>
      </c>
      <c r="AI90" s="152">
        <v>0</v>
      </c>
      <c r="AJ90" s="152">
        <v>0</v>
      </c>
      <c r="AK90" s="152">
        <v>0</v>
      </c>
      <c r="AL90" s="152">
        <v>0</v>
      </c>
      <c r="AM90" s="156">
        <v>0</v>
      </c>
      <c r="AN90" s="156">
        <v>0</v>
      </c>
      <c r="AO90" s="156">
        <v>0</v>
      </c>
      <c r="AP90" s="156">
        <v>0</v>
      </c>
      <c r="AQ90" s="156">
        <v>0</v>
      </c>
      <c r="AR90" s="156">
        <v>0</v>
      </c>
      <c r="AS90" s="156">
        <v>0</v>
      </c>
      <c r="AT90" s="156">
        <v>0</v>
      </c>
      <c r="AU90" s="152">
        <f t="shared" si="143"/>
        <v>70000000</v>
      </c>
      <c r="AV90" s="152">
        <f t="shared" si="143"/>
        <v>70000000</v>
      </c>
      <c r="AW90" s="155"/>
      <c r="AX90" s="155"/>
      <c r="AY90" s="156">
        <v>0</v>
      </c>
      <c r="AZ90" s="156">
        <v>0</v>
      </c>
      <c r="BA90" s="156">
        <v>0</v>
      </c>
      <c r="BB90" s="156">
        <v>0</v>
      </c>
      <c r="BC90" s="156">
        <v>0</v>
      </c>
      <c r="BD90" s="156">
        <v>0</v>
      </c>
      <c r="BE90" s="156">
        <v>0</v>
      </c>
      <c r="BF90" s="156">
        <v>0</v>
      </c>
      <c r="BG90" s="156">
        <v>0</v>
      </c>
      <c r="BH90" s="156">
        <v>0</v>
      </c>
      <c r="BI90" s="156">
        <v>0</v>
      </c>
      <c r="BJ90" s="156">
        <v>0</v>
      </c>
      <c r="BK90" s="156">
        <v>0</v>
      </c>
      <c r="BL90" s="156">
        <v>0</v>
      </c>
      <c r="BM90" s="156">
        <v>0</v>
      </c>
      <c r="BN90" s="156">
        <v>0</v>
      </c>
      <c r="BO90" s="156">
        <v>0</v>
      </c>
      <c r="BP90" s="156">
        <v>0</v>
      </c>
      <c r="BQ90" s="156">
        <v>0</v>
      </c>
      <c r="BR90" s="156">
        <v>0</v>
      </c>
      <c r="BS90" s="152">
        <v>0</v>
      </c>
      <c r="BT90" s="152">
        <v>0</v>
      </c>
      <c r="BU90" s="152">
        <v>0</v>
      </c>
      <c r="BV90" s="152">
        <v>0</v>
      </c>
      <c r="BW90" s="156">
        <v>0</v>
      </c>
      <c r="BX90" s="156">
        <v>0</v>
      </c>
      <c r="BY90" s="156">
        <v>0</v>
      </c>
      <c r="BZ90" s="156">
        <v>0</v>
      </c>
      <c r="CA90" s="156">
        <v>0</v>
      </c>
      <c r="CB90" s="156">
        <v>0</v>
      </c>
      <c r="CC90" s="156">
        <v>0</v>
      </c>
      <c r="CD90" s="156">
        <v>0</v>
      </c>
      <c r="CE90" s="156">
        <v>0</v>
      </c>
      <c r="CF90" s="156">
        <v>0</v>
      </c>
      <c r="CG90" s="156">
        <v>0</v>
      </c>
      <c r="CH90" s="156">
        <v>0</v>
      </c>
      <c r="CI90" s="152">
        <f t="shared" si="145"/>
        <v>37500000</v>
      </c>
      <c r="CJ90" s="152">
        <v>32610580</v>
      </c>
      <c r="CK90" s="152">
        <f t="shared" si="154"/>
        <v>4838832</v>
      </c>
      <c r="CL90" s="152">
        <f t="shared" si="155"/>
        <v>3550392</v>
      </c>
      <c r="CM90" s="152">
        <v>0</v>
      </c>
      <c r="CN90" s="152">
        <v>0</v>
      </c>
      <c r="CO90" s="152">
        <v>0</v>
      </c>
      <c r="CP90" s="152">
        <v>0</v>
      </c>
      <c r="CQ90" s="152">
        <v>0</v>
      </c>
      <c r="CR90" s="152">
        <v>0</v>
      </c>
      <c r="CS90" s="152">
        <v>0</v>
      </c>
      <c r="CT90" s="152">
        <v>0</v>
      </c>
      <c r="CU90" s="152">
        <v>0</v>
      </c>
      <c r="CV90" s="152">
        <v>0</v>
      </c>
      <c r="CW90" s="152">
        <v>0</v>
      </c>
      <c r="CX90" s="152">
        <v>0</v>
      </c>
      <c r="CY90" s="152">
        <v>0</v>
      </c>
      <c r="CZ90" s="152">
        <v>0</v>
      </c>
      <c r="DA90" s="152">
        <v>0</v>
      </c>
      <c r="DB90" s="152">
        <v>0</v>
      </c>
      <c r="DC90" s="152">
        <v>0</v>
      </c>
      <c r="DD90" s="152">
        <v>0</v>
      </c>
      <c r="DE90" s="152">
        <v>0</v>
      </c>
      <c r="DF90" s="152">
        <v>0</v>
      </c>
      <c r="DG90" s="152">
        <v>0</v>
      </c>
      <c r="DH90" s="152">
        <v>0</v>
      </c>
      <c r="DI90" s="152">
        <v>0</v>
      </c>
      <c r="DJ90" s="152">
        <v>0</v>
      </c>
      <c r="DK90" s="152">
        <v>0</v>
      </c>
      <c r="DL90" s="152">
        <v>0</v>
      </c>
      <c r="DM90" s="152">
        <v>0</v>
      </c>
      <c r="DN90" s="152">
        <v>0</v>
      </c>
      <c r="DO90" s="152">
        <v>0</v>
      </c>
      <c r="DP90" s="152">
        <v>0</v>
      </c>
      <c r="DQ90" s="152">
        <v>0</v>
      </c>
      <c r="DR90" s="152">
        <v>0</v>
      </c>
      <c r="DS90" s="156">
        <v>0</v>
      </c>
      <c r="DT90" s="156">
        <v>0</v>
      </c>
      <c r="DU90" s="156">
        <v>0</v>
      </c>
      <c r="DV90" s="156">
        <v>0</v>
      </c>
      <c r="DW90" s="166">
        <f t="shared" si="100"/>
        <v>507250000</v>
      </c>
      <c r="DX90" s="166">
        <f t="shared" si="100"/>
        <v>496013946.12124997</v>
      </c>
      <c r="DY90" s="166">
        <f t="shared" si="100"/>
        <v>46588061.141249999</v>
      </c>
      <c r="DZ90" s="166">
        <f t="shared" si="100"/>
        <v>43658029.612500004</v>
      </c>
      <c r="EA90" s="145"/>
    </row>
    <row r="91" spans="1:132" ht="45.75" customHeight="1" x14ac:dyDescent="0.25">
      <c r="A91" s="154" t="s">
        <v>776</v>
      </c>
      <c r="B91" s="315">
        <f t="shared" si="142"/>
        <v>507250000</v>
      </c>
      <c r="C91" s="152">
        <f t="shared" si="146"/>
        <v>389500000</v>
      </c>
      <c r="D91" s="152">
        <f t="shared" si="147"/>
        <v>386773116.25</v>
      </c>
      <c r="E91" s="152">
        <f t="shared" si="148"/>
        <v>39204743.770000003</v>
      </c>
      <c r="F91" s="152">
        <f t="shared" si="149"/>
        <v>38259887.241250001</v>
      </c>
      <c r="G91" s="152">
        <f t="shared" si="150"/>
        <v>10250000</v>
      </c>
      <c r="H91" s="152">
        <f t="shared" si="151"/>
        <v>6630249.8712499999</v>
      </c>
      <c r="I91" s="152">
        <f t="shared" si="152"/>
        <v>2544485.3712499999</v>
      </c>
      <c r="J91" s="152">
        <f t="shared" si="153"/>
        <v>1847750.3712500001</v>
      </c>
      <c r="K91" s="152">
        <v>0</v>
      </c>
      <c r="L91" s="152">
        <v>0</v>
      </c>
      <c r="M91" s="152">
        <v>0</v>
      </c>
      <c r="N91" s="152">
        <v>0</v>
      </c>
      <c r="O91" s="152">
        <v>0</v>
      </c>
      <c r="P91" s="152">
        <v>0</v>
      </c>
      <c r="Q91" s="152">
        <v>0</v>
      </c>
      <c r="R91" s="152">
        <v>0</v>
      </c>
      <c r="S91" s="152">
        <v>0</v>
      </c>
      <c r="T91" s="152">
        <v>0</v>
      </c>
      <c r="U91" s="152">
        <v>0</v>
      </c>
      <c r="V91" s="152">
        <v>0</v>
      </c>
      <c r="W91" s="152">
        <v>0</v>
      </c>
      <c r="X91" s="152">
        <v>0</v>
      </c>
      <c r="Y91" s="152">
        <v>0</v>
      </c>
      <c r="Z91" s="152">
        <v>0</v>
      </c>
      <c r="AA91" s="152">
        <v>0</v>
      </c>
      <c r="AB91" s="152">
        <v>0</v>
      </c>
      <c r="AC91" s="152">
        <v>0</v>
      </c>
      <c r="AD91" s="152">
        <v>0</v>
      </c>
      <c r="AE91" s="152">
        <v>0</v>
      </c>
      <c r="AF91" s="152">
        <v>0</v>
      </c>
      <c r="AG91" s="152">
        <v>0</v>
      </c>
      <c r="AH91" s="152">
        <v>0</v>
      </c>
      <c r="AI91" s="152">
        <v>0</v>
      </c>
      <c r="AJ91" s="152">
        <v>0</v>
      </c>
      <c r="AK91" s="152">
        <v>0</v>
      </c>
      <c r="AL91" s="152">
        <v>0</v>
      </c>
      <c r="AM91" s="156">
        <v>0</v>
      </c>
      <c r="AN91" s="156">
        <v>0</v>
      </c>
      <c r="AO91" s="156">
        <v>0</v>
      </c>
      <c r="AP91" s="156">
        <v>0</v>
      </c>
      <c r="AQ91" s="156">
        <v>0</v>
      </c>
      <c r="AR91" s="156">
        <v>0</v>
      </c>
      <c r="AS91" s="156">
        <v>0</v>
      </c>
      <c r="AT91" s="156">
        <v>0</v>
      </c>
      <c r="AU91" s="152">
        <f t="shared" si="143"/>
        <v>70000000</v>
      </c>
      <c r="AV91" s="152">
        <f t="shared" si="143"/>
        <v>70000000</v>
      </c>
      <c r="AW91" s="155"/>
      <c r="AX91" s="155"/>
      <c r="AY91" s="156">
        <v>0</v>
      </c>
      <c r="AZ91" s="156">
        <v>0</v>
      </c>
      <c r="BA91" s="156">
        <v>0</v>
      </c>
      <c r="BB91" s="156">
        <v>0</v>
      </c>
      <c r="BC91" s="156">
        <v>0</v>
      </c>
      <c r="BD91" s="156">
        <v>0</v>
      </c>
      <c r="BE91" s="156">
        <v>0</v>
      </c>
      <c r="BF91" s="156">
        <v>0</v>
      </c>
      <c r="BG91" s="156">
        <v>0</v>
      </c>
      <c r="BH91" s="156">
        <v>0</v>
      </c>
      <c r="BI91" s="156">
        <v>0</v>
      </c>
      <c r="BJ91" s="156">
        <v>0</v>
      </c>
      <c r="BK91" s="156">
        <v>0</v>
      </c>
      <c r="BL91" s="156">
        <v>0</v>
      </c>
      <c r="BM91" s="156">
        <v>0</v>
      </c>
      <c r="BN91" s="156">
        <v>0</v>
      </c>
      <c r="BO91" s="156">
        <v>0</v>
      </c>
      <c r="BP91" s="156">
        <v>0</v>
      </c>
      <c r="BQ91" s="156">
        <v>0</v>
      </c>
      <c r="BR91" s="156">
        <v>0</v>
      </c>
      <c r="BS91" s="152">
        <v>0</v>
      </c>
      <c r="BT91" s="152">
        <v>0</v>
      </c>
      <c r="BU91" s="152">
        <v>0</v>
      </c>
      <c r="BV91" s="152">
        <v>0</v>
      </c>
      <c r="BW91" s="156">
        <v>0</v>
      </c>
      <c r="BX91" s="156">
        <v>0</v>
      </c>
      <c r="BY91" s="156">
        <v>0</v>
      </c>
      <c r="BZ91" s="156">
        <v>0</v>
      </c>
      <c r="CA91" s="156">
        <v>0</v>
      </c>
      <c r="CB91" s="156">
        <v>0</v>
      </c>
      <c r="CC91" s="156">
        <v>0</v>
      </c>
      <c r="CD91" s="156">
        <v>0</v>
      </c>
      <c r="CE91" s="156">
        <v>0</v>
      </c>
      <c r="CF91" s="156">
        <v>0</v>
      </c>
      <c r="CG91" s="156">
        <v>0</v>
      </c>
      <c r="CH91" s="156">
        <v>0</v>
      </c>
      <c r="CI91" s="152">
        <f t="shared" si="145"/>
        <v>37500000</v>
      </c>
      <c r="CJ91" s="152">
        <v>32610580</v>
      </c>
      <c r="CK91" s="152">
        <f t="shared" si="154"/>
        <v>4838832</v>
      </c>
      <c r="CL91" s="152">
        <f t="shared" si="155"/>
        <v>3550392</v>
      </c>
      <c r="CM91" s="156">
        <v>0</v>
      </c>
      <c r="CN91" s="156">
        <v>0</v>
      </c>
      <c r="CO91" s="156">
        <v>0</v>
      </c>
      <c r="CP91" s="156">
        <v>0</v>
      </c>
      <c r="CQ91" s="156">
        <v>0</v>
      </c>
      <c r="CR91" s="156">
        <v>0</v>
      </c>
      <c r="CS91" s="156">
        <v>0</v>
      </c>
      <c r="CT91" s="156">
        <v>0</v>
      </c>
      <c r="CU91" s="156">
        <v>0</v>
      </c>
      <c r="CV91" s="156">
        <v>0</v>
      </c>
      <c r="CW91" s="156">
        <v>0</v>
      </c>
      <c r="CX91" s="156">
        <v>0</v>
      </c>
      <c r="CY91" s="156">
        <v>0</v>
      </c>
      <c r="CZ91" s="156">
        <v>0</v>
      </c>
      <c r="DA91" s="156">
        <v>0</v>
      </c>
      <c r="DB91" s="156">
        <v>0</v>
      </c>
      <c r="DC91" s="156">
        <v>0</v>
      </c>
      <c r="DD91" s="156">
        <v>0</v>
      </c>
      <c r="DE91" s="156">
        <v>0</v>
      </c>
      <c r="DF91" s="156">
        <v>0</v>
      </c>
      <c r="DG91" s="156">
        <v>0</v>
      </c>
      <c r="DH91" s="156">
        <v>0</v>
      </c>
      <c r="DI91" s="156">
        <v>0</v>
      </c>
      <c r="DJ91" s="156">
        <v>0</v>
      </c>
      <c r="DK91" s="156">
        <v>0</v>
      </c>
      <c r="DL91" s="156">
        <v>0</v>
      </c>
      <c r="DM91" s="156">
        <v>0</v>
      </c>
      <c r="DN91" s="156">
        <v>0</v>
      </c>
      <c r="DO91" s="156">
        <v>0</v>
      </c>
      <c r="DP91" s="156">
        <v>0</v>
      </c>
      <c r="DQ91" s="156">
        <v>0</v>
      </c>
      <c r="DR91" s="156">
        <v>0</v>
      </c>
      <c r="DS91" s="156">
        <v>0</v>
      </c>
      <c r="DT91" s="156">
        <v>0</v>
      </c>
      <c r="DU91" s="156">
        <v>0</v>
      </c>
      <c r="DV91" s="156">
        <v>0</v>
      </c>
      <c r="DW91" s="166">
        <f t="shared" si="100"/>
        <v>507250000</v>
      </c>
      <c r="DX91" s="166">
        <f t="shared" si="100"/>
        <v>496013946.12124997</v>
      </c>
      <c r="DY91" s="166">
        <f t="shared" si="100"/>
        <v>46588061.141249999</v>
      </c>
      <c r="DZ91" s="166">
        <f t="shared" si="100"/>
        <v>43658029.612500004</v>
      </c>
      <c r="EA91" s="145"/>
    </row>
    <row r="92" spans="1:132" ht="45.75" customHeight="1" x14ac:dyDescent="0.25">
      <c r="A92" s="154" t="s">
        <v>777</v>
      </c>
      <c r="B92" s="315">
        <f t="shared" si="142"/>
        <v>507250000</v>
      </c>
      <c r="C92" s="152">
        <f t="shared" si="146"/>
        <v>389500000</v>
      </c>
      <c r="D92" s="152">
        <f t="shared" si="147"/>
        <v>386773116.25</v>
      </c>
      <c r="E92" s="152">
        <f t="shared" si="148"/>
        <v>39204743.770000003</v>
      </c>
      <c r="F92" s="152">
        <f t="shared" si="149"/>
        <v>38259887.241250001</v>
      </c>
      <c r="G92" s="152">
        <f t="shared" si="150"/>
        <v>10250000</v>
      </c>
      <c r="H92" s="152">
        <f t="shared" si="151"/>
        <v>6630249.8712499999</v>
      </c>
      <c r="I92" s="152">
        <f t="shared" si="152"/>
        <v>2544485.3712499999</v>
      </c>
      <c r="J92" s="152">
        <f t="shared" si="153"/>
        <v>1847750.3712500001</v>
      </c>
      <c r="K92" s="152">
        <v>0</v>
      </c>
      <c r="L92" s="152">
        <v>0</v>
      </c>
      <c r="M92" s="152">
        <v>0</v>
      </c>
      <c r="N92" s="152">
        <v>0</v>
      </c>
      <c r="O92" s="152">
        <v>0</v>
      </c>
      <c r="P92" s="152">
        <v>0</v>
      </c>
      <c r="Q92" s="152">
        <v>0</v>
      </c>
      <c r="R92" s="152">
        <v>0</v>
      </c>
      <c r="S92" s="152">
        <v>0</v>
      </c>
      <c r="T92" s="152">
        <v>0</v>
      </c>
      <c r="U92" s="152">
        <v>0</v>
      </c>
      <c r="V92" s="152">
        <v>0</v>
      </c>
      <c r="W92" s="152">
        <v>0</v>
      </c>
      <c r="X92" s="152">
        <v>0</v>
      </c>
      <c r="Y92" s="152">
        <v>0</v>
      </c>
      <c r="Z92" s="152">
        <v>0</v>
      </c>
      <c r="AA92" s="152">
        <v>0</v>
      </c>
      <c r="AB92" s="152">
        <v>0</v>
      </c>
      <c r="AC92" s="152">
        <v>0</v>
      </c>
      <c r="AD92" s="152">
        <v>0</v>
      </c>
      <c r="AE92" s="152">
        <v>0</v>
      </c>
      <c r="AF92" s="152">
        <v>0</v>
      </c>
      <c r="AG92" s="152">
        <v>0</v>
      </c>
      <c r="AH92" s="152">
        <v>0</v>
      </c>
      <c r="AI92" s="152">
        <v>0</v>
      </c>
      <c r="AJ92" s="152">
        <v>0</v>
      </c>
      <c r="AK92" s="152">
        <v>0</v>
      </c>
      <c r="AL92" s="152">
        <v>0</v>
      </c>
      <c r="AM92" s="156">
        <v>0</v>
      </c>
      <c r="AN92" s="156">
        <v>0</v>
      </c>
      <c r="AO92" s="156">
        <v>0</v>
      </c>
      <c r="AP92" s="156">
        <v>0</v>
      </c>
      <c r="AQ92" s="156">
        <v>0</v>
      </c>
      <c r="AR92" s="156">
        <v>0</v>
      </c>
      <c r="AS92" s="156">
        <v>0</v>
      </c>
      <c r="AT92" s="156">
        <v>0</v>
      </c>
      <c r="AU92" s="152">
        <f t="shared" si="143"/>
        <v>70000000</v>
      </c>
      <c r="AV92" s="152">
        <f t="shared" si="143"/>
        <v>70000000</v>
      </c>
      <c r="AW92" s="155"/>
      <c r="AX92" s="155"/>
      <c r="AY92" s="156">
        <v>0</v>
      </c>
      <c r="AZ92" s="156">
        <v>0</v>
      </c>
      <c r="BA92" s="156">
        <v>0</v>
      </c>
      <c r="BB92" s="156">
        <v>0</v>
      </c>
      <c r="BC92" s="156">
        <v>0</v>
      </c>
      <c r="BD92" s="156">
        <v>0</v>
      </c>
      <c r="BE92" s="156">
        <v>0</v>
      </c>
      <c r="BF92" s="156">
        <v>0</v>
      </c>
      <c r="BG92" s="156">
        <v>0</v>
      </c>
      <c r="BH92" s="156">
        <v>0</v>
      </c>
      <c r="BI92" s="156">
        <v>0</v>
      </c>
      <c r="BJ92" s="156">
        <v>0</v>
      </c>
      <c r="BK92" s="156">
        <v>0</v>
      </c>
      <c r="BL92" s="156">
        <v>0</v>
      </c>
      <c r="BM92" s="156">
        <v>0</v>
      </c>
      <c r="BN92" s="156">
        <v>0</v>
      </c>
      <c r="BO92" s="156">
        <v>0</v>
      </c>
      <c r="BP92" s="156">
        <v>0</v>
      </c>
      <c r="BQ92" s="156">
        <v>0</v>
      </c>
      <c r="BR92" s="156">
        <v>0</v>
      </c>
      <c r="BS92" s="152">
        <v>0</v>
      </c>
      <c r="BT92" s="152">
        <v>0</v>
      </c>
      <c r="BU92" s="152">
        <v>0</v>
      </c>
      <c r="BV92" s="152">
        <v>0</v>
      </c>
      <c r="BW92" s="156">
        <v>0</v>
      </c>
      <c r="BX92" s="156">
        <v>0</v>
      </c>
      <c r="BY92" s="156">
        <v>0</v>
      </c>
      <c r="BZ92" s="156">
        <v>0</v>
      </c>
      <c r="CA92" s="156">
        <v>0</v>
      </c>
      <c r="CB92" s="156">
        <v>0</v>
      </c>
      <c r="CC92" s="156">
        <v>0</v>
      </c>
      <c r="CD92" s="156">
        <v>0</v>
      </c>
      <c r="CE92" s="156">
        <v>0</v>
      </c>
      <c r="CF92" s="156">
        <v>0</v>
      </c>
      <c r="CG92" s="156">
        <v>0</v>
      </c>
      <c r="CH92" s="156">
        <v>0</v>
      </c>
      <c r="CI92" s="152">
        <f t="shared" si="145"/>
        <v>37500000</v>
      </c>
      <c r="CJ92" s="152">
        <v>32610580</v>
      </c>
      <c r="CK92" s="152">
        <f>38710656/8</f>
        <v>4838832</v>
      </c>
      <c r="CL92" s="152">
        <f t="shared" si="155"/>
        <v>3550392</v>
      </c>
      <c r="CM92" s="156">
        <v>0</v>
      </c>
      <c r="CN92" s="156">
        <v>0</v>
      </c>
      <c r="CO92" s="156">
        <v>0</v>
      </c>
      <c r="CP92" s="156">
        <v>0</v>
      </c>
      <c r="CQ92" s="156">
        <v>0</v>
      </c>
      <c r="CR92" s="156">
        <v>0</v>
      </c>
      <c r="CS92" s="156">
        <v>0</v>
      </c>
      <c r="CT92" s="156">
        <v>0</v>
      </c>
      <c r="CU92" s="156">
        <v>0</v>
      </c>
      <c r="CV92" s="156">
        <v>0</v>
      </c>
      <c r="CW92" s="156">
        <v>0</v>
      </c>
      <c r="CX92" s="156">
        <v>0</v>
      </c>
      <c r="CY92" s="156">
        <v>0</v>
      </c>
      <c r="CZ92" s="156">
        <v>0</v>
      </c>
      <c r="DA92" s="156">
        <v>0</v>
      </c>
      <c r="DB92" s="156">
        <v>0</v>
      </c>
      <c r="DC92" s="156">
        <v>0</v>
      </c>
      <c r="DD92" s="156">
        <v>0</v>
      </c>
      <c r="DE92" s="156">
        <v>0</v>
      </c>
      <c r="DF92" s="156">
        <v>0</v>
      </c>
      <c r="DG92" s="156">
        <v>0</v>
      </c>
      <c r="DH92" s="156">
        <v>0</v>
      </c>
      <c r="DI92" s="156">
        <v>0</v>
      </c>
      <c r="DJ92" s="156">
        <v>0</v>
      </c>
      <c r="DK92" s="156">
        <v>0</v>
      </c>
      <c r="DL92" s="156">
        <v>0</v>
      </c>
      <c r="DM92" s="156">
        <v>0</v>
      </c>
      <c r="DN92" s="156">
        <v>0</v>
      </c>
      <c r="DO92" s="156">
        <v>0</v>
      </c>
      <c r="DP92" s="156">
        <v>0</v>
      </c>
      <c r="DQ92" s="156">
        <v>0</v>
      </c>
      <c r="DR92" s="156">
        <v>0</v>
      </c>
      <c r="DS92" s="156">
        <v>0</v>
      </c>
      <c r="DT92" s="156">
        <v>0</v>
      </c>
      <c r="DU92" s="156">
        <v>0</v>
      </c>
      <c r="DV92" s="156">
        <v>0</v>
      </c>
      <c r="DW92" s="166">
        <f t="shared" si="100"/>
        <v>507250000</v>
      </c>
      <c r="DX92" s="166">
        <f t="shared" si="100"/>
        <v>496013946.12124997</v>
      </c>
      <c r="DY92" s="166">
        <f t="shared" si="100"/>
        <v>46588061.141249999</v>
      </c>
      <c r="DZ92" s="166">
        <f t="shared" si="100"/>
        <v>43658029.612500004</v>
      </c>
      <c r="EA92" s="145"/>
    </row>
    <row r="93" spans="1:132" ht="45.75" customHeight="1" x14ac:dyDescent="0.25">
      <c r="A93" s="154" t="s">
        <v>778</v>
      </c>
      <c r="B93" s="315">
        <f t="shared" si="142"/>
        <v>507250000</v>
      </c>
      <c r="C93" s="152">
        <f t="shared" si="146"/>
        <v>389500000</v>
      </c>
      <c r="D93" s="152">
        <f t="shared" si="147"/>
        <v>386773116.25</v>
      </c>
      <c r="E93" s="152">
        <f t="shared" si="148"/>
        <v>39204743.770000003</v>
      </c>
      <c r="F93" s="152">
        <f t="shared" si="149"/>
        <v>38259887.241250001</v>
      </c>
      <c r="G93" s="152">
        <f t="shared" si="150"/>
        <v>10250000</v>
      </c>
      <c r="H93" s="152">
        <f>53041998.97/8</f>
        <v>6630249.8712499999</v>
      </c>
      <c r="I93" s="152">
        <f t="shared" si="152"/>
        <v>2544485.3712499999</v>
      </c>
      <c r="J93" s="152">
        <f t="shared" si="153"/>
        <v>1847750.3712500001</v>
      </c>
      <c r="K93" s="152">
        <v>0</v>
      </c>
      <c r="L93" s="152">
        <v>0</v>
      </c>
      <c r="M93" s="152">
        <v>0</v>
      </c>
      <c r="N93" s="152">
        <v>0</v>
      </c>
      <c r="O93" s="152">
        <v>0</v>
      </c>
      <c r="P93" s="152">
        <v>0</v>
      </c>
      <c r="Q93" s="152">
        <v>0</v>
      </c>
      <c r="R93" s="152">
        <v>0</v>
      </c>
      <c r="S93" s="152">
        <v>0</v>
      </c>
      <c r="T93" s="152">
        <v>0</v>
      </c>
      <c r="U93" s="152">
        <v>0</v>
      </c>
      <c r="V93" s="152">
        <v>0</v>
      </c>
      <c r="W93" s="152">
        <v>0</v>
      </c>
      <c r="X93" s="152">
        <v>0</v>
      </c>
      <c r="Y93" s="152">
        <v>0</v>
      </c>
      <c r="Z93" s="152">
        <v>0</v>
      </c>
      <c r="AA93" s="152">
        <v>0</v>
      </c>
      <c r="AB93" s="152">
        <v>0</v>
      </c>
      <c r="AC93" s="152">
        <v>0</v>
      </c>
      <c r="AD93" s="152">
        <v>0</v>
      </c>
      <c r="AE93" s="152">
        <v>0</v>
      </c>
      <c r="AF93" s="152">
        <v>0</v>
      </c>
      <c r="AG93" s="152">
        <v>0</v>
      </c>
      <c r="AH93" s="152">
        <v>0</v>
      </c>
      <c r="AI93" s="152">
        <v>0</v>
      </c>
      <c r="AJ93" s="152">
        <v>0</v>
      </c>
      <c r="AK93" s="152">
        <v>0</v>
      </c>
      <c r="AL93" s="152">
        <v>0</v>
      </c>
      <c r="AM93" s="156">
        <v>0</v>
      </c>
      <c r="AN93" s="156">
        <v>0</v>
      </c>
      <c r="AO93" s="156">
        <v>0</v>
      </c>
      <c r="AP93" s="156">
        <v>0</v>
      </c>
      <c r="AQ93" s="156">
        <v>0</v>
      </c>
      <c r="AR93" s="156">
        <v>0</v>
      </c>
      <c r="AS93" s="156">
        <v>0</v>
      </c>
      <c r="AT93" s="156">
        <v>0</v>
      </c>
      <c r="AU93" s="152">
        <f t="shared" si="143"/>
        <v>70000000</v>
      </c>
      <c r="AV93" s="152">
        <f t="shared" si="143"/>
        <v>70000000</v>
      </c>
      <c r="AW93" s="155"/>
      <c r="AX93" s="155"/>
      <c r="AY93" s="156">
        <v>0</v>
      </c>
      <c r="AZ93" s="156">
        <v>0</v>
      </c>
      <c r="BA93" s="156">
        <v>0</v>
      </c>
      <c r="BB93" s="156">
        <v>0</v>
      </c>
      <c r="BC93" s="156">
        <v>0</v>
      </c>
      <c r="BD93" s="156">
        <v>0</v>
      </c>
      <c r="BE93" s="156">
        <v>0</v>
      </c>
      <c r="BF93" s="156">
        <v>0</v>
      </c>
      <c r="BG93" s="156">
        <v>0</v>
      </c>
      <c r="BH93" s="156">
        <v>0</v>
      </c>
      <c r="BI93" s="156">
        <v>0</v>
      </c>
      <c r="BJ93" s="156">
        <v>0</v>
      </c>
      <c r="BK93" s="156">
        <v>0</v>
      </c>
      <c r="BL93" s="156">
        <v>0</v>
      </c>
      <c r="BM93" s="156">
        <v>0</v>
      </c>
      <c r="BN93" s="156">
        <v>0</v>
      </c>
      <c r="BO93" s="156">
        <v>0</v>
      </c>
      <c r="BP93" s="156">
        <v>0</v>
      </c>
      <c r="BQ93" s="156">
        <v>0</v>
      </c>
      <c r="BR93" s="156">
        <v>0</v>
      </c>
      <c r="BS93" s="152">
        <v>0</v>
      </c>
      <c r="BT93" s="152">
        <v>0</v>
      </c>
      <c r="BU93" s="152">
        <v>0</v>
      </c>
      <c r="BV93" s="152">
        <v>0</v>
      </c>
      <c r="BW93" s="156">
        <v>0</v>
      </c>
      <c r="BX93" s="156">
        <v>0</v>
      </c>
      <c r="BY93" s="156">
        <v>0</v>
      </c>
      <c r="BZ93" s="156">
        <v>0</v>
      </c>
      <c r="CA93" s="156">
        <v>0</v>
      </c>
      <c r="CB93" s="156">
        <v>0</v>
      </c>
      <c r="CC93" s="156">
        <v>0</v>
      </c>
      <c r="CD93" s="156">
        <v>0</v>
      </c>
      <c r="CE93" s="156">
        <v>0</v>
      </c>
      <c r="CF93" s="156">
        <v>0</v>
      </c>
      <c r="CG93" s="156">
        <v>0</v>
      </c>
      <c r="CH93" s="156">
        <v>0</v>
      </c>
      <c r="CI93" s="152">
        <f t="shared" si="145"/>
        <v>37500000</v>
      </c>
      <c r="CJ93" s="152">
        <v>32610580</v>
      </c>
      <c r="CK93" s="152">
        <f t="shared" si="154"/>
        <v>4838832</v>
      </c>
      <c r="CL93" s="152">
        <f t="shared" si="155"/>
        <v>3550392</v>
      </c>
      <c r="CM93" s="156">
        <v>0</v>
      </c>
      <c r="CN93" s="156">
        <v>0</v>
      </c>
      <c r="CO93" s="156">
        <v>0</v>
      </c>
      <c r="CP93" s="156">
        <v>0</v>
      </c>
      <c r="CQ93" s="156">
        <v>0</v>
      </c>
      <c r="CR93" s="156">
        <v>0</v>
      </c>
      <c r="CS93" s="156">
        <v>0</v>
      </c>
      <c r="CT93" s="156">
        <v>0</v>
      </c>
      <c r="CU93" s="156">
        <v>0</v>
      </c>
      <c r="CV93" s="156">
        <v>0</v>
      </c>
      <c r="CW93" s="156">
        <v>0</v>
      </c>
      <c r="CX93" s="156">
        <v>0</v>
      </c>
      <c r="CY93" s="156">
        <v>0</v>
      </c>
      <c r="CZ93" s="156">
        <v>0</v>
      </c>
      <c r="DA93" s="156">
        <v>0</v>
      </c>
      <c r="DB93" s="156">
        <v>0</v>
      </c>
      <c r="DC93" s="156">
        <v>0</v>
      </c>
      <c r="DD93" s="156">
        <v>0</v>
      </c>
      <c r="DE93" s="156">
        <v>0</v>
      </c>
      <c r="DF93" s="156">
        <v>0</v>
      </c>
      <c r="DG93" s="156">
        <v>0</v>
      </c>
      <c r="DH93" s="156">
        <v>0</v>
      </c>
      <c r="DI93" s="156">
        <v>0</v>
      </c>
      <c r="DJ93" s="156">
        <v>0</v>
      </c>
      <c r="DK93" s="156">
        <v>0</v>
      </c>
      <c r="DL93" s="156">
        <v>0</v>
      </c>
      <c r="DM93" s="156">
        <v>0</v>
      </c>
      <c r="DN93" s="156">
        <v>0</v>
      </c>
      <c r="DO93" s="156">
        <v>0</v>
      </c>
      <c r="DP93" s="156">
        <v>0</v>
      </c>
      <c r="DQ93" s="156">
        <v>0</v>
      </c>
      <c r="DR93" s="156">
        <v>0</v>
      </c>
      <c r="DS93" s="156">
        <v>0</v>
      </c>
      <c r="DT93" s="156">
        <v>0</v>
      </c>
      <c r="DU93" s="156">
        <v>0</v>
      </c>
      <c r="DV93" s="156">
        <v>0</v>
      </c>
      <c r="DW93" s="166">
        <f t="shared" si="100"/>
        <v>507250000</v>
      </c>
      <c r="DX93" s="166">
        <f t="shared" si="100"/>
        <v>496013946.12124997</v>
      </c>
      <c r="DY93" s="166">
        <f t="shared" si="100"/>
        <v>46588061.141249999</v>
      </c>
      <c r="DZ93" s="166">
        <f t="shared" si="100"/>
        <v>43658029.612500004</v>
      </c>
      <c r="EA93" s="157">
        <f>+SUM(DW84:DW93)-B84</f>
        <v>3550750000.0000005</v>
      </c>
    </row>
    <row r="94" spans="1:132" ht="45.75" customHeight="1" x14ac:dyDescent="0.25">
      <c r="A94" s="158" t="s">
        <v>779</v>
      </c>
      <c r="B94" s="148">
        <f>SUM(B95:B98)</f>
        <v>3785000000</v>
      </c>
      <c r="C94" s="148">
        <f t="shared" ref="C94:DV94" si="156">SUM(C95:C98)</f>
        <v>2792000000</v>
      </c>
      <c r="D94" s="148">
        <f t="shared" si="156"/>
        <v>2359683210</v>
      </c>
      <c r="E94" s="148">
        <f t="shared" si="156"/>
        <v>623648397.42999995</v>
      </c>
      <c r="F94" s="148">
        <f t="shared" si="156"/>
        <v>481521181.43000001</v>
      </c>
      <c r="G94" s="148">
        <f>SUM(G95:G98)</f>
        <v>0</v>
      </c>
      <c r="H94" s="148">
        <f t="shared" si="156"/>
        <v>0</v>
      </c>
      <c r="I94" s="148">
        <f t="shared" si="156"/>
        <v>0</v>
      </c>
      <c r="J94" s="148">
        <f t="shared" si="156"/>
        <v>0</v>
      </c>
      <c r="K94" s="148">
        <f t="shared" si="156"/>
        <v>0</v>
      </c>
      <c r="L94" s="148">
        <f t="shared" si="156"/>
        <v>0</v>
      </c>
      <c r="M94" s="148">
        <f t="shared" si="156"/>
        <v>0</v>
      </c>
      <c r="N94" s="148">
        <f t="shared" si="156"/>
        <v>0</v>
      </c>
      <c r="O94" s="148">
        <f t="shared" si="156"/>
        <v>0</v>
      </c>
      <c r="P94" s="148">
        <f t="shared" si="156"/>
        <v>0</v>
      </c>
      <c r="Q94" s="148">
        <f t="shared" si="156"/>
        <v>0</v>
      </c>
      <c r="R94" s="148">
        <f t="shared" si="156"/>
        <v>0</v>
      </c>
      <c r="S94" s="148">
        <f t="shared" si="156"/>
        <v>0</v>
      </c>
      <c r="T94" s="148">
        <f t="shared" si="156"/>
        <v>0</v>
      </c>
      <c r="U94" s="148">
        <f t="shared" si="156"/>
        <v>0</v>
      </c>
      <c r="V94" s="148">
        <f t="shared" si="156"/>
        <v>0</v>
      </c>
      <c r="W94" s="148">
        <f t="shared" si="156"/>
        <v>0</v>
      </c>
      <c r="X94" s="148">
        <f t="shared" si="156"/>
        <v>0</v>
      </c>
      <c r="Y94" s="148">
        <f t="shared" si="156"/>
        <v>0</v>
      </c>
      <c r="Z94" s="148">
        <f t="shared" si="156"/>
        <v>0</v>
      </c>
      <c r="AA94" s="148">
        <f t="shared" si="156"/>
        <v>0</v>
      </c>
      <c r="AB94" s="148">
        <f t="shared" si="156"/>
        <v>0</v>
      </c>
      <c r="AC94" s="148">
        <f t="shared" si="156"/>
        <v>0</v>
      </c>
      <c r="AD94" s="148">
        <f t="shared" si="156"/>
        <v>0</v>
      </c>
      <c r="AE94" s="148">
        <f t="shared" si="156"/>
        <v>128118537</v>
      </c>
      <c r="AF94" s="148">
        <f t="shared" si="156"/>
        <v>1848000</v>
      </c>
      <c r="AG94" s="148">
        <f t="shared" si="156"/>
        <v>1848000</v>
      </c>
      <c r="AH94" s="148">
        <f t="shared" si="156"/>
        <v>1848000</v>
      </c>
      <c r="AI94" s="148">
        <f t="shared" si="156"/>
        <v>39881463</v>
      </c>
      <c r="AJ94" s="148">
        <f t="shared" si="156"/>
        <v>0</v>
      </c>
      <c r="AK94" s="148">
        <f t="shared" si="156"/>
        <v>0</v>
      </c>
      <c r="AL94" s="148">
        <f t="shared" si="156"/>
        <v>0</v>
      </c>
      <c r="AM94" s="148">
        <f t="shared" si="156"/>
        <v>0</v>
      </c>
      <c r="AN94" s="148">
        <f t="shared" si="156"/>
        <v>0</v>
      </c>
      <c r="AO94" s="148">
        <f t="shared" si="156"/>
        <v>0</v>
      </c>
      <c r="AP94" s="148">
        <f t="shared" si="156"/>
        <v>0</v>
      </c>
      <c r="AQ94" s="148">
        <f t="shared" si="156"/>
        <v>0</v>
      </c>
      <c r="AR94" s="148">
        <f t="shared" si="156"/>
        <v>0</v>
      </c>
      <c r="AS94" s="148">
        <f t="shared" si="156"/>
        <v>0</v>
      </c>
      <c r="AT94" s="148">
        <f t="shared" si="156"/>
        <v>0</v>
      </c>
      <c r="AU94" s="148">
        <f t="shared" si="156"/>
        <v>0</v>
      </c>
      <c r="AV94" s="148">
        <f t="shared" si="156"/>
        <v>0</v>
      </c>
      <c r="AW94" s="148">
        <f t="shared" si="156"/>
        <v>0</v>
      </c>
      <c r="AX94" s="148">
        <f t="shared" si="156"/>
        <v>0</v>
      </c>
      <c r="AY94" s="148">
        <f t="shared" si="156"/>
        <v>300000000</v>
      </c>
      <c r="AZ94" s="148">
        <f t="shared" si="156"/>
        <v>243854989.96000001</v>
      </c>
      <c r="BA94" s="148">
        <f t="shared" si="156"/>
        <v>119627615.90000001</v>
      </c>
      <c r="BB94" s="148">
        <f t="shared" si="156"/>
        <v>113520215.90000001</v>
      </c>
      <c r="BC94" s="148">
        <f>SUM(BC95:BC98)</f>
        <v>0</v>
      </c>
      <c r="BD94" s="148">
        <f t="shared" si="156"/>
        <v>0</v>
      </c>
      <c r="BE94" s="148">
        <f t="shared" si="156"/>
        <v>0</v>
      </c>
      <c r="BF94" s="148">
        <f t="shared" si="156"/>
        <v>0</v>
      </c>
      <c r="BG94" s="148">
        <f t="shared" si="156"/>
        <v>100000000</v>
      </c>
      <c r="BH94" s="148">
        <f t="shared" si="156"/>
        <v>49954671</v>
      </c>
      <c r="BI94" s="148">
        <f t="shared" si="156"/>
        <v>49952271</v>
      </c>
      <c r="BJ94" s="148">
        <f t="shared" si="156"/>
        <v>49952271</v>
      </c>
      <c r="BK94" s="148">
        <f t="shared" si="156"/>
        <v>0</v>
      </c>
      <c r="BL94" s="148">
        <f t="shared" si="156"/>
        <v>0</v>
      </c>
      <c r="BM94" s="148">
        <f t="shared" si="156"/>
        <v>0</v>
      </c>
      <c r="BN94" s="148">
        <f t="shared" si="156"/>
        <v>0</v>
      </c>
      <c r="BO94" s="148">
        <f t="shared" si="156"/>
        <v>12000000</v>
      </c>
      <c r="BP94" s="148">
        <f t="shared" si="156"/>
        <v>4000000</v>
      </c>
      <c r="BQ94" s="148">
        <f t="shared" si="156"/>
        <v>4000000</v>
      </c>
      <c r="BR94" s="148">
        <f t="shared" si="156"/>
        <v>4000000</v>
      </c>
      <c r="BS94" s="148">
        <f t="shared" si="156"/>
        <v>23000000</v>
      </c>
      <c r="BT94" s="148">
        <f t="shared" si="156"/>
        <v>5000000</v>
      </c>
      <c r="BU94" s="148">
        <f t="shared" si="156"/>
        <v>5000000</v>
      </c>
      <c r="BV94" s="148">
        <f t="shared" si="156"/>
        <v>5000000</v>
      </c>
      <c r="BW94" s="148">
        <f t="shared" si="156"/>
        <v>0</v>
      </c>
      <c r="BX94" s="148">
        <f t="shared" si="156"/>
        <v>0</v>
      </c>
      <c r="BY94" s="148">
        <f t="shared" si="156"/>
        <v>0</v>
      </c>
      <c r="BZ94" s="148">
        <f t="shared" si="156"/>
        <v>0</v>
      </c>
      <c r="CA94" s="148">
        <f t="shared" si="156"/>
        <v>0</v>
      </c>
      <c r="CB94" s="148">
        <f t="shared" si="156"/>
        <v>0</v>
      </c>
      <c r="CC94" s="148">
        <f t="shared" si="156"/>
        <v>0</v>
      </c>
      <c r="CD94" s="148">
        <f t="shared" si="156"/>
        <v>0</v>
      </c>
      <c r="CE94" s="148">
        <f t="shared" si="156"/>
        <v>0</v>
      </c>
      <c r="CF94" s="148">
        <f t="shared" si="156"/>
        <v>0</v>
      </c>
      <c r="CG94" s="148">
        <f t="shared" si="156"/>
        <v>0</v>
      </c>
      <c r="CH94" s="148">
        <f t="shared" si="156"/>
        <v>0</v>
      </c>
      <c r="CI94" s="148">
        <f t="shared" si="156"/>
        <v>0</v>
      </c>
      <c r="CJ94" s="148">
        <f t="shared" si="156"/>
        <v>0</v>
      </c>
      <c r="CK94" s="148">
        <f t="shared" si="156"/>
        <v>0</v>
      </c>
      <c r="CL94" s="148">
        <f t="shared" si="156"/>
        <v>0</v>
      </c>
      <c r="CM94" s="148">
        <f t="shared" si="156"/>
        <v>0</v>
      </c>
      <c r="CN94" s="148">
        <f t="shared" si="156"/>
        <v>0</v>
      </c>
      <c r="CO94" s="148">
        <f t="shared" si="156"/>
        <v>0</v>
      </c>
      <c r="CP94" s="148">
        <f t="shared" si="156"/>
        <v>0</v>
      </c>
      <c r="CQ94" s="148">
        <f t="shared" si="156"/>
        <v>0</v>
      </c>
      <c r="CR94" s="148">
        <f t="shared" si="156"/>
        <v>0</v>
      </c>
      <c r="CS94" s="148">
        <f t="shared" si="156"/>
        <v>0</v>
      </c>
      <c r="CT94" s="148">
        <f t="shared" si="156"/>
        <v>0</v>
      </c>
      <c r="CU94" s="148">
        <f t="shared" si="156"/>
        <v>0</v>
      </c>
      <c r="CV94" s="148">
        <f t="shared" si="156"/>
        <v>0</v>
      </c>
      <c r="CW94" s="148">
        <f t="shared" si="156"/>
        <v>0</v>
      </c>
      <c r="CX94" s="148">
        <f t="shared" si="156"/>
        <v>0</v>
      </c>
      <c r="CY94" s="148">
        <f t="shared" si="156"/>
        <v>0</v>
      </c>
      <c r="CZ94" s="148">
        <f t="shared" si="156"/>
        <v>0</v>
      </c>
      <c r="DA94" s="148">
        <f t="shared" si="156"/>
        <v>0</v>
      </c>
      <c r="DB94" s="148">
        <f t="shared" si="156"/>
        <v>0</v>
      </c>
      <c r="DC94" s="148">
        <f t="shared" si="156"/>
        <v>0</v>
      </c>
      <c r="DD94" s="148">
        <f t="shared" si="156"/>
        <v>0</v>
      </c>
      <c r="DE94" s="148">
        <f t="shared" si="156"/>
        <v>0</v>
      </c>
      <c r="DF94" s="148">
        <f t="shared" si="156"/>
        <v>0</v>
      </c>
      <c r="DG94" s="148">
        <f t="shared" si="156"/>
        <v>0</v>
      </c>
      <c r="DH94" s="148">
        <f t="shared" si="156"/>
        <v>0</v>
      </c>
      <c r="DI94" s="148">
        <f t="shared" si="156"/>
        <v>0</v>
      </c>
      <c r="DJ94" s="148">
        <f t="shared" si="156"/>
        <v>0</v>
      </c>
      <c r="DK94" s="148">
        <f t="shared" si="156"/>
        <v>0</v>
      </c>
      <c r="DL94" s="148">
        <f t="shared" si="156"/>
        <v>0</v>
      </c>
      <c r="DM94" s="148">
        <f t="shared" si="156"/>
        <v>0</v>
      </c>
      <c r="DN94" s="148">
        <f t="shared" si="156"/>
        <v>0</v>
      </c>
      <c r="DO94" s="148">
        <f t="shared" si="156"/>
        <v>0</v>
      </c>
      <c r="DP94" s="148">
        <f t="shared" si="156"/>
        <v>0</v>
      </c>
      <c r="DQ94" s="148">
        <f t="shared" si="156"/>
        <v>0</v>
      </c>
      <c r="DR94" s="148">
        <f t="shared" si="156"/>
        <v>0</v>
      </c>
      <c r="DS94" s="148">
        <f t="shared" si="156"/>
        <v>390000000</v>
      </c>
      <c r="DT94" s="148">
        <f t="shared" si="156"/>
        <v>295291841</v>
      </c>
      <c r="DU94" s="148">
        <f t="shared" si="156"/>
        <v>120566564.14</v>
      </c>
      <c r="DV94" s="148">
        <f t="shared" si="156"/>
        <v>100287830</v>
      </c>
      <c r="DW94" s="144">
        <f t="shared" si="100"/>
        <v>3785000000</v>
      </c>
      <c r="DX94" s="144">
        <f t="shared" si="100"/>
        <v>2959632711.96</v>
      </c>
      <c r="DY94" s="144">
        <f t="shared" si="100"/>
        <v>924642848.46999991</v>
      </c>
      <c r="DZ94" s="144">
        <f t="shared" si="100"/>
        <v>756129498.33000004</v>
      </c>
      <c r="EA94" s="149">
        <f>+SUM(DW95:DW98)-B94</f>
        <v>0</v>
      </c>
      <c r="EB94" s="150">
        <f>+DW94-B94</f>
        <v>0</v>
      </c>
    </row>
    <row r="95" spans="1:132" ht="45.75" customHeight="1" x14ac:dyDescent="0.25">
      <c r="A95" s="154" t="s">
        <v>780</v>
      </c>
      <c r="B95" s="316">
        <f>DW95</f>
        <v>946250000</v>
      </c>
      <c r="C95" s="155">
        <f>2792000000/4</f>
        <v>698000000</v>
      </c>
      <c r="D95" s="155">
        <f>2359683210/4</f>
        <v>589920802.5</v>
      </c>
      <c r="E95" s="155">
        <f>623648397.43/4</f>
        <v>155912099.35749999</v>
      </c>
      <c r="F95" s="155">
        <f>481521181.43/4</f>
        <v>120380295.3575</v>
      </c>
      <c r="G95" s="155">
        <v>0</v>
      </c>
      <c r="H95" s="155">
        <v>0</v>
      </c>
      <c r="I95" s="155">
        <v>0</v>
      </c>
      <c r="J95" s="155">
        <v>0</v>
      </c>
      <c r="K95" s="155">
        <v>0</v>
      </c>
      <c r="L95" s="155">
        <v>0</v>
      </c>
      <c r="M95" s="155">
        <v>0</v>
      </c>
      <c r="N95" s="155">
        <v>0</v>
      </c>
      <c r="O95" s="155">
        <v>0</v>
      </c>
      <c r="P95" s="155">
        <v>0</v>
      </c>
      <c r="Q95" s="155">
        <v>0</v>
      </c>
      <c r="R95" s="155">
        <v>0</v>
      </c>
      <c r="S95" s="155">
        <v>0</v>
      </c>
      <c r="T95" s="155">
        <v>0</v>
      </c>
      <c r="U95" s="155">
        <v>0</v>
      </c>
      <c r="V95" s="155">
        <v>0</v>
      </c>
      <c r="W95" s="155">
        <v>0</v>
      </c>
      <c r="X95" s="155">
        <v>0</v>
      </c>
      <c r="Y95" s="155">
        <v>0</v>
      </c>
      <c r="Z95" s="155">
        <v>0</v>
      </c>
      <c r="AA95" s="155">
        <v>0</v>
      </c>
      <c r="AB95" s="155">
        <v>0</v>
      </c>
      <c r="AC95" s="155">
        <v>0</v>
      </c>
      <c r="AD95" s="155">
        <v>0</v>
      </c>
      <c r="AE95" s="155">
        <f>128118537/4</f>
        <v>32029634.25</v>
      </c>
      <c r="AF95" s="155">
        <f>1848000/4</f>
        <v>462000</v>
      </c>
      <c r="AG95" s="155">
        <f>1848000/4</f>
        <v>462000</v>
      </c>
      <c r="AH95" s="155">
        <f>1848000/4</f>
        <v>462000</v>
      </c>
      <c r="AI95" s="155">
        <f>39881463/4</f>
        <v>9970365.75</v>
      </c>
      <c r="AJ95" s="155">
        <v>0</v>
      </c>
      <c r="AK95" s="155">
        <v>0</v>
      </c>
      <c r="AL95" s="155">
        <v>0</v>
      </c>
      <c r="AM95" s="155"/>
      <c r="AN95" s="155"/>
      <c r="AO95" s="155"/>
      <c r="AP95" s="155"/>
      <c r="AQ95" s="155"/>
      <c r="AR95" s="155"/>
      <c r="AS95" s="155"/>
      <c r="AT95" s="155"/>
      <c r="AU95" s="156">
        <v>0</v>
      </c>
      <c r="AV95" s="156">
        <v>0</v>
      </c>
      <c r="AW95" s="156">
        <v>0</v>
      </c>
      <c r="AX95" s="156">
        <v>0</v>
      </c>
      <c r="AY95" s="155">
        <f>300000000/4</f>
        <v>75000000</v>
      </c>
      <c r="AZ95" s="155">
        <f>243854989.96/4</f>
        <v>60963747.490000002</v>
      </c>
      <c r="BA95" s="155">
        <f>119627615.9/4</f>
        <v>29906903.975000001</v>
      </c>
      <c r="BB95" s="155">
        <f>113520215.9/4</f>
        <v>28380053.975000001</v>
      </c>
      <c r="BC95" s="156">
        <v>0</v>
      </c>
      <c r="BD95" s="156">
        <v>0</v>
      </c>
      <c r="BE95" s="156">
        <v>0</v>
      </c>
      <c r="BF95" s="156">
        <v>0</v>
      </c>
      <c r="BG95" s="155">
        <f>100000000/4</f>
        <v>25000000</v>
      </c>
      <c r="BH95" s="155">
        <f>49954671/4</f>
        <v>12488667.75</v>
      </c>
      <c r="BI95" s="155">
        <f>49952271/4</f>
        <v>12488067.75</v>
      </c>
      <c r="BJ95" s="155">
        <f>49952271/4</f>
        <v>12488067.75</v>
      </c>
      <c r="BK95" s="156">
        <v>0</v>
      </c>
      <c r="BL95" s="156">
        <v>0</v>
      </c>
      <c r="BM95" s="156">
        <v>0</v>
      </c>
      <c r="BN95" s="156">
        <v>0</v>
      </c>
      <c r="BO95" s="156">
        <f>12000000/4</f>
        <v>3000000</v>
      </c>
      <c r="BP95" s="156">
        <f>4000000/4</f>
        <v>1000000</v>
      </c>
      <c r="BQ95" s="156">
        <f>4000000/4</f>
        <v>1000000</v>
      </c>
      <c r="BR95" s="156">
        <f>4000000/4</f>
        <v>1000000</v>
      </c>
      <c r="BS95" s="156">
        <f>23000000/4</f>
        <v>5750000</v>
      </c>
      <c r="BT95" s="156">
        <f>5000000/4</f>
        <v>1250000</v>
      </c>
      <c r="BU95" s="156">
        <f>5000000/4</f>
        <v>1250000</v>
      </c>
      <c r="BV95" s="156">
        <f>5000000/4</f>
        <v>1250000</v>
      </c>
      <c r="BW95" s="156">
        <v>0</v>
      </c>
      <c r="BX95" s="156">
        <v>0</v>
      </c>
      <c r="BY95" s="156">
        <v>0</v>
      </c>
      <c r="BZ95" s="156">
        <v>0</v>
      </c>
      <c r="CA95" s="156">
        <v>0</v>
      </c>
      <c r="CB95" s="156">
        <v>0</v>
      </c>
      <c r="CC95" s="156">
        <v>0</v>
      </c>
      <c r="CD95" s="156">
        <v>0</v>
      </c>
      <c r="CE95" s="156">
        <v>0</v>
      </c>
      <c r="CF95" s="156">
        <v>0</v>
      </c>
      <c r="CG95" s="156">
        <v>0</v>
      </c>
      <c r="CH95" s="156">
        <v>0</v>
      </c>
      <c r="CI95" s="156">
        <v>0</v>
      </c>
      <c r="CJ95" s="156">
        <v>0</v>
      </c>
      <c r="CK95" s="156">
        <v>0</v>
      </c>
      <c r="CL95" s="156">
        <v>0</v>
      </c>
      <c r="CM95" s="156">
        <v>0</v>
      </c>
      <c r="CN95" s="156">
        <v>0</v>
      </c>
      <c r="CO95" s="156">
        <v>0</v>
      </c>
      <c r="CP95" s="156">
        <v>0</v>
      </c>
      <c r="CQ95" s="156">
        <v>0</v>
      </c>
      <c r="CR95" s="156">
        <v>0</v>
      </c>
      <c r="CS95" s="156">
        <v>0</v>
      </c>
      <c r="CT95" s="156">
        <v>0</v>
      </c>
      <c r="CU95" s="156">
        <v>0</v>
      </c>
      <c r="CV95" s="156">
        <v>0</v>
      </c>
      <c r="CW95" s="156">
        <v>0</v>
      </c>
      <c r="CX95" s="156">
        <v>0</v>
      </c>
      <c r="CY95" s="156">
        <v>0</v>
      </c>
      <c r="CZ95" s="156">
        <v>0</v>
      </c>
      <c r="DA95" s="156">
        <v>0</v>
      </c>
      <c r="DB95" s="156">
        <v>0</v>
      </c>
      <c r="DC95" s="156">
        <v>0</v>
      </c>
      <c r="DD95" s="156">
        <v>0</v>
      </c>
      <c r="DE95" s="156">
        <v>0</v>
      </c>
      <c r="DF95" s="156">
        <v>0</v>
      </c>
      <c r="DG95" s="156">
        <v>0</v>
      </c>
      <c r="DH95" s="156">
        <v>0</v>
      </c>
      <c r="DI95" s="156">
        <v>0</v>
      </c>
      <c r="DJ95" s="156">
        <v>0</v>
      </c>
      <c r="DK95" s="156">
        <v>0</v>
      </c>
      <c r="DL95" s="156">
        <v>0</v>
      </c>
      <c r="DM95" s="156">
        <v>0</v>
      </c>
      <c r="DN95" s="156">
        <v>0</v>
      </c>
      <c r="DO95" s="156">
        <v>0</v>
      </c>
      <c r="DP95" s="156">
        <v>0</v>
      </c>
      <c r="DQ95" s="156">
        <v>0</v>
      </c>
      <c r="DR95" s="156">
        <v>0</v>
      </c>
      <c r="DS95" s="156">
        <f>390000000/4</f>
        <v>97500000</v>
      </c>
      <c r="DT95" s="156">
        <f>295291841/4</f>
        <v>73822960.25</v>
      </c>
      <c r="DU95" s="156">
        <f>120566564.14/4</f>
        <v>30141641.035</v>
      </c>
      <c r="DV95" s="156">
        <f>100287830/4</f>
        <v>25071957.5</v>
      </c>
      <c r="DW95" s="166">
        <f t="shared" si="100"/>
        <v>946250000</v>
      </c>
      <c r="DX95" s="166">
        <f t="shared" si="100"/>
        <v>739908177.99000001</v>
      </c>
      <c r="DY95" s="166">
        <f t="shared" si="100"/>
        <v>231160712.11749998</v>
      </c>
      <c r="DZ95" s="166">
        <f t="shared" si="100"/>
        <v>189032374.58250001</v>
      </c>
      <c r="EA95" s="145"/>
    </row>
    <row r="96" spans="1:132" ht="45.75" customHeight="1" x14ac:dyDescent="0.25">
      <c r="A96" s="154" t="s">
        <v>781</v>
      </c>
      <c r="B96" s="316">
        <f t="shared" ref="B96:B98" si="157">DW96</f>
        <v>946250000</v>
      </c>
      <c r="C96" s="155">
        <f t="shared" ref="C96:C98" si="158">2792000000/4</f>
        <v>698000000</v>
      </c>
      <c r="D96" s="155">
        <f t="shared" ref="D96:D98" si="159">2359683210/4</f>
        <v>589920802.5</v>
      </c>
      <c r="E96" s="155">
        <f t="shared" ref="E96:E98" si="160">623648397.43/4</f>
        <v>155912099.35749999</v>
      </c>
      <c r="F96" s="155">
        <f t="shared" ref="F96:F98" si="161">481521181.43/4</f>
        <v>120380295.3575</v>
      </c>
      <c r="G96" s="155">
        <v>0</v>
      </c>
      <c r="H96" s="155">
        <v>0</v>
      </c>
      <c r="I96" s="155">
        <v>0</v>
      </c>
      <c r="J96" s="155">
        <v>0</v>
      </c>
      <c r="K96" s="155">
        <v>0</v>
      </c>
      <c r="L96" s="155">
        <v>0</v>
      </c>
      <c r="M96" s="155">
        <v>0</v>
      </c>
      <c r="N96" s="155">
        <v>0</v>
      </c>
      <c r="O96" s="155">
        <v>0</v>
      </c>
      <c r="P96" s="155">
        <v>0</v>
      </c>
      <c r="Q96" s="155">
        <v>0</v>
      </c>
      <c r="R96" s="155">
        <v>0</v>
      </c>
      <c r="S96" s="155">
        <v>0</v>
      </c>
      <c r="T96" s="155">
        <v>0</v>
      </c>
      <c r="U96" s="155">
        <v>0</v>
      </c>
      <c r="V96" s="155">
        <v>0</v>
      </c>
      <c r="W96" s="155">
        <v>0</v>
      </c>
      <c r="X96" s="155">
        <v>0</v>
      </c>
      <c r="Y96" s="155">
        <v>0</v>
      </c>
      <c r="Z96" s="155">
        <v>0</v>
      </c>
      <c r="AA96" s="155">
        <v>0</v>
      </c>
      <c r="AB96" s="155">
        <v>0</v>
      </c>
      <c r="AC96" s="155">
        <v>0</v>
      </c>
      <c r="AD96" s="155">
        <v>0</v>
      </c>
      <c r="AE96" s="155">
        <f t="shared" ref="AE96:AE98" si="162">128118537/4</f>
        <v>32029634.25</v>
      </c>
      <c r="AF96" s="155">
        <f t="shared" ref="AF96:AH98" si="163">1848000/4</f>
        <v>462000</v>
      </c>
      <c r="AG96" s="155">
        <f t="shared" si="163"/>
        <v>462000</v>
      </c>
      <c r="AH96" s="155">
        <f t="shared" si="163"/>
        <v>462000</v>
      </c>
      <c r="AI96" s="155">
        <f t="shared" ref="AI96:AI98" si="164">39881463/4</f>
        <v>9970365.75</v>
      </c>
      <c r="AJ96" s="155">
        <v>0</v>
      </c>
      <c r="AK96" s="155">
        <v>0</v>
      </c>
      <c r="AL96" s="155">
        <v>0</v>
      </c>
      <c r="AM96" s="155"/>
      <c r="AN96" s="155"/>
      <c r="AO96" s="155"/>
      <c r="AP96" s="155"/>
      <c r="AQ96" s="156">
        <v>0</v>
      </c>
      <c r="AR96" s="156">
        <v>0</v>
      </c>
      <c r="AS96" s="156">
        <v>0</v>
      </c>
      <c r="AT96" s="156">
        <v>0</v>
      </c>
      <c r="AU96" s="156">
        <v>0</v>
      </c>
      <c r="AV96" s="156">
        <v>0</v>
      </c>
      <c r="AW96" s="156">
        <v>0</v>
      </c>
      <c r="AX96" s="156">
        <v>0</v>
      </c>
      <c r="AY96" s="155">
        <f t="shared" ref="AY96:AY98" si="165">300000000/4</f>
        <v>75000000</v>
      </c>
      <c r="AZ96" s="155">
        <f t="shared" ref="AZ96:AZ98" si="166">243854989.96/4</f>
        <v>60963747.490000002</v>
      </c>
      <c r="BA96" s="155">
        <f t="shared" ref="BA96:BA98" si="167">119627615.9/4</f>
        <v>29906903.975000001</v>
      </c>
      <c r="BB96" s="155">
        <f t="shared" ref="BB96:BB98" si="168">113520215.9/4</f>
        <v>28380053.975000001</v>
      </c>
      <c r="BC96" s="156">
        <v>0</v>
      </c>
      <c r="BD96" s="156">
        <v>0</v>
      </c>
      <c r="BE96" s="156">
        <v>0</v>
      </c>
      <c r="BF96" s="156">
        <v>0</v>
      </c>
      <c r="BG96" s="155">
        <f t="shared" ref="BG96:BG98" si="169">100000000/4</f>
        <v>25000000</v>
      </c>
      <c r="BH96" s="155">
        <f t="shared" ref="BH96:BH98" si="170">49954671/4</f>
        <v>12488667.75</v>
      </c>
      <c r="BI96" s="155">
        <f t="shared" ref="BI96:BJ98" si="171">49952271/4</f>
        <v>12488067.75</v>
      </c>
      <c r="BJ96" s="155">
        <f t="shared" si="171"/>
        <v>12488067.75</v>
      </c>
      <c r="BK96" s="156">
        <v>0</v>
      </c>
      <c r="BL96" s="156">
        <v>0</v>
      </c>
      <c r="BM96" s="156">
        <v>0</v>
      </c>
      <c r="BN96" s="156">
        <v>0</v>
      </c>
      <c r="BO96" s="156">
        <f t="shared" ref="BO96:BO98" si="172">12000000/4</f>
        <v>3000000</v>
      </c>
      <c r="BP96" s="156">
        <f t="shared" ref="BP96:BR98" si="173">4000000/4</f>
        <v>1000000</v>
      </c>
      <c r="BQ96" s="156">
        <f t="shared" si="173"/>
        <v>1000000</v>
      </c>
      <c r="BR96" s="156">
        <f t="shared" si="173"/>
        <v>1000000</v>
      </c>
      <c r="BS96" s="156">
        <f t="shared" ref="BS96:BS98" si="174">23000000/4</f>
        <v>5750000</v>
      </c>
      <c r="BT96" s="156">
        <f t="shared" ref="BT96:BV98" si="175">5000000/4</f>
        <v>1250000</v>
      </c>
      <c r="BU96" s="156">
        <f t="shared" si="175"/>
        <v>1250000</v>
      </c>
      <c r="BV96" s="156">
        <f t="shared" si="175"/>
        <v>1250000</v>
      </c>
      <c r="BW96" s="156">
        <v>0</v>
      </c>
      <c r="BX96" s="156">
        <v>0</v>
      </c>
      <c r="BY96" s="156">
        <v>0</v>
      </c>
      <c r="BZ96" s="156">
        <v>0</v>
      </c>
      <c r="CA96" s="156">
        <v>0</v>
      </c>
      <c r="CB96" s="156">
        <v>0</v>
      </c>
      <c r="CC96" s="156">
        <v>0</v>
      </c>
      <c r="CD96" s="156">
        <v>0</v>
      </c>
      <c r="CE96" s="156">
        <v>0</v>
      </c>
      <c r="CF96" s="156">
        <v>0</v>
      </c>
      <c r="CG96" s="156">
        <v>0</v>
      </c>
      <c r="CH96" s="156">
        <v>0</v>
      </c>
      <c r="CI96" s="156">
        <v>0</v>
      </c>
      <c r="CJ96" s="156">
        <v>0</v>
      </c>
      <c r="CK96" s="156">
        <v>0</v>
      </c>
      <c r="CL96" s="156">
        <v>0</v>
      </c>
      <c r="CM96" s="156">
        <v>0</v>
      </c>
      <c r="CN96" s="156">
        <v>0</v>
      </c>
      <c r="CO96" s="156">
        <v>0</v>
      </c>
      <c r="CP96" s="156">
        <v>0</v>
      </c>
      <c r="CQ96" s="156">
        <v>0</v>
      </c>
      <c r="CR96" s="156">
        <v>0</v>
      </c>
      <c r="CS96" s="156">
        <v>0</v>
      </c>
      <c r="CT96" s="156">
        <v>0</v>
      </c>
      <c r="CU96" s="156">
        <v>0</v>
      </c>
      <c r="CV96" s="156">
        <v>0</v>
      </c>
      <c r="CW96" s="156">
        <v>0</v>
      </c>
      <c r="CX96" s="156">
        <v>0</v>
      </c>
      <c r="CY96" s="156">
        <v>0</v>
      </c>
      <c r="CZ96" s="156">
        <v>0</v>
      </c>
      <c r="DA96" s="156">
        <v>0</v>
      </c>
      <c r="DB96" s="156">
        <v>0</v>
      </c>
      <c r="DC96" s="156">
        <v>0</v>
      </c>
      <c r="DD96" s="156">
        <v>0</v>
      </c>
      <c r="DE96" s="156">
        <v>0</v>
      </c>
      <c r="DF96" s="156">
        <v>0</v>
      </c>
      <c r="DG96" s="156">
        <v>0</v>
      </c>
      <c r="DH96" s="156">
        <v>0</v>
      </c>
      <c r="DI96" s="156">
        <v>0</v>
      </c>
      <c r="DJ96" s="156">
        <v>0</v>
      </c>
      <c r="DK96" s="156">
        <v>0</v>
      </c>
      <c r="DL96" s="156">
        <v>0</v>
      </c>
      <c r="DM96" s="156">
        <v>0</v>
      </c>
      <c r="DN96" s="156">
        <v>0</v>
      </c>
      <c r="DO96" s="156">
        <v>0</v>
      </c>
      <c r="DP96" s="156">
        <v>0</v>
      </c>
      <c r="DQ96" s="156">
        <v>0</v>
      </c>
      <c r="DR96" s="156">
        <v>0</v>
      </c>
      <c r="DS96" s="156">
        <f>390000000/4</f>
        <v>97500000</v>
      </c>
      <c r="DT96" s="156">
        <f t="shared" ref="DT96:DT98" si="176">295291841/4</f>
        <v>73822960.25</v>
      </c>
      <c r="DU96" s="156">
        <f t="shared" ref="DU96:DU98" si="177">120566564.14/4</f>
        <v>30141641.035</v>
      </c>
      <c r="DV96" s="156">
        <f t="shared" ref="DV96:DV98" si="178">100287830/4</f>
        <v>25071957.5</v>
      </c>
      <c r="DW96" s="166">
        <f t="shared" si="100"/>
        <v>946250000</v>
      </c>
      <c r="DX96" s="166">
        <f t="shared" si="100"/>
        <v>739908177.99000001</v>
      </c>
      <c r="DY96" s="166">
        <f t="shared" si="100"/>
        <v>231160712.11749998</v>
      </c>
      <c r="DZ96" s="166">
        <f t="shared" si="100"/>
        <v>189032374.58250001</v>
      </c>
      <c r="EA96" s="145"/>
    </row>
    <row r="97" spans="1:132" ht="45.75" customHeight="1" x14ac:dyDescent="0.25">
      <c r="A97" s="160" t="s">
        <v>782</v>
      </c>
      <c r="B97" s="316">
        <f t="shared" si="157"/>
        <v>946250000</v>
      </c>
      <c r="C97" s="155">
        <f t="shared" si="158"/>
        <v>698000000</v>
      </c>
      <c r="D97" s="155">
        <f t="shared" si="159"/>
        <v>589920802.5</v>
      </c>
      <c r="E97" s="155">
        <f t="shared" si="160"/>
        <v>155912099.35749999</v>
      </c>
      <c r="F97" s="155">
        <f t="shared" si="161"/>
        <v>120380295.3575</v>
      </c>
      <c r="G97" s="161">
        <v>0</v>
      </c>
      <c r="H97" s="161">
        <v>0</v>
      </c>
      <c r="I97" s="161">
        <v>0</v>
      </c>
      <c r="J97" s="161">
        <v>0</v>
      </c>
      <c r="K97" s="161">
        <v>0</v>
      </c>
      <c r="L97" s="161">
        <v>0</v>
      </c>
      <c r="M97" s="161">
        <v>0</v>
      </c>
      <c r="N97" s="161">
        <v>0</v>
      </c>
      <c r="O97" s="161">
        <v>0</v>
      </c>
      <c r="P97" s="161">
        <v>0</v>
      </c>
      <c r="Q97" s="161">
        <v>0</v>
      </c>
      <c r="R97" s="161">
        <v>0</v>
      </c>
      <c r="S97" s="161">
        <v>0</v>
      </c>
      <c r="T97" s="161">
        <v>0</v>
      </c>
      <c r="U97" s="161">
        <v>0</v>
      </c>
      <c r="V97" s="161">
        <v>0</v>
      </c>
      <c r="W97" s="161">
        <v>0</v>
      </c>
      <c r="X97" s="161">
        <v>0</v>
      </c>
      <c r="Y97" s="161">
        <v>0</v>
      </c>
      <c r="Z97" s="161">
        <v>0</v>
      </c>
      <c r="AA97" s="161">
        <v>0</v>
      </c>
      <c r="AB97" s="161">
        <v>0</v>
      </c>
      <c r="AC97" s="161">
        <v>0</v>
      </c>
      <c r="AD97" s="161">
        <v>0</v>
      </c>
      <c r="AE97" s="155">
        <f t="shared" si="162"/>
        <v>32029634.25</v>
      </c>
      <c r="AF97" s="155">
        <f t="shared" si="163"/>
        <v>462000</v>
      </c>
      <c r="AG97" s="155">
        <f t="shared" si="163"/>
        <v>462000</v>
      </c>
      <c r="AH97" s="155">
        <f t="shared" si="163"/>
        <v>462000</v>
      </c>
      <c r="AI97" s="155">
        <f t="shared" si="164"/>
        <v>9970365.75</v>
      </c>
      <c r="AJ97" s="155">
        <v>0</v>
      </c>
      <c r="AK97" s="155">
        <v>0</v>
      </c>
      <c r="AL97" s="155">
        <v>0</v>
      </c>
      <c r="AM97" s="161"/>
      <c r="AN97" s="161"/>
      <c r="AO97" s="161"/>
      <c r="AP97" s="161"/>
      <c r="AQ97" s="161">
        <v>0</v>
      </c>
      <c r="AR97" s="161">
        <v>0</v>
      </c>
      <c r="AS97" s="161">
        <v>0</v>
      </c>
      <c r="AT97" s="161">
        <v>0</v>
      </c>
      <c r="AU97" s="161">
        <v>0</v>
      </c>
      <c r="AV97" s="161">
        <v>0</v>
      </c>
      <c r="AW97" s="161">
        <v>0</v>
      </c>
      <c r="AX97" s="161">
        <v>0</v>
      </c>
      <c r="AY97" s="155">
        <f t="shared" si="165"/>
        <v>75000000</v>
      </c>
      <c r="AZ97" s="155">
        <f t="shared" si="166"/>
        <v>60963747.490000002</v>
      </c>
      <c r="BA97" s="155">
        <f t="shared" si="167"/>
        <v>29906903.975000001</v>
      </c>
      <c r="BB97" s="155">
        <f t="shared" si="168"/>
        <v>28380053.975000001</v>
      </c>
      <c r="BC97" s="161"/>
      <c r="BD97" s="161"/>
      <c r="BE97" s="161"/>
      <c r="BF97" s="161"/>
      <c r="BG97" s="155">
        <f t="shared" si="169"/>
        <v>25000000</v>
      </c>
      <c r="BH97" s="155">
        <f t="shared" si="170"/>
        <v>12488667.75</v>
      </c>
      <c r="BI97" s="155">
        <f t="shared" si="171"/>
        <v>12488067.75</v>
      </c>
      <c r="BJ97" s="155">
        <f t="shared" si="171"/>
        <v>12488067.75</v>
      </c>
      <c r="BK97" s="161">
        <v>0</v>
      </c>
      <c r="BL97" s="161">
        <v>0</v>
      </c>
      <c r="BM97" s="161">
        <v>0</v>
      </c>
      <c r="BN97" s="161">
        <v>0</v>
      </c>
      <c r="BO97" s="156">
        <f t="shared" si="172"/>
        <v>3000000</v>
      </c>
      <c r="BP97" s="156">
        <f t="shared" si="173"/>
        <v>1000000</v>
      </c>
      <c r="BQ97" s="156">
        <f t="shared" si="173"/>
        <v>1000000</v>
      </c>
      <c r="BR97" s="156">
        <f t="shared" si="173"/>
        <v>1000000</v>
      </c>
      <c r="BS97" s="156">
        <f t="shared" si="174"/>
        <v>5750000</v>
      </c>
      <c r="BT97" s="156">
        <f t="shared" si="175"/>
        <v>1250000</v>
      </c>
      <c r="BU97" s="156">
        <f t="shared" si="175"/>
        <v>1250000</v>
      </c>
      <c r="BV97" s="156">
        <f t="shared" si="175"/>
        <v>1250000</v>
      </c>
      <c r="BW97" s="161">
        <v>0</v>
      </c>
      <c r="BX97" s="161">
        <v>0</v>
      </c>
      <c r="BY97" s="161">
        <v>0</v>
      </c>
      <c r="BZ97" s="161">
        <v>0</v>
      </c>
      <c r="CA97" s="161">
        <v>0</v>
      </c>
      <c r="CB97" s="161">
        <v>0</v>
      </c>
      <c r="CC97" s="161">
        <v>0</v>
      </c>
      <c r="CD97" s="161">
        <v>0</v>
      </c>
      <c r="CE97" s="161">
        <v>0</v>
      </c>
      <c r="CF97" s="161">
        <v>0</v>
      </c>
      <c r="CG97" s="161">
        <v>0</v>
      </c>
      <c r="CH97" s="161">
        <v>0</v>
      </c>
      <c r="CI97" s="161">
        <v>0</v>
      </c>
      <c r="CJ97" s="161">
        <v>0</v>
      </c>
      <c r="CK97" s="161">
        <v>0</v>
      </c>
      <c r="CL97" s="161">
        <v>0</v>
      </c>
      <c r="CM97" s="161">
        <v>0</v>
      </c>
      <c r="CN97" s="161">
        <v>0</v>
      </c>
      <c r="CO97" s="161">
        <v>0</v>
      </c>
      <c r="CP97" s="161">
        <v>0</v>
      </c>
      <c r="CQ97" s="161">
        <v>0</v>
      </c>
      <c r="CR97" s="161">
        <v>0</v>
      </c>
      <c r="CS97" s="161">
        <v>0</v>
      </c>
      <c r="CT97" s="161">
        <v>0</v>
      </c>
      <c r="CU97" s="161">
        <v>0</v>
      </c>
      <c r="CV97" s="161">
        <v>0</v>
      </c>
      <c r="CW97" s="161">
        <v>0</v>
      </c>
      <c r="CX97" s="161">
        <v>0</v>
      </c>
      <c r="CY97" s="161">
        <v>0</v>
      </c>
      <c r="CZ97" s="161">
        <v>0</v>
      </c>
      <c r="DA97" s="161">
        <v>0</v>
      </c>
      <c r="DB97" s="161">
        <v>0</v>
      </c>
      <c r="DC97" s="161">
        <v>0</v>
      </c>
      <c r="DD97" s="161">
        <v>0</v>
      </c>
      <c r="DE97" s="161">
        <v>0</v>
      </c>
      <c r="DF97" s="161">
        <v>0</v>
      </c>
      <c r="DG97" s="161">
        <v>0</v>
      </c>
      <c r="DH97" s="161">
        <v>0</v>
      </c>
      <c r="DI97" s="161">
        <v>0</v>
      </c>
      <c r="DJ97" s="161">
        <v>0</v>
      </c>
      <c r="DK97" s="161">
        <v>0</v>
      </c>
      <c r="DL97" s="161">
        <v>0</v>
      </c>
      <c r="DM97" s="161">
        <v>0</v>
      </c>
      <c r="DN97" s="161">
        <v>0</v>
      </c>
      <c r="DO97" s="161">
        <v>0</v>
      </c>
      <c r="DP97" s="161">
        <v>0</v>
      </c>
      <c r="DQ97" s="161">
        <v>0</v>
      </c>
      <c r="DR97" s="161">
        <v>0</v>
      </c>
      <c r="DS97" s="156">
        <f>390000000/4</f>
        <v>97500000</v>
      </c>
      <c r="DT97" s="156">
        <f t="shared" si="176"/>
        <v>73822960.25</v>
      </c>
      <c r="DU97" s="156">
        <f t="shared" si="177"/>
        <v>30141641.035</v>
      </c>
      <c r="DV97" s="156">
        <f t="shared" si="178"/>
        <v>25071957.5</v>
      </c>
      <c r="DW97" s="166">
        <f t="shared" si="100"/>
        <v>946250000</v>
      </c>
      <c r="DX97" s="153">
        <f>+D97+H97+L97+P97+T97+X97+AF97+AJ97+AN97+AR97+AV97+AZ97+BD97+BH97+BL97+BP97+BT97+BX97+CB97+CF97+CJ97+CN97+CR97+CV97+CZ97+DD97+DH97+DL97+DP97+DT97</f>
        <v>739908177.99000001</v>
      </c>
      <c r="DY97" s="153">
        <f>+E97+I97+M97+Q97+U97+Y97+AG97+AK97+AO97+AS97+AW97+BA97+BE97+BI97+BM97+BQ97+BU97+BY97+CC97+CG97+CK97+CO97+CS97+CW97+DA97+DE97+DI97+DM97+DQ97+DU97</f>
        <v>231160712.11749998</v>
      </c>
      <c r="DZ97" s="153">
        <f>+F97+J97+N97+R97+V97+Z97+AH97+AL97+AP97+AT97+AX97+BB97+BF97+BJ97+BN97+BR97+BV97+BZ97+CD97+CH97+CL97+CP97+CT97+CX97+DB97+DF97+DJ97+DN97+DR97+DV97</f>
        <v>189032374.58250001</v>
      </c>
      <c r="EA97" s="168"/>
    </row>
    <row r="98" spans="1:132" ht="45.75" customHeight="1" x14ac:dyDescent="0.25">
      <c r="A98" s="154" t="s">
        <v>783</v>
      </c>
      <c r="B98" s="316">
        <f t="shared" si="157"/>
        <v>946250000</v>
      </c>
      <c r="C98" s="155">
        <f t="shared" si="158"/>
        <v>698000000</v>
      </c>
      <c r="D98" s="155">
        <f t="shared" si="159"/>
        <v>589920802.5</v>
      </c>
      <c r="E98" s="155">
        <f t="shared" si="160"/>
        <v>155912099.35749999</v>
      </c>
      <c r="F98" s="155">
        <f t="shared" si="161"/>
        <v>120380295.3575</v>
      </c>
      <c r="G98" s="155">
        <v>0</v>
      </c>
      <c r="H98" s="155">
        <v>0</v>
      </c>
      <c r="I98" s="155">
        <v>0</v>
      </c>
      <c r="J98" s="155">
        <v>0</v>
      </c>
      <c r="K98" s="155">
        <v>0</v>
      </c>
      <c r="L98" s="155">
        <v>0</v>
      </c>
      <c r="M98" s="155">
        <v>0</v>
      </c>
      <c r="N98" s="155">
        <v>0</v>
      </c>
      <c r="O98" s="155">
        <v>0</v>
      </c>
      <c r="P98" s="155">
        <v>0</v>
      </c>
      <c r="Q98" s="155">
        <v>0</v>
      </c>
      <c r="R98" s="155">
        <v>0</v>
      </c>
      <c r="S98" s="155">
        <v>0</v>
      </c>
      <c r="T98" s="155">
        <v>0</v>
      </c>
      <c r="U98" s="155">
        <v>0</v>
      </c>
      <c r="V98" s="155">
        <v>0</v>
      </c>
      <c r="W98" s="155">
        <v>0</v>
      </c>
      <c r="X98" s="155">
        <v>0</v>
      </c>
      <c r="Y98" s="155">
        <v>0</v>
      </c>
      <c r="Z98" s="155">
        <v>0</v>
      </c>
      <c r="AA98" s="155">
        <v>0</v>
      </c>
      <c r="AB98" s="155">
        <v>0</v>
      </c>
      <c r="AC98" s="155">
        <v>0</v>
      </c>
      <c r="AD98" s="155">
        <v>0</v>
      </c>
      <c r="AE98" s="155">
        <f t="shared" si="162"/>
        <v>32029634.25</v>
      </c>
      <c r="AF98" s="155">
        <f t="shared" si="163"/>
        <v>462000</v>
      </c>
      <c r="AG98" s="155">
        <f t="shared" si="163"/>
        <v>462000</v>
      </c>
      <c r="AH98" s="155">
        <f t="shared" si="163"/>
        <v>462000</v>
      </c>
      <c r="AI98" s="155">
        <f t="shared" si="164"/>
        <v>9970365.75</v>
      </c>
      <c r="AJ98" s="155">
        <v>0</v>
      </c>
      <c r="AK98" s="155">
        <v>0</v>
      </c>
      <c r="AL98" s="155">
        <v>0</v>
      </c>
      <c r="AM98" s="155"/>
      <c r="AN98" s="155"/>
      <c r="AO98" s="155"/>
      <c r="AP98" s="155"/>
      <c r="AQ98" s="155"/>
      <c r="AR98" s="155"/>
      <c r="AS98" s="155"/>
      <c r="AT98" s="155"/>
      <c r="AU98" s="156">
        <v>0</v>
      </c>
      <c r="AV98" s="156">
        <v>0</v>
      </c>
      <c r="AW98" s="156">
        <v>0</v>
      </c>
      <c r="AX98" s="156">
        <v>0</v>
      </c>
      <c r="AY98" s="155">
        <f t="shared" si="165"/>
        <v>75000000</v>
      </c>
      <c r="AZ98" s="155">
        <f t="shared" si="166"/>
        <v>60963747.490000002</v>
      </c>
      <c r="BA98" s="155">
        <f t="shared" si="167"/>
        <v>29906903.975000001</v>
      </c>
      <c r="BB98" s="155">
        <f t="shared" si="168"/>
        <v>28380053.975000001</v>
      </c>
      <c r="BC98" s="156">
        <v>0</v>
      </c>
      <c r="BD98" s="156">
        <v>0</v>
      </c>
      <c r="BE98" s="156">
        <v>0</v>
      </c>
      <c r="BF98" s="156">
        <v>0</v>
      </c>
      <c r="BG98" s="155">
        <f t="shared" si="169"/>
        <v>25000000</v>
      </c>
      <c r="BH98" s="155">
        <f t="shared" si="170"/>
        <v>12488667.75</v>
      </c>
      <c r="BI98" s="155">
        <f t="shared" si="171"/>
        <v>12488067.75</v>
      </c>
      <c r="BJ98" s="155">
        <f t="shared" si="171"/>
        <v>12488067.75</v>
      </c>
      <c r="BK98" s="156">
        <v>0</v>
      </c>
      <c r="BL98" s="156">
        <v>0</v>
      </c>
      <c r="BM98" s="156">
        <v>0</v>
      </c>
      <c r="BN98" s="156">
        <v>0</v>
      </c>
      <c r="BO98" s="156">
        <f t="shared" si="172"/>
        <v>3000000</v>
      </c>
      <c r="BP98" s="156">
        <f t="shared" si="173"/>
        <v>1000000</v>
      </c>
      <c r="BQ98" s="156">
        <f>4000000/4</f>
        <v>1000000</v>
      </c>
      <c r="BR98" s="156">
        <f t="shared" si="173"/>
        <v>1000000</v>
      </c>
      <c r="BS98" s="156">
        <f t="shared" si="174"/>
        <v>5750000</v>
      </c>
      <c r="BT98" s="156">
        <f t="shared" si="175"/>
        <v>1250000</v>
      </c>
      <c r="BU98" s="156">
        <f t="shared" si="175"/>
        <v>1250000</v>
      </c>
      <c r="BV98" s="156">
        <f t="shared" si="175"/>
        <v>1250000</v>
      </c>
      <c r="BW98" s="156">
        <v>0</v>
      </c>
      <c r="BX98" s="156">
        <v>0</v>
      </c>
      <c r="BY98" s="156">
        <v>0</v>
      </c>
      <c r="BZ98" s="156">
        <v>0</v>
      </c>
      <c r="CA98" s="156">
        <v>0</v>
      </c>
      <c r="CB98" s="156">
        <v>0</v>
      </c>
      <c r="CC98" s="156">
        <v>0</v>
      </c>
      <c r="CD98" s="156">
        <v>0</v>
      </c>
      <c r="CE98" s="156">
        <v>0</v>
      </c>
      <c r="CF98" s="156">
        <v>0</v>
      </c>
      <c r="CG98" s="156">
        <v>0</v>
      </c>
      <c r="CH98" s="156">
        <v>0</v>
      </c>
      <c r="CI98" s="156">
        <v>0</v>
      </c>
      <c r="CJ98" s="156">
        <v>0</v>
      </c>
      <c r="CK98" s="156">
        <v>0</v>
      </c>
      <c r="CL98" s="156">
        <v>0</v>
      </c>
      <c r="CM98" s="156">
        <v>0</v>
      </c>
      <c r="CN98" s="156">
        <v>0</v>
      </c>
      <c r="CO98" s="156">
        <v>0</v>
      </c>
      <c r="CP98" s="156">
        <v>0</v>
      </c>
      <c r="CQ98" s="156">
        <v>0</v>
      </c>
      <c r="CR98" s="156">
        <v>0</v>
      </c>
      <c r="CS98" s="156">
        <v>0</v>
      </c>
      <c r="CT98" s="156">
        <v>0</v>
      </c>
      <c r="CU98" s="156">
        <v>0</v>
      </c>
      <c r="CV98" s="156">
        <v>0</v>
      </c>
      <c r="CW98" s="156">
        <v>0</v>
      </c>
      <c r="CX98" s="156">
        <v>0</v>
      </c>
      <c r="CY98" s="156">
        <v>0</v>
      </c>
      <c r="CZ98" s="156">
        <v>0</v>
      </c>
      <c r="DA98" s="156">
        <v>0</v>
      </c>
      <c r="DB98" s="156">
        <v>0</v>
      </c>
      <c r="DC98" s="156">
        <v>0</v>
      </c>
      <c r="DD98" s="156">
        <v>0</v>
      </c>
      <c r="DE98" s="156">
        <v>0</v>
      </c>
      <c r="DF98" s="156">
        <v>0</v>
      </c>
      <c r="DG98" s="156">
        <v>0</v>
      </c>
      <c r="DH98" s="156">
        <v>0</v>
      </c>
      <c r="DI98" s="156">
        <v>0</v>
      </c>
      <c r="DJ98" s="156">
        <v>0</v>
      </c>
      <c r="DK98" s="156">
        <v>0</v>
      </c>
      <c r="DL98" s="156">
        <v>0</v>
      </c>
      <c r="DM98" s="156">
        <v>0</v>
      </c>
      <c r="DN98" s="156">
        <v>0</v>
      </c>
      <c r="DO98" s="156">
        <v>0</v>
      </c>
      <c r="DP98" s="156">
        <v>0</v>
      </c>
      <c r="DQ98" s="156">
        <v>0</v>
      </c>
      <c r="DR98" s="156">
        <v>0</v>
      </c>
      <c r="DS98" s="156">
        <f>390000000/4</f>
        <v>97500000</v>
      </c>
      <c r="DT98" s="156">
        <f t="shared" si="176"/>
        <v>73822960.25</v>
      </c>
      <c r="DU98" s="156">
        <f t="shared" si="177"/>
        <v>30141641.035</v>
      </c>
      <c r="DV98" s="156">
        <f t="shared" si="178"/>
        <v>25071957.5</v>
      </c>
      <c r="DW98" s="166">
        <f t="shared" si="100"/>
        <v>946250000</v>
      </c>
      <c r="DX98" s="166">
        <f t="shared" si="100"/>
        <v>739908177.99000001</v>
      </c>
      <c r="DY98" s="166">
        <f t="shared" si="100"/>
        <v>231160712.11749998</v>
      </c>
      <c r="DZ98" s="166">
        <f t="shared" si="100"/>
        <v>189032374.58250001</v>
      </c>
      <c r="EA98" s="157">
        <f>+SUM(DW95:DW98)-B95</f>
        <v>2838750000</v>
      </c>
    </row>
    <row r="99" spans="1:132" ht="45.75" customHeight="1" x14ac:dyDescent="0.25">
      <c r="A99" s="158" t="s">
        <v>784</v>
      </c>
      <c r="B99" s="148">
        <f>SUM(B100:B102)</f>
        <v>285000000</v>
      </c>
      <c r="C99" s="148">
        <f t="shared" ref="C99:DV99" si="179">SUM(C100:C102)</f>
        <v>200000000</v>
      </c>
      <c r="D99" s="148">
        <f t="shared" si="179"/>
        <v>113934669</v>
      </c>
      <c r="E99" s="148">
        <f t="shared" si="179"/>
        <v>41637685</v>
      </c>
      <c r="F99" s="148">
        <f t="shared" si="179"/>
        <v>32858365</v>
      </c>
      <c r="G99" s="148">
        <f t="shared" si="179"/>
        <v>0</v>
      </c>
      <c r="H99" s="148">
        <f t="shared" si="179"/>
        <v>0</v>
      </c>
      <c r="I99" s="148">
        <f t="shared" si="179"/>
        <v>0</v>
      </c>
      <c r="J99" s="148">
        <f t="shared" si="179"/>
        <v>0</v>
      </c>
      <c r="K99" s="148">
        <f t="shared" si="179"/>
        <v>0</v>
      </c>
      <c r="L99" s="148">
        <f t="shared" si="179"/>
        <v>0</v>
      </c>
      <c r="M99" s="148">
        <f t="shared" si="179"/>
        <v>0</v>
      </c>
      <c r="N99" s="148">
        <f t="shared" si="179"/>
        <v>0</v>
      </c>
      <c r="O99" s="148">
        <f t="shared" si="179"/>
        <v>0</v>
      </c>
      <c r="P99" s="148">
        <f t="shared" si="179"/>
        <v>0</v>
      </c>
      <c r="Q99" s="148">
        <f t="shared" si="179"/>
        <v>0</v>
      </c>
      <c r="R99" s="148">
        <f t="shared" si="179"/>
        <v>0</v>
      </c>
      <c r="S99" s="148">
        <f t="shared" si="179"/>
        <v>0</v>
      </c>
      <c r="T99" s="148">
        <f t="shared" si="179"/>
        <v>0</v>
      </c>
      <c r="U99" s="148">
        <f t="shared" si="179"/>
        <v>0</v>
      </c>
      <c r="V99" s="148">
        <f t="shared" si="179"/>
        <v>0</v>
      </c>
      <c r="W99" s="148">
        <f t="shared" si="179"/>
        <v>0</v>
      </c>
      <c r="X99" s="148">
        <f t="shared" si="179"/>
        <v>0</v>
      </c>
      <c r="Y99" s="148">
        <f t="shared" si="179"/>
        <v>0</v>
      </c>
      <c r="Z99" s="148">
        <f t="shared" si="179"/>
        <v>0</v>
      </c>
      <c r="AA99" s="148">
        <f t="shared" si="179"/>
        <v>0</v>
      </c>
      <c r="AB99" s="148">
        <f t="shared" si="179"/>
        <v>0</v>
      </c>
      <c r="AC99" s="148">
        <f t="shared" si="179"/>
        <v>0</v>
      </c>
      <c r="AD99" s="148">
        <f t="shared" si="179"/>
        <v>0</v>
      </c>
      <c r="AE99" s="148">
        <f t="shared" si="179"/>
        <v>0</v>
      </c>
      <c r="AF99" s="148">
        <f t="shared" si="179"/>
        <v>0</v>
      </c>
      <c r="AG99" s="148">
        <f t="shared" si="179"/>
        <v>0</v>
      </c>
      <c r="AH99" s="148">
        <f t="shared" si="179"/>
        <v>0</v>
      </c>
      <c r="AI99" s="148">
        <f t="shared" si="179"/>
        <v>0</v>
      </c>
      <c r="AJ99" s="148">
        <f t="shared" si="179"/>
        <v>0</v>
      </c>
      <c r="AK99" s="148">
        <f t="shared" si="179"/>
        <v>0</v>
      </c>
      <c r="AL99" s="148">
        <f t="shared" si="179"/>
        <v>0</v>
      </c>
      <c r="AM99" s="148">
        <f t="shared" si="179"/>
        <v>0</v>
      </c>
      <c r="AN99" s="148">
        <f t="shared" si="179"/>
        <v>0</v>
      </c>
      <c r="AO99" s="148">
        <f t="shared" si="179"/>
        <v>0</v>
      </c>
      <c r="AP99" s="148">
        <f t="shared" si="179"/>
        <v>0</v>
      </c>
      <c r="AQ99" s="148">
        <f t="shared" si="179"/>
        <v>0</v>
      </c>
      <c r="AR99" s="148">
        <f t="shared" si="179"/>
        <v>0</v>
      </c>
      <c r="AS99" s="148">
        <f t="shared" si="179"/>
        <v>0</v>
      </c>
      <c r="AT99" s="148">
        <f t="shared" si="179"/>
        <v>0</v>
      </c>
      <c r="AU99" s="148">
        <f t="shared" si="179"/>
        <v>0</v>
      </c>
      <c r="AV99" s="148">
        <f t="shared" si="179"/>
        <v>0</v>
      </c>
      <c r="AW99" s="148">
        <f t="shared" si="179"/>
        <v>0</v>
      </c>
      <c r="AX99" s="148">
        <f t="shared" si="179"/>
        <v>0</v>
      </c>
      <c r="AY99" s="148">
        <f t="shared" si="179"/>
        <v>0</v>
      </c>
      <c r="AZ99" s="148">
        <f t="shared" si="179"/>
        <v>0</v>
      </c>
      <c r="BA99" s="148">
        <f t="shared" si="179"/>
        <v>0</v>
      </c>
      <c r="BB99" s="148">
        <f t="shared" si="179"/>
        <v>0</v>
      </c>
      <c r="BC99" s="148">
        <f t="shared" si="179"/>
        <v>0</v>
      </c>
      <c r="BD99" s="148">
        <f t="shared" si="179"/>
        <v>0</v>
      </c>
      <c r="BE99" s="148">
        <f t="shared" si="179"/>
        <v>0</v>
      </c>
      <c r="BF99" s="148">
        <f t="shared" si="179"/>
        <v>0</v>
      </c>
      <c r="BG99" s="148">
        <f t="shared" si="179"/>
        <v>0</v>
      </c>
      <c r="BH99" s="148">
        <f t="shared" si="179"/>
        <v>0</v>
      </c>
      <c r="BI99" s="148">
        <f t="shared" si="179"/>
        <v>0</v>
      </c>
      <c r="BJ99" s="148">
        <f t="shared" si="179"/>
        <v>0</v>
      </c>
      <c r="BK99" s="148">
        <f t="shared" si="179"/>
        <v>0</v>
      </c>
      <c r="BL99" s="148">
        <f t="shared" si="179"/>
        <v>0</v>
      </c>
      <c r="BM99" s="148">
        <f t="shared" si="179"/>
        <v>0</v>
      </c>
      <c r="BN99" s="148">
        <f t="shared" si="179"/>
        <v>0</v>
      </c>
      <c r="BO99" s="148">
        <f t="shared" si="179"/>
        <v>0</v>
      </c>
      <c r="BP99" s="148">
        <f t="shared" si="179"/>
        <v>0</v>
      </c>
      <c r="BQ99" s="148">
        <f t="shared" si="179"/>
        <v>0</v>
      </c>
      <c r="BR99" s="148">
        <f t="shared" si="179"/>
        <v>0</v>
      </c>
      <c r="BS99" s="148">
        <f t="shared" si="179"/>
        <v>0</v>
      </c>
      <c r="BT99" s="148">
        <f t="shared" si="179"/>
        <v>0</v>
      </c>
      <c r="BU99" s="148">
        <f t="shared" si="179"/>
        <v>0</v>
      </c>
      <c r="BV99" s="148">
        <f t="shared" si="179"/>
        <v>0</v>
      </c>
      <c r="BW99" s="148">
        <f t="shared" si="179"/>
        <v>0</v>
      </c>
      <c r="BX99" s="148">
        <f t="shared" si="179"/>
        <v>0</v>
      </c>
      <c r="BY99" s="148">
        <f t="shared" si="179"/>
        <v>0</v>
      </c>
      <c r="BZ99" s="148">
        <f t="shared" si="179"/>
        <v>0</v>
      </c>
      <c r="CA99" s="148">
        <f t="shared" si="179"/>
        <v>0</v>
      </c>
      <c r="CB99" s="148">
        <f t="shared" si="179"/>
        <v>0</v>
      </c>
      <c r="CC99" s="148">
        <f t="shared" si="179"/>
        <v>0</v>
      </c>
      <c r="CD99" s="148">
        <f t="shared" si="179"/>
        <v>0</v>
      </c>
      <c r="CE99" s="148">
        <f t="shared" si="179"/>
        <v>0</v>
      </c>
      <c r="CF99" s="148">
        <f t="shared" si="179"/>
        <v>0</v>
      </c>
      <c r="CG99" s="148">
        <f t="shared" si="179"/>
        <v>0</v>
      </c>
      <c r="CH99" s="148">
        <f t="shared" si="179"/>
        <v>0</v>
      </c>
      <c r="CI99" s="148">
        <f t="shared" si="179"/>
        <v>0</v>
      </c>
      <c r="CJ99" s="148">
        <f t="shared" si="179"/>
        <v>0</v>
      </c>
      <c r="CK99" s="148">
        <f t="shared" si="179"/>
        <v>0</v>
      </c>
      <c r="CL99" s="148">
        <f t="shared" si="179"/>
        <v>0</v>
      </c>
      <c r="CM99" s="148">
        <f t="shared" si="179"/>
        <v>0</v>
      </c>
      <c r="CN99" s="148">
        <f t="shared" si="179"/>
        <v>0</v>
      </c>
      <c r="CO99" s="148">
        <f t="shared" si="179"/>
        <v>0</v>
      </c>
      <c r="CP99" s="148">
        <f t="shared" si="179"/>
        <v>0</v>
      </c>
      <c r="CQ99" s="148">
        <f t="shared" si="179"/>
        <v>0</v>
      </c>
      <c r="CR99" s="148">
        <f t="shared" si="179"/>
        <v>0</v>
      </c>
      <c r="CS99" s="148">
        <f t="shared" si="179"/>
        <v>0</v>
      </c>
      <c r="CT99" s="148">
        <f t="shared" si="179"/>
        <v>0</v>
      </c>
      <c r="CU99" s="148">
        <f t="shared" si="179"/>
        <v>0</v>
      </c>
      <c r="CV99" s="148">
        <f t="shared" si="179"/>
        <v>0</v>
      </c>
      <c r="CW99" s="148">
        <f t="shared" si="179"/>
        <v>0</v>
      </c>
      <c r="CX99" s="148">
        <f t="shared" si="179"/>
        <v>0</v>
      </c>
      <c r="CY99" s="148">
        <f t="shared" si="179"/>
        <v>0</v>
      </c>
      <c r="CZ99" s="148">
        <f t="shared" si="179"/>
        <v>0</v>
      </c>
      <c r="DA99" s="148">
        <f t="shared" si="179"/>
        <v>0</v>
      </c>
      <c r="DB99" s="148">
        <f t="shared" si="179"/>
        <v>0</v>
      </c>
      <c r="DC99" s="148">
        <f t="shared" si="179"/>
        <v>0</v>
      </c>
      <c r="DD99" s="148">
        <f t="shared" si="179"/>
        <v>0</v>
      </c>
      <c r="DE99" s="148">
        <f t="shared" si="179"/>
        <v>0</v>
      </c>
      <c r="DF99" s="148">
        <f t="shared" si="179"/>
        <v>0</v>
      </c>
      <c r="DG99" s="148">
        <f t="shared" si="179"/>
        <v>0</v>
      </c>
      <c r="DH99" s="148">
        <f t="shared" si="179"/>
        <v>0</v>
      </c>
      <c r="DI99" s="148">
        <f t="shared" si="179"/>
        <v>0</v>
      </c>
      <c r="DJ99" s="148">
        <f t="shared" si="179"/>
        <v>0</v>
      </c>
      <c r="DK99" s="148">
        <f t="shared" si="179"/>
        <v>0</v>
      </c>
      <c r="DL99" s="148">
        <f t="shared" si="179"/>
        <v>0</v>
      </c>
      <c r="DM99" s="148">
        <f t="shared" si="179"/>
        <v>0</v>
      </c>
      <c r="DN99" s="148">
        <f t="shared" si="179"/>
        <v>0</v>
      </c>
      <c r="DO99" s="148">
        <f t="shared" si="179"/>
        <v>0</v>
      </c>
      <c r="DP99" s="148">
        <f t="shared" si="179"/>
        <v>0</v>
      </c>
      <c r="DQ99" s="148">
        <f t="shared" si="179"/>
        <v>0</v>
      </c>
      <c r="DR99" s="148">
        <f t="shared" si="179"/>
        <v>0</v>
      </c>
      <c r="DS99" s="148">
        <f t="shared" si="179"/>
        <v>85000000</v>
      </c>
      <c r="DT99" s="148">
        <f t="shared" si="179"/>
        <v>85000000</v>
      </c>
      <c r="DU99" s="148">
        <f t="shared" si="179"/>
        <v>45065980</v>
      </c>
      <c r="DV99" s="148">
        <f t="shared" si="179"/>
        <v>5131960</v>
      </c>
      <c r="DW99" s="144">
        <f t="shared" si="100"/>
        <v>285000000</v>
      </c>
      <c r="DX99" s="144">
        <f t="shared" si="100"/>
        <v>198934669</v>
      </c>
      <c r="DY99" s="144">
        <f t="shared" si="100"/>
        <v>86703665</v>
      </c>
      <c r="DZ99" s="144">
        <f t="shared" si="100"/>
        <v>37990325</v>
      </c>
      <c r="EA99" s="149">
        <f>+SUM(DW100:DW102)-DW99</f>
        <v>0</v>
      </c>
      <c r="EB99" s="150">
        <f>+DW99-B99</f>
        <v>0</v>
      </c>
    </row>
    <row r="100" spans="1:132" ht="45.75" customHeight="1" x14ac:dyDescent="0.25">
      <c r="A100" s="154" t="s">
        <v>785</v>
      </c>
      <c r="B100" s="315">
        <f>DW100</f>
        <v>95000000</v>
      </c>
      <c r="C100" s="169">
        <f>200000000/3</f>
        <v>66666666.666666664</v>
      </c>
      <c r="D100" s="155">
        <f>113934669/3</f>
        <v>37978223</v>
      </c>
      <c r="E100" s="155">
        <f>41637685/3</f>
        <v>13879228.333333334</v>
      </c>
      <c r="F100" s="155">
        <f>32858365/3</f>
        <v>10952788.333333334</v>
      </c>
      <c r="G100" s="155">
        <v>0</v>
      </c>
      <c r="H100" s="155">
        <v>0</v>
      </c>
      <c r="I100" s="155">
        <v>0</v>
      </c>
      <c r="J100" s="155">
        <v>0</v>
      </c>
      <c r="K100" s="155">
        <v>0</v>
      </c>
      <c r="L100" s="155">
        <v>0</v>
      </c>
      <c r="M100" s="155">
        <v>0</v>
      </c>
      <c r="N100" s="155">
        <v>0</v>
      </c>
      <c r="O100" s="155">
        <v>0</v>
      </c>
      <c r="P100" s="155">
        <v>0</v>
      </c>
      <c r="Q100" s="155">
        <v>0</v>
      </c>
      <c r="R100" s="155">
        <v>0</v>
      </c>
      <c r="S100" s="155">
        <v>0</v>
      </c>
      <c r="T100" s="155">
        <v>0</v>
      </c>
      <c r="U100" s="155">
        <v>0</v>
      </c>
      <c r="V100" s="155">
        <v>0</v>
      </c>
      <c r="W100" s="155">
        <v>0</v>
      </c>
      <c r="X100" s="155">
        <v>0</v>
      </c>
      <c r="Y100" s="155">
        <v>0</v>
      </c>
      <c r="Z100" s="155">
        <v>0</v>
      </c>
      <c r="AA100" s="155">
        <v>0</v>
      </c>
      <c r="AB100" s="155">
        <v>0</v>
      </c>
      <c r="AC100" s="155">
        <v>0</v>
      </c>
      <c r="AD100" s="155">
        <v>0</v>
      </c>
      <c r="AE100" s="155">
        <v>0</v>
      </c>
      <c r="AF100" s="155">
        <v>0</v>
      </c>
      <c r="AG100" s="155">
        <v>0</v>
      </c>
      <c r="AH100" s="155">
        <v>0</v>
      </c>
      <c r="AI100" s="155">
        <v>0</v>
      </c>
      <c r="AJ100" s="155">
        <v>0</v>
      </c>
      <c r="AK100" s="155">
        <v>0</v>
      </c>
      <c r="AL100" s="155">
        <v>0</v>
      </c>
      <c r="AM100" s="156">
        <v>0</v>
      </c>
      <c r="AN100" s="156">
        <v>0</v>
      </c>
      <c r="AO100" s="156">
        <v>0</v>
      </c>
      <c r="AP100" s="156">
        <v>0</v>
      </c>
      <c r="AQ100" s="156">
        <v>0</v>
      </c>
      <c r="AR100" s="156">
        <v>0</v>
      </c>
      <c r="AS100" s="156">
        <v>0</v>
      </c>
      <c r="AT100" s="156">
        <v>0</v>
      </c>
      <c r="AU100" s="156">
        <v>0</v>
      </c>
      <c r="AV100" s="156">
        <v>0</v>
      </c>
      <c r="AW100" s="156">
        <v>0</v>
      </c>
      <c r="AX100" s="156">
        <v>0</v>
      </c>
      <c r="AY100" s="156">
        <v>0</v>
      </c>
      <c r="AZ100" s="156">
        <v>0</v>
      </c>
      <c r="BA100" s="156">
        <v>0</v>
      </c>
      <c r="BB100" s="156">
        <v>0</v>
      </c>
      <c r="BC100" s="156">
        <v>0</v>
      </c>
      <c r="BD100" s="156">
        <v>0</v>
      </c>
      <c r="BE100" s="156">
        <v>0</v>
      </c>
      <c r="BF100" s="156">
        <v>0</v>
      </c>
      <c r="BG100" s="156">
        <v>0</v>
      </c>
      <c r="BH100" s="156">
        <v>0</v>
      </c>
      <c r="BI100" s="156">
        <v>0</v>
      </c>
      <c r="BJ100" s="156">
        <v>0</v>
      </c>
      <c r="BK100" s="156">
        <v>0</v>
      </c>
      <c r="BL100" s="156">
        <v>0</v>
      </c>
      <c r="BM100" s="156">
        <v>0</v>
      </c>
      <c r="BN100" s="156">
        <v>0</v>
      </c>
      <c r="BO100" s="156">
        <v>0</v>
      </c>
      <c r="BP100" s="156">
        <v>0</v>
      </c>
      <c r="BQ100" s="156">
        <v>0</v>
      </c>
      <c r="BR100" s="156">
        <v>0</v>
      </c>
      <c r="BS100" s="156">
        <v>0</v>
      </c>
      <c r="BT100" s="156">
        <v>0</v>
      </c>
      <c r="BU100" s="156">
        <v>0</v>
      </c>
      <c r="BV100" s="156">
        <v>0</v>
      </c>
      <c r="BW100" s="156">
        <v>0</v>
      </c>
      <c r="BX100" s="156">
        <v>0</v>
      </c>
      <c r="BY100" s="156">
        <v>0</v>
      </c>
      <c r="BZ100" s="156">
        <v>0</v>
      </c>
      <c r="CA100" s="156">
        <v>0</v>
      </c>
      <c r="CB100" s="156">
        <v>0</v>
      </c>
      <c r="CC100" s="156">
        <v>0</v>
      </c>
      <c r="CD100" s="156">
        <v>0</v>
      </c>
      <c r="CE100" s="156">
        <v>0</v>
      </c>
      <c r="CF100" s="156">
        <v>0</v>
      </c>
      <c r="CG100" s="156">
        <v>0</v>
      </c>
      <c r="CH100" s="156">
        <v>0</v>
      </c>
      <c r="CI100" s="156">
        <v>0</v>
      </c>
      <c r="CJ100" s="156">
        <v>0</v>
      </c>
      <c r="CK100" s="156">
        <v>0</v>
      </c>
      <c r="CL100" s="156">
        <v>0</v>
      </c>
      <c r="CM100" s="156">
        <v>0</v>
      </c>
      <c r="CN100" s="156">
        <v>0</v>
      </c>
      <c r="CO100" s="156">
        <v>0</v>
      </c>
      <c r="CP100" s="156">
        <v>0</v>
      </c>
      <c r="CQ100" s="156">
        <v>0</v>
      </c>
      <c r="CR100" s="156">
        <v>0</v>
      </c>
      <c r="CS100" s="156">
        <v>0</v>
      </c>
      <c r="CT100" s="156">
        <v>0</v>
      </c>
      <c r="CU100" s="156">
        <v>0</v>
      </c>
      <c r="CV100" s="156">
        <v>0</v>
      </c>
      <c r="CW100" s="156">
        <v>0</v>
      </c>
      <c r="CX100" s="156">
        <v>0</v>
      </c>
      <c r="CY100" s="156">
        <v>0</v>
      </c>
      <c r="CZ100" s="156">
        <v>0</v>
      </c>
      <c r="DA100" s="156">
        <v>0</v>
      </c>
      <c r="DB100" s="156">
        <v>0</v>
      </c>
      <c r="DC100" s="156">
        <v>0</v>
      </c>
      <c r="DD100" s="156">
        <v>0</v>
      </c>
      <c r="DE100" s="156">
        <v>0</v>
      </c>
      <c r="DF100" s="156">
        <v>0</v>
      </c>
      <c r="DG100" s="156">
        <v>0</v>
      </c>
      <c r="DH100" s="156">
        <v>0</v>
      </c>
      <c r="DI100" s="156">
        <v>0</v>
      </c>
      <c r="DJ100" s="156">
        <v>0</v>
      </c>
      <c r="DK100" s="156">
        <v>0</v>
      </c>
      <c r="DL100" s="156">
        <v>0</v>
      </c>
      <c r="DM100" s="156">
        <v>0</v>
      </c>
      <c r="DN100" s="156">
        <v>0</v>
      </c>
      <c r="DO100" s="156">
        <v>0</v>
      </c>
      <c r="DP100" s="156">
        <v>0</v>
      </c>
      <c r="DQ100" s="156">
        <v>0</v>
      </c>
      <c r="DR100" s="156">
        <v>0</v>
      </c>
      <c r="DS100" s="156">
        <f>85000000/3</f>
        <v>28333333.333333332</v>
      </c>
      <c r="DT100" s="156">
        <f>85000000/3</f>
        <v>28333333.333333332</v>
      </c>
      <c r="DU100" s="156">
        <f>45065980/3</f>
        <v>15021993.333333334</v>
      </c>
      <c r="DV100" s="156">
        <f>5131960/3</f>
        <v>1710653.3333333333</v>
      </c>
      <c r="DW100" s="153">
        <f t="shared" si="100"/>
        <v>95000000</v>
      </c>
      <c r="DX100" s="153">
        <f t="shared" si="100"/>
        <v>66311556.333333328</v>
      </c>
      <c r="DY100" s="153">
        <f t="shared" si="100"/>
        <v>28901221.666666668</v>
      </c>
      <c r="DZ100" s="153">
        <f t="shared" si="100"/>
        <v>12663441.666666668</v>
      </c>
      <c r="EA100" s="145"/>
    </row>
    <row r="101" spans="1:132" ht="45.75" customHeight="1" x14ac:dyDescent="0.25">
      <c r="A101" s="154" t="s">
        <v>786</v>
      </c>
      <c r="B101" s="315">
        <f t="shared" ref="B101:B102" si="180">DW101</f>
        <v>95000000</v>
      </c>
      <c r="C101" s="169">
        <f t="shared" ref="C101:C102" si="181">200000000/3</f>
        <v>66666666.666666664</v>
      </c>
      <c r="D101" s="155">
        <f t="shared" ref="D101:D102" si="182">113934669/3</f>
        <v>37978223</v>
      </c>
      <c r="E101" s="155">
        <f t="shared" ref="E101:E102" si="183">41637685/3</f>
        <v>13879228.333333334</v>
      </c>
      <c r="F101" s="155">
        <f t="shared" ref="F101:F102" si="184">32858365/3</f>
        <v>10952788.333333334</v>
      </c>
      <c r="G101" s="155">
        <v>0</v>
      </c>
      <c r="H101" s="155">
        <v>0</v>
      </c>
      <c r="I101" s="155">
        <v>0</v>
      </c>
      <c r="J101" s="155">
        <v>0</v>
      </c>
      <c r="K101" s="155">
        <v>0</v>
      </c>
      <c r="L101" s="155">
        <v>0</v>
      </c>
      <c r="M101" s="155">
        <v>0</v>
      </c>
      <c r="N101" s="155">
        <v>0</v>
      </c>
      <c r="O101" s="155">
        <v>0</v>
      </c>
      <c r="P101" s="155">
        <v>0</v>
      </c>
      <c r="Q101" s="155">
        <v>0</v>
      </c>
      <c r="R101" s="155">
        <v>0</v>
      </c>
      <c r="S101" s="155">
        <v>0</v>
      </c>
      <c r="T101" s="155">
        <v>0</v>
      </c>
      <c r="U101" s="155">
        <v>0</v>
      </c>
      <c r="V101" s="155">
        <v>0</v>
      </c>
      <c r="W101" s="155">
        <v>0</v>
      </c>
      <c r="X101" s="155">
        <v>0</v>
      </c>
      <c r="Y101" s="155">
        <v>0</v>
      </c>
      <c r="Z101" s="155">
        <v>0</v>
      </c>
      <c r="AA101" s="155">
        <v>0</v>
      </c>
      <c r="AB101" s="155">
        <v>0</v>
      </c>
      <c r="AC101" s="155">
        <v>0</v>
      </c>
      <c r="AD101" s="155">
        <v>0</v>
      </c>
      <c r="AE101" s="155">
        <v>0</v>
      </c>
      <c r="AF101" s="155">
        <v>0</v>
      </c>
      <c r="AG101" s="155">
        <v>0</v>
      </c>
      <c r="AH101" s="155">
        <v>0</v>
      </c>
      <c r="AI101" s="155">
        <v>0</v>
      </c>
      <c r="AJ101" s="155">
        <v>0</v>
      </c>
      <c r="AK101" s="155">
        <v>0</v>
      </c>
      <c r="AL101" s="155">
        <v>0</v>
      </c>
      <c r="AM101" s="156">
        <v>0</v>
      </c>
      <c r="AN101" s="156">
        <v>0</v>
      </c>
      <c r="AO101" s="156">
        <v>0</v>
      </c>
      <c r="AP101" s="156">
        <v>0</v>
      </c>
      <c r="AQ101" s="156">
        <v>0</v>
      </c>
      <c r="AR101" s="156">
        <v>0</v>
      </c>
      <c r="AS101" s="156">
        <v>0</v>
      </c>
      <c r="AT101" s="156">
        <v>0</v>
      </c>
      <c r="AU101" s="156">
        <v>0</v>
      </c>
      <c r="AV101" s="156">
        <v>0</v>
      </c>
      <c r="AW101" s="156">
        <v>0</v>
      </c>
      <c r="AX101" s="156">
        <v>0</v>
      </c>
      <c r="AY101" s="156">
        <v>0</v>
      </c>
      <c r="AZ101" s="156">
        <v>0</v>
      </c>
      <c r="BA101" s="156">
        <v>0</v>
      </c>
      <c r="BB101" s="156">
        <v>0</v>
      </c>
      <c r="BC101" s="156">
        <v>0</v>
      </c>
      <c r="BD101" s="156">
        <v>0</v>
      </c>
      <c r="BE101" s="156">
        <v>0</v>
      </c>
      <c r="BF101" s="156">
        <v>0</v>
      </c>
      <c r="BG101" s="156">
        <v>0</v>
      </c>
      <c r="BH101" s="156">
        <v>0</v>
      </c>
      <c r="BI101" s="156">
        <v>0</v>
      </c>
      <c r="BJ101" s="156">
        <v>0</v>
      </c>
      <c r="BK101" s="156">
        <v>0</v>
      </c>
      <c r="BL101" s="156">
        <v>0</v>
      </c>
      <c r="BM101" s="156">
        <v>0</v>
      </c>
      <c r="BN101" s="156">
        <v>0</v>
      </c>
      <c r="BO101" s="156">
        <v>0</v>
      </c>
      <c r="BP101" s="156">
        <v>0</v>
      </c>
      <c r="BQ101" s="156">
        <v>0</v>
      </c>
      <c r="BR101" s="156">
        <v>0</v>
      </c>
      <c r="BS101" s="156">
        <v>0</v>
      </c>
      <c r="BT101" s="156">
        <v>0</v>
      </c>
      <c r="BU101" s="156">
        <v>0</v>
      </c>
      <c r="BV101" s="156">
        <v>0</v>
      </c>
      <c r="BW101" s="156">
        <v>0</v>
      </c>
      <c r="BX101" s="156">
        <v>0</v>
      </c>
      <c r="BY101" s="156">
        <v>0</v>
      </c>
      <c r="BZ101" s="156">
        <v>0</v>
      </c>
      <c r="CA101" s="156">
        <v>0</v>
      </c>
      <c r="CB101" s="156">
        <v>0</v>
      </c>
      <c r="CC101" s="156">
        <v>0</v>
      </c>
      <c r="CD101" s="156">
        <v>0</v>
      </c>
      <c r="CE101" s="156">
        <v>0</v>
      </c>
      <c r="CF101" s="156">
        <v>0</v>
      </c>
      <c r="CG101" s="156">
        <v>0</v>
      </c>
      <c r="CH101" s="156">
        <v>0</v>
      </c>
      <c r="CI101" s="156">
        <v>0</v>
      </c>
      <c r="CJ101" s="156">
        <v>0</v>
      </c>
      <c r="CK101" s="156">
        <v>0</v>
      </c>
      <c r="CL101" s="156">
        <v>0</v>
      </c>
      <c r="CM101" s="156">
        <v>0</v>
      </c>
      <c r="CN101" s="156">
        <v>0</v>
      </c>
      <c r="CO101" s="156">
        <v>0</v>
      </c>
      <c r="CP101" s="156">
        <v>0</v>
      </c>
      <c r="CQ101" s="156">
        <v>0</v>
      </c>
      <c r="CR101" s="156">
        <v>0</v>
      </c>
      <c r="CS101" s="156">
        <v>0</v>
      </c>
      <c r="CT101" s="156">
        <v>0</v>
      </c>
      <c r="CU101" s="156">
        <v>0</v>
      </c>
      <c r="CV101" s="156">
        <v>0</v>
      </c>
      <c r="CW101" s="156">
        <v>0</v>
      </c>
      <c r="CX101" s="156">
        <v>0</v>
      </c>
      <c r="CY101" s="156">
        <v>0</v>
      </c>
      <c r="CZ101" s="156">
        <v>0</v>
      </c>
      <c r="DA101" s="156">
        <v>0</v>
      </c>
      <c r="DB101" s="156">
        <v>0</v>
      </c>
      <c r="DC101" s="156">
        <v>0</v>
      </c>
      <c r="DD101" s="156">
        <v>0</v>
      </c>
      <c r="DE101" s="156">
        <v>0</v>
      </c>
      <c r="DF101" s="156">
        <v>0</v>
      </c>
      <c r="DG101" s="156">
        <v>0</v>
      </c>
      <c r="DH101" s="156">
        <v>0</v>
      </c>
      <c r="DI101" s="156">
        <v>0</v>
      </c>
      <c r="DJ101" s="156">
        <v>0</v>
      </c>
      <c r="DK101" s="156">
        <v>0</v>
      </c>
      <c r="DL101" s="156">
        <v>0</v>
      </c>
      <c r="DM101" s="156">
        <v>0</v>
      </c>
      <c r="DN101" s="156">
        <v>0</v>
      </c>
      <c r="DO101" s="156">
        <v>0</v>
      </c>
      <c r="DP101" s="156">
        <v>0</v>
      </c>
      <c r="DQ101" s="156">
        <v>0</v>
      </c>
      <c r="DR101" s="156">
        <v>0</v>
      </c>
      <c r="DS101" s="156">
        <f t="shared" ref="DS101:DT102" si="185">85000000/3</f>
        <v>28333333.333333332</v>
      </c>
      <c r="DT101" s="156">
        <f t="shared" si="185"/>
        <v>28333333.333333332</v>
      </c>
      <c r="DU101" s="156">
        <f t="shared" ref="DU101:DU102" si="186">45065980/3</f>
        <v>15021993.333333334</v>
      </c>
      <c r="DV101" s="156">
        <f t="shared" ref="DV101:DV102" si="187">5131960/3</f>
        <v>1710653.3333333333</v>
      </c>
      <c r="DW101" s="153">
        <f t="shared" ref="DW101:DZ103" si="188">+C101+G101+K101+O101+S101+W101+AA101+AE101+AI101+AM101+AQ101+AU101+AY101+BC101+BG101+BK101+BO101+BS101+BW101+CA101+CE101+CI101+CM101+CQ101+CU101+CY101+DC101+DG101+DK101+DO101+DS101</f>
        <v>95000000</v>
      </c>
      <c r="DX101" s="153">
        <f t="shared" si="188"/>
        <v>66311556.333333328</v>
      </c>
      <c r="DY101" s="153">
        <f t="shared" si="188"/>
        <v>28901221.666666668</v>
      </c>
      <c r="DZ101" s="153">
        <f t="shared" si="188"/>
        <v>12663441.666666668</v>
      </c>
      <c r="EA101" s="145"/>
    </row>
    <row r="102" spans="1:132" ht="45.75" customHeight="1" x14ac:dyDescent="0.25">
      <c r="A102" s="154" t="s">
        <v>787</v>
      </c>
      <c r="B102" s="315">
        <f t="shared" si="180"/>
        <v>95000000</v>
      </c>
      <c r="C102" s="169">
        <f t="shared" si="181"/>
        <v>66666666.666666664</v>
      </c>
      <c r="D102" s="155">
        <f t="shared" si="182"/>
        <v>37978223</v>
      </c>
      <c r="E102" s="155">
        <f t="shared" si="183"/>
        <v>13879228.333333334</v>
      </c>
      <c r="F102" s="155">
        <f t="shared" si="184"/>
        <v>10952788.333333334</v>
      </c>
      <c r="G102" s="155">
        <v>0</v>
      </c>
      <c r="H102" s="155">
        <v>0</v>
      </c>
      <c r="I102" s="155">
        <v>0</v>
      </c>
      <c r="J102" s="155">
        <v>0</v>
      </c>
      <c r="K102" s="155">
        <v>0</v>
      </c>
      <c r="L102" s="155">
        <v>0</v>
      </c>
      <c r="M102" s="155">
        <v>0</v>
      </c>
      <c r="N102" s="155">
        <v>0</v>
      </c>
      <c r="O102" s="155">
        <v>0</v>
      </c>
      <c r="P102" s="155">
        <v>0</v>
      </c>
      <c r="Q102" s="155">
        <v>0</v>
      </c>
      <c r="R102" s="155">
        <v>0</v>
      </c>
      <c r="S102" s="155">
        <v>0</v>
      </c>
      <c r="T102" s="155">
        <v>0</v>
      </c>
      <c r="U102" s="155">
        <v>0</v>
      </c>
      <c r="V102" s="155">
        <v>0</v>
      </c>
      <c r="W102" s="155">
        <v>0</v>
      </c>
      <c r="X102" s="155">
        <v>0</v>
      </c>
      <c r="Y102" s="155">
        <v>0</v>
      </c>
      <c r="Z102" s="155">
        <v>0</v>
      </c>
      <c r="AA102" s="155">
        <v>0</v>
      </c>
      <c r="AB102" s="155">
        <v>0</v>
      </c>
      <c r="AC102" s="155">
        <v>0</v>
      </c>
      <c r="AD102" s="155">
        <v>0</v>
      </c>
      <c r="AE102" s="155">
        <v>0</v>
      </c>
      <c r="AF102" s="155">
        <v>0</v>
      </c>
      <c r="AG102" s="155">
        <v>0</v>
      </c>
      <c r="AH102" s="155">
        <v>0</v>
      </c>
      <c r="AI102" s="155">
        <v>0</v>
      </c>
      <c r="AJ102" s="155">
        <v>0</v>
      </c>
      <c r="AK102" s="155">
        <v>0</v>
      </c>
      <c r="AL102" s="155">
        <v>0</v>
      </c>
      <c r="AM102" s="156">
        <v>0</v>
      </c>
      <c r="AN102" s="156">
        <v>0</v>
      </c>
      <c r="AO102" s="156">
        <v>0</v>
      </c>
      <c r="AP102" s="156">
        <v>0</v>
      </c>
      <c r="AQ102" s="156">
        <v>0</v>
      </c>
      <c r="AR102" s="156">
        <v>0</v>
      </c>
      <c r="AS102" s="156">
        <v>0</v>
      </c>
      <c r="AT102" s="156">
        <v>0</v>
      </c>
      <c r="AU102" s="156">
        <v>0</v>
      </c>
      <c r="AV102" s="156">
        <v>0</v>
      </c>
      <c r="AW102" s="156">
        <v>0</v>
      </c>
      <c r="AX102" s="156">
        <v>0</v>
      </c>
      <c r="AY102" s="156">
        <v>0</v>
      </c>
      <c r="AZ102" s="156">
        <v>0</v>
      </c>
      <c r="BA102" s="156">
        <v>0</v>
      </c>
      <c r="BB102" s="156">
        <v>0</v>
      </c>
      <c r="BC102" s="156">
        <v>0</v>
      </c>
      <c r="BD102" s="156">
        <v>0</v>
      </c>
      <c r="BE102" s="156">
        <v>0</v>
      </c>
      <c r="BF102" s="156">
        <v>0</v>
      </c>
      <c r="BG102" s="156">
        <v>0</v>
      </c>
      <c r="BH102" s="156">
        <v>0</v>
      </c>
      <c r="BI102" s="156">
        <v>0</v>
      </c>
      <c r="BJ102" s="156">
        <v>0</v>
      </c>
      <c r="BK102" s="156">
        <v>0</v>
      </c>
      <c r="BL102" s="156">
        <v>0</v>
      </c>
      <c r="BM102" s="156">
        <v>0</v>
      </c>
      <c r="BN102" s="156">
        <v>0</v>
      </c>
      <c r="BO102" s="156">
        <v>0</v>
      </c>
      <c r="BP102" s="156">
        <v>0</v>
      </c>
      <c r="BQ102" s="156">
        <v>0</v>
      </c>
      <c r="BR102" s="156">
        <v>0</v>
      </c>
      <c r="BS102" s="156">
        <v>0</v>
      </c>
      <c r="BT102" s="156">
        <v>0</v>
      </c>
      <c r="BU102" s="156">
        <v>0</v>
      </c>
      <c r="BV102" s="156">
        <v>0</v>
      </c>
      <c r="BW102" s="156">
        <v>0</v>
      </c>
      <c r="BX102" s="156">
        <v>0</v>
      </c>
      <c r="BY102" s="156">
        <v>0</v>
      </c>
      <c r="BZ102" s="156">
        <v>0</v>
      </c>
      <c r="CA102" s="156">
        <v>0</v>
      </c>
      <c r="CB102" s="156">
        <v>0</v>
      </c>
      <c r="CC102" s="156">
        <v>0</v>
      </c>
      <c r="CD102" s="156">
        <v>0</v>
      </c>
      <c r="CE102" s="156">
        <v>0</v>
      </c>
      <c r="CF102" s="156">
        <v>0</v>
      </c>
      <c r="CG102" s="156">
        <v>0</v>
      </c>
      <c r="CH102" s="156">
        <v>0</v>
      </c>
      <c r="CI102" s="156">
        <v>0</v>
      </c>
      <c r="CJ102" s="156">
        <v>0</v>
      </c>
      <c r="CK102" s="156">
        <v>0</v>
      </c>
      <c r="CL102" s="156">
        <v>0</v>
      </c>
      <c r="CM102" s="156">
        <v>0</v>
      </c>
      <c r="CN102" s="156">
        <v>0</v>
      </c>
      <c r="CO102" s="156">
        <v>0</v>
      </c>
      <c r="CP102" s="156">
        <v>0</v>
      </c>
      <c r="CQ102" s="156">
        <v>0</v>
      </c>
      <c r="CR102" s="156">
        <v>0</v>
      </c>
      <c r="CS102" s="156">
        <v>0</v>
      </c>
      <c r="CT102" s="156">
        <v>0</v>
      </c>
      <c r="CU102" s="156">
        <v>0</v>
      </c>
      <c r="CV102" s="156">
        <v>0</v>
      </c>
      <c r="CW102" s="156">
        <v>0</v>
      </c>
      <c r="CX102" s="156">
        <v>0</v>
      </c>
      <c r="CY102" s="156">
        <v>0</v>
      </c>
      <c r="CZ102" s="156">
        <v>0</v>
      </c>
      <c r="DA102" s="156">
        <v>0</v>
      </c>
      <c r="DB102" s="156">
        <v>0</v>
      </c>
      <c r="DC102" s="156">
        <v>0</v>
      </c>
      <c r="DD102" s="156">
        <v>0</v>
      </c>
      <c r="DE102" s="156">
        <v>0</v>
      </c>
      <c r="DF102" s="156">
        <v>0</v>
      </c>
      <c r="DG102" s="156">
        <v>0</v>
      </c>
      <c r="DH102" s="156">
        <v>0</v>
      </c>
      <c r="DI102" s="156">
        <v>0</v>
      </c>
      <c r="DJ102" s="156">
        <v>0</v>
      </c>
      <c r="DK102" s="156">
        <v>0</v>
      </c>
      <c r="DL102" s="156">
        <v>0</v>
      </c>
      <c r="DM102" s="156">
        <v>0</v>
      </c>
      <c r="DN102" s="156">
        <v>0</v>
      </c>
      <c r="DO102" s="156">
        <v>0</v>
      </c>
      <c r="DP102" s="156">
        <v>0</v>
      </c>
      <c r="DQ102" s="156">
        <v>0</v>
      </c>
      <c r="DR102" s="156">
        <v>0</v>
      </c>
      <c r="DS102" s="156">
        <f t="shared" si="185"/>
        <v>28333333.333333332</v>
      </c>
      <c r="DT102" s="156">
        <f t="shared" si="185"/>
        <v>28333333.333333332</v>
      </c>
      <c r="DU102" s="156">
        <f t="shared" si="186"/>
        <v>15021993.333333334</v>
      </c>
      <c r="DV102" s="156">
        <f t="shared" si="187"/>
        <v>1710653.3333333333</v>
      </c>
      <c r="DW102" s="153">
        <f t="shared" si="188"/>
        <v>95000000</v>
      </c>
      <c r="DX102" s="153">
        <f t="shared" si="188"/>
        <v>66311556.333333328</v>
      </c>
      <c r="DY102" s="153">
        <f t="shared" si="188"/>
        <v>28901221.666666668</v>
      </c>
      <c r="DZ102" s="153">
        <f t="shared" si="188"/>
        <v>12663441.666666668</v>
      </c>
      <c r="EA102" s="157">
        <f>+SUM(DW100:DW102)-B100</f>
        <v>190000000</v>
      </c>
    </row>
    <row r="103" spans="1:132" s="141" customFormat="1" ht="45.75" customHeight="1" x14ac:dyDescent="0.25">
      <c r="A103" s="170" t="s">
        <v>788</v>
      </c>
      <c r="B103" s="171">
        <f>+B3+B22+B51+B66</f>
        <v>106457809368.07001</v>
      </c>
      <c r="C103" s="171">
        <f>+C3+C22+C51+C66</f>
        <v>15400000000</v>
      </c>
      <c r="D103" s="171">
        <f t="shared" ref="D103:BR103" si="189">+D3+D22+D51+D66</f>
        <v>12603018433</v>
      </c>
      <c r="E103" s="171">
        <f t="shared" si="189"/>
        <v>4279849983.8400002</v>
      </c>
      <c r="F103" s="171">
        <f t="shared" si="189"/>
        <v>3964494560.98</v>
      </c>
      <c r="G103" s="171">
        <f>+G3+G22+G51+G66</f>
        <v>6848029999.0700006</v>
      </c>
      <c r="H103" s="171">
        <f t="shared" si="189"/>
        <v>3599234392.9700003</v>
      </c>
      <c r="I103" s="171">
        <f t="shared" si="189"/>
        <v>222073278.97</v>
      </c>
      <c r="J103" s="171">
        <f t="shared" si="189"/>
        <v>205831158.97</v>
      </c>
      <c r="K103" s="171">
        <f t="shared" si="189"/>
        <v>22126437.359999999</v>
      </c>
      <c r="L103" s="171">
        <f t="shared" si="189"/>
        <v>6507062.6399999987</v>
      </c>
      <c r="M103" s="171">
        <f t="shared" si="189"/>
        <v>2799720</v>
      </c>
      <c r="N103" s="171">
        <f t="shared" si="189"/>
        <v>2799720</v>
      </c>
      <c r="O103" s="171">
        <f t="shared" si="189"/>
        <v>22163015</v>
      </c>
      <c r="P103" s="171">
        <f t="shared" si="189"/>
        <v>22126437.359999999</v>
      </c>
      <c r="Q103" s="171">
        <f t="shared" si="189"/>
        <v>0</v>
      </c>
      <c r="R103" s="171">
        <f t="shared" si="189"/>
        <v>0</v>
      </c>
      <c r="S103" s="171">
        <f t="shared" si="189"/>
        <v>88787681.050000012</v>
      </c>
      <c r="T103" s="171">
        <f t="shared" si="189"/>
        <v>38482560</v>
      </c>
      <c r="U103" s="171">
        <f t="shared" si="189"/>
        <v>8498142</v>
      </c>
      <c r="V103" s="171">
        <f t="shared" si="189"/>
        <v>8498142</v>
      </c>
      <c r="W103" s="171">
        <f t="shared" si="189"/>
        <v>324561729.57999992</v>
      </c>
      <c r="X103" s="171">
        <f t="shared" si="189"/>
        <v>83550027.300000012</v>
      </c>
      <c r="Y103" s="171">
        <f t="shared" si="189"/>
        <v>16454291.999999996</v>
      </c>
      <c r="Z103" s="171">
        <f t="shared" si="189"/>
        <v>11110452.000000002</v>
      </c>
      <c r="AA103" s="171">
        <f t="shared" si="189"/>
        <v>112541076.49000001</v>
      </c>
      <c r="AB103" s="171">
        <f t="shared" si="189"/>
        <v>46950480</v>
      </c>
      <c r="AC103" s="171">
        <f t="shared" si="189"/>
        <v>10547820</v>
      </c>
      <c r="AD103" s="171">
        <f t="shared" si="189"/>
        <v>5700096</v>
      </c>
      <c r="AE103" s="171">
        <f t="shared" si="189"/>
        <v>354880444.72000003</v>
      </c>
      <c r="AF103" s="171">
        <f t="shared" si="189"/>
        <v>12848000</v>
      </c>
      <c r="AG103" s="171">
        <f t="shared" si="189"/>
        <v>1848000</v>
      </c>
      <c r="AH103" s="171">
        <f t="shared" si="189"/>
        <v>1848000</v>
      </c>
      <c r="AI103" s="171">
        <f t="shared" si="189"/>
        <v>39957303.490000002</v>
      </c>
      <c r="AJ103" s="171">
        <f t="shared" si="189"/>
        <v>0</v>
      </c>
      <c r="AK103" s="171">
        <f t="shared" si="189"/>
        <v>0</v>
      </c>
      <c r="AL103" s="171">
        <f t="shared" si="189"/>
        <v>0</v>
      </c>
      <c r="AM103" s="171">
        <f t="shared" si="189"/>
        <v>560000000</v>
      </c>
      <c r="AN103" s="171">
        <f t="shared" si="189"/>
        <v>167757271</v>
      </c>
      <c r="AO103" s="171">
        <f t="shared" si="189"/>
        <v>68160172</v>
      </c>
      <c r="AP103" s="171">
        <f t="shared" si="189"/>
        <v>57890314</v>
      </c>
      <c r="AQ103" s="171">
        <f t="shared" si="189"/>
        <v>0</v>
      </c>
      <c r="AR103" s="171">
        <f t="shared" si="189"/>
        <v>0</v>
      </c>
      <c r="AS103" s="171">
        <f t="shared" si="189"/>
        <v>0</v>
      </c>
      <c r="AT103" s="171">
        <f t="shared" si="189"/>
        <v>0</v>
      </c>
      <c r="AU103" s="171">
        <f t="shared" si="189"/>
        <v>560000000</v>
      </c>
      <c r="AV103" s="171">
        <f t="shared" si="189"/>
        <v>560000000</v>
      </c>
      <c r="AW103" s="171">
        <f t="shared" si="189"/>
        <v>0</v>
      </c>
      <c r="AX103" s="171">
        <f t="shared" si="189"/>
        <v>0</v>
      </c>
      <c r="AY103" s="171">
        <f t="shared" si="189"/>
        <v>640000000</v>
      </c>
      <c r="AZ103" s="171">
        <f t="shared" si="189"/>
        <v>243854989.96000001</v>
      </c>
      <c r="BA103" s="171">
        <f t="shared" si="189"/>
        <v>119627615.90000001</v>
      </c>
      <c r="BB103" s="171">
        <f t="shared" si="189"/>
        <v>113520215.90000001</v>
      </c>
      <c r="BC103" s="171">
        <f t="shared" si="189"/>
        <v>79653011681.309998</v>
      </c>
      <c r="BD103" s="171">
        <f t="shared" si="189"/>
        <v>66638310459.379997</v>
      </c>
      <c r="BE103" s="171">
        <f t="shared" si="189"/>
        <v>22116364358.91</v>
      </c>
      <c r="BF103" s="171">
        <f>+BF3+BF22+BF51+BF66</f>
        <v>21747063445.470001</v>
      </c>
      <c r="BG103" s="171">
        <f t="shared" si="189"/>
        <v>840000000</v>
      </c>
      <c r="BH103" s="171">
        <f t="shared" si="189"/>
        <v>666344697.50000012</v>
      </c>
      <c r="BI103" s="171">
        <f t="shared" si="189"/>
        <v>49952271</v>
      </c>
      <c r="BJ103" s="171">
        <f t="shared" si="189"/>
        <v>49952271</v>
      </c>
      <c r="BK103" s="171">
        <f t="shared" si="189"/>
        <v>350000000</v>
      </c>
      <c r="BL103" s="171">
        <f t="shared" si="189"/>
        <v>300000000</v>
      </c>
      <c r="BM103" s="171">
        <f t="shared" si="189"/>
        <v>0</v>
      </c>
      <c r="BN103" s="171">
        <f t="shared" si="189"/>
        <v>0</v>
      </c>
      <c r="BO103" s="171">
        <f t="shared" si="189"/>
        <v>12000000</v>
      </c>
      <c r="BP103" s="171">
        <f t="shared" si="189"/>
        <v>4000000</v>
      </c>
      <c r="BQ103" s="171">
        <f t="shared" si="189"/>
        <v>4000000</v>
      </c>
      <c r="BR103" s="171">
        <f t="shared" si="189"/>
        <v>4000000</v>
      </c>
      <c r="BS103" s="171">
        <f t="shared" ref="BS103:DV103" si="190">+BS3+BS22+BS51+BS66</f>
        <v>23000000</v>
      </c>
      <c r="BT103" s="171">
        <f t="shared" si="190"/>
        <v>5000000</v>
      </c>
      <c r="BU103" s="171">
        <f t="shared" si="190"/>
        <v>5000000</v>
      </c>
      <c r="BV103" s="171">
        <f t="shared" si="190"/>
        <v>5000000</v>
      </c>
      <c r="BW103" s="171">
        <f t="shared" si="190"/>
        <v>0</v>
      </c>
      <c r="BX103" s="171">
        <f t="shared" si="190"/>
        <v>0</v>
      </c>
      <c r="BY103" s="171">
        <f t="shared" si="190"/>
        <v>0</v>
      </c>
      <c r="BZ103" s="171">
        <f t="shared" si="190"/>
        <v>0</v>
      </c>
      <c r="CA103" s="171">
        <f t="shared" si="190"/>
        <v>0</v>
      </c>
      <c r="CB103" s="171">
        <f t="shared" si="190"/>
        <v>0</v>
      </c>
      <c r="CC103" s="171">
        <f t="shared" si="190"/>
        <v>0</v>
      </c>
      <c r="CD103" s="171">
        <f t="shared" si="190"/>
        <v>0</v>
      </c>
      <c r="CE103" s="171">
        <f t="shared" si="190"/>
        <v>0</v>
      </c>
      <c r="CF103" s="171">
        <f t="shared" si="190"/>
        <v>0</v>
      </c>
      <c r="CG103" s="171">
        <f t="shared" si="190"/>
        <v>0</v>
      </c>
      <c r="CH103" s="171">
        <f t="shared" si="190"/>
        <v>0</v>
      </c>
      <c r="CI103" s="171">
        <f t="shared" si="190"/>
        <v>300000000</v>
      </c>
      <c r="CJ103" s="171">
        <f t="shared" si="190"/>
        <v>260884640</v>
      </c>
      <c r="CK103" s="171">
        <f t="shared" si="190"/>
        <v>38710656</v>
      </c>
      <c r="CL103" s="171">
        <f t="shared" si="190"/>
        <v>28403136</v>
      </c>
      <c r="CM103" s="171">
        <f t="shared" si="190"/>
        <v>56000000</v>
      </c>
      <c r="CN103" s="171">
        <f t="shared" si="190"/>
        <v>0</v>
      </c>
      <c r="CO103" s="171">
        <f t="shared" si="190"/>
        <v>0</v>
      </c>
      <c r="CP103" s="171">
        <f t="shared" si="190"/>
        <v>0</v>
      </c>
      <c r="CQ103" s="171">
        <f t="shared" si="190"/>
        <v>800000</v>
      </c>
      <c r="CR103" s="171">
        <f t="shared" si="190"/>
        <v>0</v>
      </c>
      <c r="CS103" s="171">
        <f t="shared" si="190"/>
        <v>0</v>
      </c>
      <c r="CT103" s="171">
        <f t="shared" si="190"/>
        <v>0</v>
      </c>
      <c r="CU103" s="171">
        <f t="shared" si="190"/>
        <v>800000</v>
      </c>
      <c r="CV103" s="171">
        <f t="shared" si="190"/>
        <v>0</v>
      </c>
      <c r="CW103" s="171">
        <f t="shared" si="190"/>
        <v>0</v>
      </c>
      <c r="CX103" s="171">
        <f t="shared" si="190"/>
        <v>0</v>
      </c>
      <c r="CY103" s="171">
        <f t="shared" si="190"/>
        <v>2500000</v>
      </c>
      <c r="CZ103" s="171">
        <f t="shared" si="190"/>
        <v>0</v>
      </c>
      <c r="DA103" s="171">
        <f t="shared" si="190"/>
        <v>0</v>
      </c>
      <c r="DB103" s="171">
        <f t="shared" si="190"/>
        <v>0</v>
      </c>
      <c r="DC103" s="171">
        <f t="shared" si="190"/>
        <v>2500000</v>
      </c>
      <c r="DD103" s="171">
        <f t="shared" si="190"/>
        <v>2100000</v>
      </c>
      <c r="DE103" s="171">
        <f t="shared" si="190"/>
        <v>2100000</v>
      </c>
      <c r="DF103" s="171">
        <f t="shared" si="190"/>
        <v>2100000</v>
      </c>
      <c r="DG103" s="171">
        <f t="shared" si="190"/>
        <v>46400000</v>
      </c>
      <c r="DH103" s="171">
        <f t="shared" si="190"/>
        <v>0</v>
      </c>
      <c r="DI103" s="171">
        <f t="shared" si="190"/>
        <v>0</v>
      </c>
      <c r="DJ103" s="171">
        <f t="shared" si="190"/>
        <v>0</v>
      </c>
      <c r="DK103" s="171">
        <f t="shared" si="190"/>
        <v>7000000</v>
      </c>
      <c r="DL103" s="171">
        <f t="shared" si="190"/>
        <v>0</v>
      </c>
      <c r="DM103" s="171">
        <f t="shared" si="190"/>
        <v>0</v>
      </c>
      <c r="DN103" s="171">
        <f t="shared" si="190"/>
        <v>0</v>
      </c>
      <c r="DO103" s="171">
        <f t="shared" si="190"/>
        <v>8000000</v>
      </c>
      <c r="DP103" s="171">
        <f t="shared" si="190"/>
        <v>0</v>
      </c>
      <c r="DQ103" s="171">
        <f t="shared" si="190"/>
        <v>0</v>
      </c>
      <c r="DR103" s="171">
        <f t="shared" si="190"/>
        <v>0</v>
      </c>
      <c r="DS103" s="171">
        <f t="shared" si="190"/>
        <v>560000000</v>
      </c>
      <c r="DT103" s="171">
        <f t="shared" si="190"/>
        <v>380291841</v>
      </c>
      <c r="DU103" s="171">
        <f t="shared" si="190"/>
        <v>165632544.13999999</v>
      </c>
      <c r="DV103" s="171">
        <f t="shared" si="190"/>
        <v>105419790</v>
      </c>
      <c r="DW103" s="139">
        <f t="shared" si="188"/>
        <v>106835059368.07001</v>
      </c>
      <c r="DX103" s="139">
        <f t="shared" si="188"/>
        <v>85641261292.110001</v>
      </c>
      <c r="DY103" s="139">
        <f t="shared" si="188"/>
        <v>27111618854.759998</v>
      </c>
      <c r="DZ103" s="139">
        <f t="shared" si="188"/>
        <v>26313631302.32</v>
      </c>
      <c r="EA103" s="172">
        <f>+SUM(DW103-B103)</f>
        <v>377250000</v>
      </c>
    </row>
    <row r="104" spans="1:132" ht="45.75" customHeight="1" x14ac:dyDescent="0.25">
      <c r="A104" s="173"/>
      <c r="B104" s="174"/>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c r="AK104" s="174"/>
      <c r="AL104" s="174"/>
      <c r="AM104" s="174"/>
      <c r="AN104" s="174"/>
      <c r="AO104" s="174"/>
      <c r="AP104" s="174"/>
      <c r="AQ104" s="174"/>
      <c r="AR104" s="174"/>
      <c r="AS104" s="174"/>
      <c r="AT104" s="174"/>
      <c r="AU104" s="174"/>
      <c r="AV104" s="174"/>
      <c r="AW104" s="174"/>
      <c r="AX104" s="174"/>
      <c r="AY104" s="174"/>
      <c r="AZ104" s="174"/>
      <c r="BA104" s="174"/>
      <c r="BB104" s="174"/>
      <c r="BC104" s="174"/>
      <c r="BD104" s="174"/>
      <c r="BE104" s="174"/>
      <c r="BF104" s="174"/>
      <c r="BG104" s="174"/>
      <c r="BH104" s="174"/>
      <c r="BI104" s="174"/>
      <c r="BJ104" s="174"/>
      <c r="BK104" s="174"/>
      <c r="BL104" s="174"/>
      <c r="BM104" s="174"/>
      <c r="BN104" s="174"/>
      <c r="BO104" s="174"/>
      <c r="BP104" s="174"/>
      <c r="BQ104" s="174"/>
      <c r="BR104" s="174"/>
      <c r="BS104" s="174"/>
      <c r="BT104" s="174"/>
      <c r="BU104" s="174"/>
      <c r="BV104" s="174"/>
      <c r="BW104" s="174"/>
      <c r="BX104" s="174"/>
      <c r="BY104" s="174"/>
      <c r="BZ104" s="174"/>
      <c r="CA104" s="174"/>
      <c r="CB104" s="174"/>
      <c r="CC104" s="174"/>
      <c r="CD104" s="174"/>
      <c r="CE104" s="174"/>
      <c r="CF104" s="174"/>
      <c r="CG104" s="174"/>
      <c r="CH104" s="174"/>
      <c r="CI104" s="174"/>
      <c r="CJ104" s="174"/>
      <c r="CK104" s="174"/>
      <c r="CL104" s="174"/>
      <c r="CM104" s="174"/>
      <c r="CN104" s="174"/>
      <c r="CO104" s="174"/>
      <c r="CP104" s="174"/>
      <c r="CQ104" s="174"/>
      <c r="CR104" s="174"/>
      <c r="CS104" s="174"/>
      <c r="CT104" s="174"/>
      <c r="CU104" s="174"/>
      <c r="CV104" s="174"/>
      <c r="CW104" s="174"/>
      <c r="CX104" s="174"/>
      <c r="CY104" s="174"/>
      <c r="CZ104" s="174"/>
      <c r="DA104" s="174"/>
      <c r="DB104" s="174"/>
      <c r="DC104" s="174"/>
      <c r="DD104" s="174"/>
      <c r="DE104" s="174"/>
      <c r="DF104" s="174"/>
      <c r="DG104" s="174"/>
      <c r="DH104" s="174"/>
      <c r="DI104" s="174"/>
      <c r="DJ104" s="174"/>
      <c r="DK104" s="174"/>
      <c r="DL104" s="174"/>
      <c r="DM104" s="174"/>
      <c r="DN104" s="174"/>
      <c r="DO104" s="174"/>
      <c r="DP104" s="174"/>
      <c r="DQ104" s="174"/>
      <c r="DR104" s="174"/>
      <c r="DS104" s="174"/>
      <c r="DT104" s="174"/>
      <c r="DU104" s="174"/>
      <c r="DV104" s="174"/>
      <c r="DW104" s="174"/>
      <c r="DX104" s="174"/>
      <c r="DY104" s="174"/>
      <c r="DZ104" s="174"/>
      <c r="EA104" s="175"/>
    </row>
    <row r="105" spans="1:132" ht="46.5" customHeight="1" x14ac:dyDescent="0.25">
      <c r="A105" s="176"/>
      <c r="B105" s="177"/>
      <c r="C105" s="178"/>
      <c r="D105" s="178"/>
      <c r="E105" s="178"/>
      <c r="F105" s="178"/>
      <c r="G105" s="178"/>
      <c r="H105" s="178"/>
      <c r="I105" s="178"/>
      <c r="J105" s="178"/>
      <c r="K105" s="178"/>
      <c r="L105" s="178"/>
      <c r="M105" s="178"/>
      <c r="N105" s="178"/>
      <c r="O105" s="178"/>
      <c r="P105" s="178"/>
      <c r="Q105" s="178"/>
      <c r="R105" s="178"/>
      <c r="S105" s="178"/>
      <c r="T105" s="178"/>
      <c r="U105" s="178"/>
      <c r="V105" s="178"/>
      <c r="W105" s="178"/>
      <c r="X105" s="178"/>
      <c r="Y105" s="178"/>
      <c r="Z105" s="178"/>
      <c r="AA105" s="178"/>
      <c r="AB105" s="178"/>
      <c r="AC105" s="178"/>
      <c r="AD105" s="178"/>
      <c r="AE105" s="178"/>
      <c r="AF105" s="178"/>
      <c r="AG105" s="178"/>
      <c r="AH105" s="178"/>
      <c r="AI105" s="178"/>
      <c r="AJ105" s="178"/>
      <c r="AK105" s="178"/>
      <c r="AL105" s="178"/>
      <c r="AM105" s="178"/>
      <c r="AN105" s="178"/>
      <c r="AO105" s="178"/>
      <c r="AP105" s="178"/>
      <c r="AQ105" s="178"/>
      <c r="AR105" s="178"/>
      <c r="AS105" s="178"/>
      <c r="AT105" s="178"/>
      <c r="AU105" s="179"/>
      <c r="AV105" s="179"/>
      <c r="AW105" s="178"/>
      <c r="AX105" s="179"/>
      <c r="AY105" s="179"/>
      <c r="AZ105" s="179"/>
      <c r="BA105" s="178"/>
      <c r="BB105" s="178"/>
      <c r="BC105" s="178"/>
      <c r="BD105" s="180"/>
      <c r="BE105" s="180"/>
      <c r="BF105" s="180"/>
      <c r="BG105" s="178"/>
      <c r="BH105" s="178"/>
      <c r="BI105" s="178"/>
      <c r="BJ105" s="178"/>
      <c r="BK105" s="178"/>
      <c r="BL105" s="178"/>
      <c r="BM105" s="178"/>
      <c r="BN105" s="178"/>
      <c r="BO105" s="178"/>
      <c r="BP105" s="178"/>
      <c r="BQ105" s="178"/>
      <c r="BR105" s="178"/>
      <c r="BS105" s="178"/>
      <c r="BT105" s="178"/>
      <c r="BU105" s="178"/>
      <c r="BV105" s="178"/>
      <c r="BW105" s="178"/>
      <c r="BX105" s="178"/>
      <c r="BY105" s="178"/>
      <c r="BZ105" s="178"/>
      <c r="CA105" s="178"/>
      <c r="CB105" s="178"/>
      <c r="CC105" s="178"/>
      <c r="CD105" s="178"/>
      <c r="CE105" s="177"/>
      <c r="CF105" s="177"/>
      <c r="CG105" s="177"/>
      <c r="CH105" s="177"/>
      <c r="CI105" s="178"/>
      <c r="CJ105" s="178"/>
      <c r="CK105" s="178"/>
      <c r="CL105" s="178"/>
      <c r="CM105" s="178"/>
      <c r="CN105" s="178"/>
      <c r="CO105" s="178"/>
      <c r="CP105" s="178"/>
      <c r="CQ105" s="178"/>
      <c r="CR105" s="178"/>
      <c r="CS105" s="178"/>
      <c r="CT105" s="178"/>
      <c r="CU105" s="178"/>
      <c r="CV105" s="178"/>
      <c r="CW105" s="178"/>
      <c r="CX105" s="178"/>
      <c r="CY105" s="178"/>
      <c r="CZ105" s="178"/>
      <c r="DA105" s="178"/>
      <c r="DB105" s="178"/>
      <c r="DC105" s="178"/>
      <c r="DD105" s="178"/>
      <c r="DE105" s="178"/>
      <c r="DF105" s="178"/>
      <c r="DG105" s="178"/>
      <c r="DH105" s="178"/>
      <c r="DI105" s="178"/>
      <c r="DJ105" s="178"/>
      <c r="DK105" s="178"/>
      <c r="DL105" s="178"/>
      <c r="DM105" s="178"/>
      <c r="DN105" s="178"/>
      <c r="DO105" s="178"/>
      <c r="DP105" s="178"/>
      <c r="DQ105" s="178"/>
      <c r="DR105" s="178"/>
      <c r="DS105" s="178"/>
      <c r="DT105" s="178"/>
      <c r="DU105" s="178"/>
      <c r="DV105" s="178"/>
      <c r="DW105" s="181"/>
      <c r="DX105" s="181"/>
      <c r="DY105" s="181"/>
      <c r="DZ105" s="181"/>
      <c r="EA105" s="182"/>
    </row>
    <row r="106" spans="1:132" ht="46.5" customHeight="1" x14ac:dyDescent="0.25">
      <c r="A106" s="182"/>
      <c r="B106" s="177"/>
      <c r="C106" s="178"/>
      <c r="D106" s="178"/>
      <c r="E106" s="178"/>
      <c r="F106" s="178"/>
      <c r="G106" s="178"/>
      <c r="H106" s="178"/>
      <c r="I106" s="178"/>
      <c r="J106" s="178"/>
      <c r="K106" s="178"/>
      <c r="L106" s="178"/>
      <c r="M106" s="178"/>
      <c r="N106" s="178"/>
      <c r="O106" s="178"/>
      <c r="P106" s="178"/>
      <c r="Q106" s="178"/>
      <c r="R106" s="178"/>
      <c r="S106" s="178"/>
      <c r="T106" s="178"/>
      <c r="U106" s="178"/>
      <c r="V106" s="178"/>
      <c r="W106" s="178"/>
      <c r="X106" s="178"/>
      <c r="Y106" s="178"/>
      <c r="Z106" s="178"/>
      <c r="AA106" s="178"/>
      <c r="AB106" s="178"/>
      <c r="AC106" s="178"/>
      <c r="AD106" s="178"/>
      <c r="AE106" s="178"/>
      <c r="AF106" s="178"/>
      <c r="AG106" s="178"/>
      <c r="AH106" s="178"/>
      <c r="AI106" s="178"/>
      <c r="AJ106" s="178"/>
      <c r="AK106" s="178"/>
      <c r="AL106" s="178"/>
      <c r="AM106" s="178"/>
      <c r="AN106" s="178"/>
      <c r="AO106" s="178"/>
      <c r="AP106" s="178"/>
      <c r="AQ106" s="178"/>
      <c r="AR106" s="178"/>
      <c r="AS106" s="178"/>
      <c r="AT106" s="178"/>
      <c r="AU106" s="178"/>
      <c r="AV106" s="178"/>
      <c r="AW106" s="178"/>
      <c r="AX106" s="178"/>
      <c r="AY106" s="178"/>
      <c r="AZ106" s="178"/>
      <c r="BA106" s="178"/>
      <c r="BB106" s="178"/>
      <c r="BC106" s="178"/>
      <c r="BD106" s="178"/>
      <c r="BE106" s="178"/>
      <c r="BF106" s="178"/>
      <c r="BG106" s="178"/>
      <c r="BH106" s="178"/>
      <c r="BI106" s="178"/>
      <c r="BJ106" s="178"/>
      <c r="BK106" s="178"/>
      <c r="BL106" s="178"/>
      <c r="BM106" s="178"/>
      <c r="BN106" s="178"/>
      <c r="BO106" s="178"/>
      <c r="BP106" s="178"/>
      <c r="BQ106" s="178"/>
      <c r="BR106" s="178"/>
      <c r="BS106" s="178"/>
      <c r="BT106" s="178"/>
      <c r="BU106" s="178"/>
      <c r="BV106" s="178"/>
      <c r="BW106" s="178"/>
      <c r="BX106" s="178"/>
      <c r="BY106" s="178"/>
      <c r="BZ106" s="178"/>
      <c r="CA106" s="178"/>
      <c r="CB106" s="178"/>
      <c r="CC106" s="178"/>
      <c r="CD106" s="178"/>
      <c r="CE106" s="178"/>
      <c r="CF106" s="178"/>
      <c r="CG106" s="178"/>
      <c r="CH106" s="178"/>
      <c r="CI106" s="178"/>
      <c r="CJ106" s="178"/>
      <c r="CK106" s="178"/>
      <c r="CL106" s="178"/>
      <c r="CM106" s="178"/>
      <c r="CN106" s="178"/>
      <c r="CO106" s="178"/>
      <c r="CP106" s="178"/>
      <c r="CQ106" s="178"/>
      <c r="CR106" s="178"/>
      <c r="CS106" s="178"/>
      <c r="CT106" s="178"/>
      <c r="CU106" s="178"/>
      <c r="CV106" s="178"/>
      <c r="CW106" s="178"/>
      <c r="CX106" s="178"/>
      <c r="CY106" s="178"/>
      <c r="CZ106" s="178"/>
      <c r="DA106" s="178"/>
      <c r="DB106" s="178"/>
      <c r="DC106" s="178"/>
      <c r="DD106" s="178"/>
      <c r="DE106" s="178"/>
      <c r="DF106" s="178"/>
      <c r="DG106" s="178"/>
      <c r="DH106" s="178"/>
      <c r="DI106" s="178"/>
      <c r="DJ106" s="178"/>
      <c r="DK106" s="178"/>
      <c r="DL106" s="178"/>
      <c r="DM106" s="178"/>
      <c r="DN106" s="178"/>
      <c r="DO106" s="178"/>
      <c r="DP106" s="178"/>
      <c r="DQ106" s="178"/>
      <c r="DR106" s="178"/>
      <c r="DS106" s="178"/>
      <c r="DT106" s="178"/>
      <c r="DU106" s="178"/>
      <c r="DV106" s="178"/>
      <c r="DW106" s="183"/>
      <c r="DX106" s="183"/>
      <c r="DY106" s="183"/>
      <c r="DZ106" s="183"/>
      <c r="EA106" s="182"/>
    </row>
    <row r="107" spans="1:132" ht="46.5" customHeight="1" x14ac:dyDescent="0.25">
      <c r="A107" s="182"/>
      <c r="B107" s="178"/>
      <c r="C107" s="178"/>
      <c r="D107" s="178"/>
      <c r="E107" s="178"/>
      <c r="F107" s="178"/>
      <c r="G107" s="178"/>
      <c r="H107" s="178"/>
      <c r="I107" s="178"/>
      <c r="J107" s="178"/>
      <c r="K107" s="178"/>
      <c r="L107" s="178"/>
      <c r="M107" s="178"/>
      <c r="N107" s="178"/>
      <c r="O107" s="178"/>
      <c r="P107" s="178"/>
      <c r="Q107" s="178"/>
      <c r="R107" s="178"/>
      <c r="S107" s="178"/>
      <c r="T107" s="178"/>
      <c r="U107" s="178"/>
      <c r="V107" s="178"/>
      <c r="W107" s="178"/>
      <c r="X107" s="178"/>
      <c r="Y107" s="178"/>
      <c r="Z107" s="178"/>
      <c r="AA107" s="178"/>
      <c r="AB107" s="178"/>
      <c r="AC107" s="178"/>
      <c r="AD107" s="178"/>
      <c r="AE107" s="178"/>
      <c r="AF107" s="178"/>
      <c r="AG107" s="178"/>
      <c r="AH107" s="178"/>
      <c r="AI107" s="178"/>
      <c r="AJ107" s="178"/>
      <c r="AK107" s="178"/>
      <c r="AL107" s="178"/>
      <c r="AM107" s="178"/>
      <c r="AN107" s="178"/>
      <c r="AO107" s="178"/>
      <c r="AP107" s="178"/>
      <c r="AQ107" s="178"/>
      <c r="AR107" s="178"/>
      <c r="AS107" s="178"/>
      <c r="AT107" s="178"/>
      <c r="AU107" s="178"/>
      <c r="AV107" s="178"/>
      <c r="AW107" s="178"/>
      <c r="AX107" s="178"/>
      <c r="AY107" s="178"/>
      <c r="AZ107" s="178"/>
      <c r="BA107" s="178"/>
      <c r="BB107" s="178"/>
      <c r="BC107" s="178"/>
      <c r="BD107" s="178"/>
      <c r="BE107" s="178"/>
      <c r="BF107" s="178"/>
      <c r="BG107" s="178"/>
      <c r="BH107" s="178"/>
      <c r="BI107" s="178"/>
      <c r="BJ107" s="178"/>
      <c r="BK107" s="178"/>
      <c r="BL107" s="178"/>
      <c r="BM107" s="178"/>
      <c r="BN107" s="178"/>
      <c r="BO107" s="178"/>
      <c r="BP107" s="178"/>
      <c r="BQ107" s="178"/>
      <c r="BR107" s="178"/>
      <c r="BS107" s="178"/>
      <c r="BT107" s="178"/>
      <c r="BU107" s="178"/>
      <c r="BV107" s="178"/>
      <c r="BW107" s="178"/>
      <c r="BX107" s="178"/>
      <c r="BY107" s="178"/>
      <c r="BZ107" s="178"/>
      <c r="CA107" s="178"/>
      <c r="CB107" s="178"/>
      <c r="CC107" s="178"/>
      <c r="CD107" s="178"/>
      <c r="CE107" s="178"/>
      <c r="CF107" s="178"/>
      <c r="CG107" s="178"/>
      <c r="CH107" s="178"/>
      <c r="CI107" s="178"/>
      <c r="CJ107" s="178"/>
      <c r="CK107" s="178"/>
      <c r="CL107" s="178"/>
      <c r="CM107" s="178"/>
      <c r="CN107" s="178"/>
      <c r="CO107" s="178"/>
      <c r="CP107" s="178"/>
      <c r="CQ107" s="178"/>
      <c r="CR107" s="178"/>
      <c r="CS107" s="178"/>
      <c r="CT107" s="178"/>
      <c r="CU107" s="178"/>
      <c r="CV107" s="178"/>
      <c r="CW107" s="178"/>
      <c r="CX107" s="178"/>
      <c r="CY107" s="178"/>
      <c r="CZ107" s="178"/>
      <c r="DA107" s="178"/>
      <c r="DB107" s="178"/>
      <c r="DC107" s="178"/>
      <c r="DD107" s="178"/>
      <c r="DE107" s="178"/>
      <c r="DF107" s="178"/>
      <c r="DG107" s="178"/>
      <c r="DH107" s="178"/>
      <c r="DI107" s="178"/>
      <c r="DJ107" s="178"/>
      <c r="DK107" s="178"/>
      <c r="DL107" s="178"/>
      <c r="DM107" s="178"/>
      <c r="DN107" s="178"/>
      <c r="DO107" s="178"/>
      <c r="DP107" s="178"/>
      <c r="DQ107" s="178"/>
      <c r="DR107" s="178"/>
      <c r="DS107" s="178"/>
      <c r="DT107" s="178"/>
      <c r="DU107" s="178"/>
      <c r="DV107" s="178"/>
      <c r="DW107" s="184"/>
      <c r="DX107" s="184"/>
      <c r="DY107" s="184"/>
      <c r="DZ107" s="184"/>
      <c r="EA107" s="182"/>
    </row>
    <row r="108" spans="1:132" ht="46.5" customHeight="1" x14ac:dyDescent="0.25">
      <c r="A108" s="182"/>
      <c r="B108" s="178"/>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178"/>
      <c r="Y108" s="178"/>
      <c r="Z108" s="178"/>
      <c r="AA108" s="178"/>
      <c r="AB108" s="178"/>
      <c r="AC108" s="178"/>
      <c r="AD108" s="178"/>
      <c r="AE108" s="178"/>
      <c r="AF108" s="178"/>
      <c r="AG108" s="178"/>
      <c r="AH108" s="178"/>
      <c r="AI108" s="178"/>
      <c r="AJ108" s="178"/>
      <c r="AK108" s="178"/>
      <c r="AL108" s="178"/>
      <c r="AM108" s="178"/>
      <c r="AN108" s="178"/>
      <c r="AO108" s="178"/>
      <c r="AP108" s="178"/>
      <c r="AQ108" s="178"/>
      <c r="AR108" s="178"/>
      <c r="AS108" s="178"/>
      <c r="AT108" s="178"/>
      <c r="AU108" s="178"/>
      <c r="AV108" s="178"/>
      <c r="AW108" s="178"/>
      <c r="AX108" s="178"/>
      <c r="AY108" s="178"/>
      <c r="AZ108" s="178"/>
      <c r="BA108" s="178"/>
      <c r="BB108" s="178"/>
      <c r="BC108" s="178"/>
      <c r="BD108" s="178"/>
      <c r="BE108" s="178"/>
      <c r="BF108" s="178"/>
      <c r="BG108" s="178"/>
      <c r="BH108" s="178"/>
      <c r="BI108" s="178"/>
      <c r="BJ108" s="178"/>
      <c r="BK108" s="178"/>
      <c r="BL108" s="178"/>
      <c r="BM108" s="178"/>
      <c r="BN108" s="178"/>
      <c r="BO108" s="178"/>
      <c r="BP108" s="178"/>
      <c r="BQ108" s="178"/>
      <c r="BR108" s="178"/>
      <c r="BS108" s="178"/>
      <c r="BT108" s="178"/>
      <c r="BU108" s="178"/>
      <c r="BV108" s="178"/>
      <c r="BW108" s="178"/>
      <c r="BX108" s="178"/>
      <c r="BY108" s="178"/>
      <c r="BZ108" s="178"/>
      <c r="CA108" s="178"/>
      <c r="CB108" s="178"/>
      <c r="CC108" s="178"/>
      <c r="CD108" s="178"/>
      <c r="CE108" s="178"/>
      <c r="CF108" s="178"/>
      <c r="CG108" s="178"/>
      <c r="CH108" s="178"/>
      <c r="CI108" s="178"/>
      <c r="CJ108" s="178"/>
      <c r="CK108" s="178"/>
      <c r="CL108" s="178"/>
      <c r="CM108" s="178"/>
      <c r="CN108" s="178"/>
      <c r="CO108" s="178"/>
      <c r="CP108" s="178"/>
      <c r="CQ108" s="178"/>
      <c r="CR108" s="178"/>
      <c r="CS108" s="178"/>
      <c r="CT108" s="178"/>
      <c r="CU108" s="178"/>
      <c r="CV108" s="178"/>
      <c r="CW108" s="178"/>
      <c r="CX108" s="178"/>
      <c r="CY108" s="178"/>
      <c r="CZ108" s="178"/>
      <c r="DA108" s="178"/>
      <c r="DB108" s="178"/>
      <c r="DC108" s="178"/>
      <c r="DD108" s="178"/>
      <c r="DE108" s="178"/>
      <c r="DF108" s="178"/>
      <c r="DG108" s="178"/>
      <c r="DH108" s="178"/>
      <c r="DI108" s="178"/>
      <c r="DJ108" s="178"/>
      <c r="DK108" s="178"/>
      <c r="DL108" s="178"/>
      <c r="DM108" s="178"/>
      <c r="DN108" s="178"/>
      <c r="DO108" s="178"/>
      <c r="DP108" s="178"/>
      <c r="DQ108" s="178"/>
      <c r="DR108" s="178"/>
      <c r="DS108" s="178"/>
      <c r="DT108" s="178"/>
      <c r="DU108" s="178"/>
      <c r="DV108" s="178"/>
      <c r="DW108" s="184"/>
      <c r="DX108" s="184"/>
      <c r="DY108" s="184"/>
      <c r="DZ108" s="184"/>
      <c r="EA108" s="182"/>
    </row>
    <row r="109" spans="1:132" ht="46.5" customHeight="1" x14ac:dyDescent="0.25">
      <c r="A109" s="182"/>
      <c r="B109" s="178"/>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8"/>
      <c r="AC109" s="178"/>
      <c r="AD109" s="178"/>
      <c r="AE109" s="178"/>
      <c r="AF109" s="178"/>
      <c r="AG109" s="178"/>
      <c r="AH109" s="178"/>
      <c r="AI109" s="178"/>
      <c r="AJ109" s="178"/>
      <c r="AK109" s="178"/>
      <c r="AL109" s="178"/>
      <c r="AM109" s="178"/>
      <c r="AN109" s="178"/>
      <c r="AO109" s="178"/>
      <c r="AP109" s="178"/>
      <c r="AQ109" s="178"/>
      <c r="AR109" s="178"/>
      <c r="AS109" s="178"/>
      <c r="AT109" s="178"/>
      <c r="AU109" s="178"/>
      <c r="AV109" s="178"/>
      <c r="AW109" s="178"/>
      <c r="AX109" s="178"/>
      <c r="AY109" s="178"/>
      <c r="AZ109" s="178"/>
      <c r="BA109" s="178"/>
      <c r="BB109" s="178"/>
      <c r="BC109" s="178"/>
      <c r="BD109" s="178"/>
      <c r="BE109" s="178"/>
      <c r="BF109" s="178"/>
      <c r="BG109" s="178"/>
      <c r="BH109" s="178"/>
      <c r="BI109" s="178"/>
      <c r="BJ109" s="178"/>
      <c r="BK109" s="178"/>
      <c r="BL109" s="178"/>
      <c r="BM109" s="178"/>
      <c r="BN109" s="178"/>
      <c r="BO109" s="178"/>
      <c r="BP109" s="178"/>
      <c r="BQ109" s="178"/>
      <c r="BR109" s="178"/>
      <c r="BS109" s="178"/>
      <c r="BT109" s="178"/>
      <c r="BU109" s="178"/>
      <c r="BV109" s="178"/>
      <c r="BW109" s="178"/>
      <c r="BX109" s="178"/>
      <c r="BY109" s="178"/>
      <c r="BZ109" s="178"/>
      <c r="CA109" s="178"/>
      <c r="CB109" s="178"/>
      <c r="CC109" s="178"/>
      <c r="CD109" s="178"/>
      <c r="CE109" s="178"/>
      <c r="CF109" s="178"/>
      <c r="CG109" s="178"/>
      <c r="CH109" s="178"/>
      <c r="CI109" s="178"/>
      <c r="CJ109" s="178"/>
      <c r="CK109" s="178"/>
      <c r="CL109" s="178"/>
      <c r="CM109" s="178"/>
      <c r="CN109" s="178"/>
      <c r="CO109" s="178"/>
      <c r="CP109" s="178"/>
      <c r="CQ109" s="178"/>
      <c r="CR109" s="178"/>
      <c r="CS109" s="178"/>
      <c r="CT109" s="178"/>
      <c r="CU109" s="178"/>
      <c r="CV109" s="178"/>
      <c r="CW109" s="178"/>
      <c r="CX109" s="178"/>
      <c r="CY109" s="178"/>
      <c r="CZ109" s="178"/>
      <c r="DA109" s="178"/>
      <c r="DB109" s="178"/>
      <c r="DC109" s="178"/>
      <c r="DD109" s="178"/>
      <c r="DE109" s="178"/>
      <c r="DF109" s="178"/>
      <c r="DG109" s="178"/>
      <c r="DH109" s="178"/>
      <c r="DI109" s="178"/>
      <c r="DJ109" s="178"/>
      <c r="DK109" s="178"/>
      <c r="DL109" s="178"/>
      <c r="DM109" s="178"/>
      <c r="DN109" s="178"/>
      <c r="DO109" s="178"/>
      <c r="DP109" s="178"/>
      <c r="DQ109" s="178"/>
      <c r="DR109" s="178"/>
      <c r="DS109" s="178"/>
      <c r="DT109" s="178"/>
      <c r="DU109" s="178"/>
      <c r="DV109" s="178"/>
      <c r="DW109" s="184"/>
      <c r="DX109" s="184"/>
      <c r="DY109" s="184"/>
      <c r="DZ109" s="184"/>
      <c r="EA109" s="182"/>
    </row>
    <row r="110" spans="1:132" ht="46.5" customHeight="1" x14ac:dyDescent="0.25">
      <c r="A110" s="182"/>
      <c r="B110" s="185"/>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c r="AA110" s="183"/>
      <c r="AB110" s="183"/>
      <c r="AC110" s="183"/>
      <c r="AD110" s="183"/>
      <c r="AE110" s="183"/>
      <c r="AF110" s="183"/>
      <c r="AG110" s="183"/>
      <c r="AH110" s="183"/>
      <c r="AI110" s="183"/>
      <c r="AJ110" s="183"/>
      <c r="AK110" s="183"/>
      <c r="AL110" s="183"/>
      <c r="AM110" s="183"/>
      <c r="AN110" s="183"/>
      <c r="AO110" s="183"/>
      <c r="AP110" s="183"/>
      <c r="AQ110" s="183"/>
      <c r="AR110" s="183"/>
      <c r="AS110" s="183"/>
      <c r="AT110" s="183"/>
      <c r="AU110" s="186"/>
      <c r="AV110" s="186"/>
      <c r="AW110" s="183"/>
      <c r="AX110" s="186"/>
      <c r="AY110" s="187"/>
      <c r="AZ110" s="186"/>
      <c r="BA110" s="183"/>
      <c r="BB110" s="183"/>
      <c r="BC110" s="183"/>
      <c r="BD110" s="183"/>
      <c r="BE110" s="183"/>
      <c r="BF110" s="183"/>
      <c r="BG110" s="183"/>
      <c r="BH110" s="183"/>
      <c r="BI110" s="183"/>
      <c r="BJ110" s="183"/>
      <c r="BK110" s="183"/>
      <c r="BL110" s="183"/>
      <c r="BM110" s="183"/>
      <c r="BN110" s="183"/>
      <c r="BO110" s="188"/>
      <c r="BP110" s="183"/>
      <c r="BQ110" s="183"/>
      <c r="BR110" s="183"/>
      <c r="BS110" s="183"/>
      <c r="BT110" s="183"/>
      <c r="BU110" s="183"/>
      <c r="BV110" s="183"/>
      <c r="BW110" s="183"/>
      <c r="BX110" s="183"/>
      <c r="BY110" s="183"/>
      <c r="BZ110" s="183"/>
      <c r="CA110" s="183"/>
      <c r="CB110" s="183"/>
      <c r="CC110" s="183"/>
      <c r="CD110" s="183"/>
      <c r="CE110" s="183"/>
      <c r="CF110" s="183"/>
      <c r="CG110" s="183"/>
      <c r="CH110" s="183"/>
      <c r="CI110" s="183"/>
      <c r="CJ110" s="183"/>
      <c r="CK110" s="183"/>
      <c r="CL110" s="183"/>
      <c r="CM110" s="183"/>
      <c r="CN110" s="183"/>
      <c r="CO110" s="183"/>
      <c r="CP110" s="183"/>
      <c r="CQ110" s="183"/>
      <c r="CR110" s="183"/>
      <c r="CS110" s="183"/>
      <c r="CT110" s="183"/>
      <c r="CU110" s="183"/>
      <c r="CV110" s="183"/>
      <c r="CW110" s="183"/>
      <c r="CX110" s="183"/>
      <c r="CY110" s="183"/>
      <c r="CZ110" s="183"/>
      <c r="DA110" s="183"/>
      <c r="DB110" s="183"/>
      <c r="DC110" s="183"/>
      <c r="DD110" s="183"/>
      <c r="DE110" s="183"/>
      <c r="DF110" s="183"/>
      <c r="DG110" s="183"/>
      <c r="DH110" s="183"/>
      <c r="DI110" s="183"/>
      <c r="DJ110" s="183"/>
      <c r="DK110" s="183"/>
      <c r="DL110" s="183"/>
      <c r="DM110" s="183"/>
      <c r="DN110" s="183"/>
      <c r="DO110" s="183"/>
      <c r="DP110" s="183"/>
      <c r="DQ110" s="183"/>
      <c r="DR110" s="183"/>
      <c r="DS110" s="183"/>
      <c r="DT110" s="183"/>
      <c r="DU110" s="183"/>
      <c r="DV110" s="183"/>
      <c r="DW110" s="178"/>
      <c r="DX110" s="178"/>
      <c r="DY110" s="178"/>
      <c r="DZ110" s="178"/>
      <c r="EA110" s="182"/>
    </row>
    <row r="111" spans="1:132" ht="46.5" customHeight="1" x14ac:dyDescent="0.25">
      <c r="A111" s="182"/>
      <c r="B111" s="183"/>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c r="AB111" s="183"/>
      <c r="AC111" s="183"/>
      <c r="AD111" s="183"/>
      <c r="AE111" s="183"/>
      <c r="AF111" s="183"/>
      <c r="AG111" s="183"/>
      <c r="AH111" s="183"/>
      <c r="AI111" s="183"/>
      <c r="AJ111" s="183"/>
      <c r="AK111" s="183"/>
      <c r="AL111" s="183"/>
      <c r="AM111" s="183"/>
      <c r="AN111" s="183"/>
      <c r="AO111" s="183"/>
      <c r="AP111" s="183"/>
      <c r="AQ111" s="183"/>
      <c r="AR111" s="183"/>
      <c r="AS111" s="183"/>
      <c r="AT111" s="183"/>
      <c r="AU111" s="186"/>
      <c r="AV111" s="186"/>
      <c r="AW111" s="183"/>
      <c r="AX111" s="186"/>
      <c r="AY111" s="186"/>
      <c r="AZ111" s="186"/>
      <c r="BA111" s="183"/>
      <c r="BB111" s="183"/>
      <c r="BC111" s="183"/>
      <c r="BD111" s="183"/>
      <c r="BE111" s="183"/>
      <c r="BF111" s="183"/>
      <c r="BG111" s="183"/>
      <c r="BH111" s="183"/>
      <c r="BI111" s="183"/>
      <c r="BJ111" s="183"/>
      <c r="BK111" s="183"/>
      <c r="BL111" s="183"/>
      <c r="BM111" s="183"/>
      <c r="BN111" s="183"/>
      <c r="BO111" s="183"/>
      <c r="BP111" s="183"/>
      <c r="BQ111" s="183"/>
      <c r="BR111" s="183"/>
      <c r="BS111" s="183"/>
      <c r="BT111" s="183"/>
      <c r="BU111" s="183"/>
      <c r="BV111" s="183"/>
      <c r="BW111" s="183"/>
      <c r="BX111" s="183"/>
      <c r="BY111" s="183"/>
      <c r="BZ111" s="183"/>
      <c r="CA111" s="183"/>
      <c r="CB111" s="183"/>
      <c r="CC111" s="183"/>
      <c r="CD111" s="183"/>
      <c r="CE111" s="183"/>
      <c r="CF111" s="183"/>
      <c r="CG111" s="183"/>
      <c r="CH111" s="183"/>
      <c r="CI111" s="183"/>
      <c r="CJ111" s="183"/>
      <c r="CK111" s="183"/>
      <c r="CL111" s="183"/>
      <c r="CM111" s="183"/>
      <c r="CN111" s="183"/>
      <c r="CO111" s="183"/>
      <c r="CP111" s="183"/>
      <c r="CQ111" s="183"/>
      <c r="CR111" s="183"/>
      <c r="CS111" s="183"/>
      <c r="CT111" s="183"/>
      <c r="CU111" s="183"/>
      <c r="CV111" s="183"/>
      <c r="CW111" s="183"/>
      <c r="CX111" s="183"/>
      <c r="CY111" s="183"/>
      <c r="CZ111" s="183"/>
      <c r="DA111" s="183"/>
      <c r="DB111" s="183"/>
      <c r="DC111" s="183"/>
      <c r="DD111" s="183"/>
      <c r="DE111" s="183"/>
      <c r="DF111" s="183"/>
      <c r="DG111" s="183"/>
      <c r="DH111" s="183"/>
      <c r="DI111" s="183"/>
      <c r="DJ111" s="183"/>
      <c r="DK111" s="183"/>
      <c r="DL111" s="183"/>
      <c r="DM111" s="183"/>
      <c r="DN111" s="183"/>
      <c r="DO111" s="183"/>
      <c r="DP111" s="183"/>
      <c r="DQ111" s="183"/>
      <c r="DR111" s="183"/>
      <c r="DS111" s="183"/>
      <c r="DT111" s="183"/>
      <c r="DU111" s="183"/>
      <c r="DV111" s="183"/>
      <c r="DW111" s="178"/>
      <c r="DX111" s="178"/>
      <c r="DY111" s="178"/>
      <c r="DZ111" s="178"/>
      <c r="EA111" s="182"/>
    </row>
    <row r="112" spans="1:132" ht="46.5" customHeight="1" x14ac:dyDescent="0.25">
      <c r="A112" s="182"/>
      <c r="B112" s="183"/>
      <c r="C112" s="183"/>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c r="AA112" s="183"/>
      <c r="AB112" s="183"/>
      <c r="AC112" s="183"/>
      <c r="AD112" s="183"/>
      <c r="AE112" s="183"/>
      <c r="AF112" s="183"/>
      <c r="AG112" s="183"/>
      <c r="AH112" s="183"/>
      <c r="AI112" s="183"/>
      <c r="AJ112" s="183"/>
      <c r="AK112" s="183"/>
      <c r="AL112" s="183"/>
      <c r="AM112" s="183"/>
      <c r="AN112" s="183"/>
      <c r="AO112" s="183"/>
      <c r="AP112" s="183"/>
      <c r="AQ112" s="183"/>
      <c r="AR112" s="183"/>
      <c r="AS112" s="183"/>
      <c r="AT112" s="183"/>
      <c r="AU112" s="186"/>
      <c r="AV112" s="186"/>
      <c r="AW112" s="183"/>
      <c r="AX112" s="186"/>
      <c r="AY112" s="186"/>
      <c r="AZ112" s="186"/>
      <c r="BA112" s="183"/>
      <c r="BB112" s="183"/>
      <c r="BC112" s="183"/>
      <c r="BD112" s="183"/>
      <c r="BE112" s="183"/>
      <c r="BF112" s="183"/>
      <c r="BG112" s="183"/>
      <c r="BH112" s="183"/>
      <c r="BI112" s="183"/>
      <c r="BJ112" s="183"/>
      <c r="BK112" s="183"/>
      <c r="BL112" s="183"/>
      <c r="BM112" s="183"/>
      <c r="BN112" s="183"/>
      <c r="BO112" s="183"/>
      <c r="BP112" s="183"/>
      <c r="BQ112" s="183"/>
      <c r="BR112" s="183"/>
      <c r="BS112" s="183"/>
      <c r="BT112" s="183"/>
      <c r="BU112" s="183"/>
      <c r="BV112" s="183"/>
      <c r="BW112" s="183"/>
      <c r="BX112" s="183"/>
      <c r="BY112" s="183"/>
      <c r="BZ112" s="183"/>
      <c r="CA112" s="183"/>
      <c r="CB112" s="183"/>
      <c r="CC112" s="183"/>
      <c r="CD112" s="183"/>
      <c r="CE112" s="183"/>
      <c r="CF112" s="183"/>
      <c r="CG112" s="183"/>
      <c r="CH112" s="183"/>
      <c r="CI112" s="183"/>
      <c r="CJ112" s="183"/>
      <c r="CK112" s="183"/>
      <c r="CL112" s="183"/>
      <c r="CM112" s="183"/>
      <c r="CN112" s="183"/>
      <c r="CO112" s="183"/>
      <c r="CP112" s="183"/>
      <c r="CQ112" s="183"/>
      <c r="CR112" s="183"/>
      <c r="CS112" s="183"/>
      <c r="CT112" s="183"/>
      <c r="CU112" s="183"/>
      <c r="CV112" s="183"/>
      <c r="CW112" s="183"/>
      <c r="CX112" s="183"/>
      <c r="CY112" s="183"/>
      <c r="CZ112" s="183"/>
      <c r="DA112" s="183"/>
      <c r="DB112" s="183"/>
      <c r="DC112" s="183"/>
      <c r="DD112" s="183"/>
      <c r="DE112" s="183"/>
      <c r="DF112" s="183"/>
      <c r="DG112" s="183"/>
      <c r="DH112" s="183"/>
      <c r="DI112" s="183"/>
      <c r="DJ112" s="183"/>
      <c r="DK112" s="183"/>
      <c r="DL112" s="183"/>
      <c r="DM112" s="183"/>
      <c r="DN112" s="183"/>
      <c r="DO112" s="183"/>
      <c r="DP112" s="183"/>
      <c r="DQ112" s="183"/>
      <c r="DR112" s="183"/>
      <c r="DS112" s="183"/>
      <c r="DT112" s="183"/>
      <c r="DU112" s="183"/>
      <c r="DV112" s="183"/>
      <c r="DW112" s="178"/>
      <c r="DX112" s="183"/>
      <c r="DY112" s="183"/>
      <c r="DZ112" s="183"/>
      <c r="EA112" s="182"/>
    </row>
    <row r="113" spans="1:131" ht="46.5" customHeight="1" x14ac:dyDescent="0.25">
      <c r="A113" s="182"/>
      <c r="B113" s="183"/>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c r="AA113" s="183"/>
      <c r="AB113" s="183"/>
      <c r="AC113" s="183"/>
      <c r="AD113" s="183"/>
      <c r="AE113" s="183"/>
      <c r="AF113" s="183"/>
      <c r="AG113" s="183"/>
      <c r="AH113" s="183"/>
      <c r="AI113" s="183"/>
      <c r="AJ113" s="183"/>
      <c r="AK113" s="183"/>
      <c r="AL113" s="183"/>
      <c r="AM113" s="183"/>
      <c r="AN113" s="183"/>
      <c r="AO113" s="183"/>
      <c r="AP113" s="183"/>
      <c r="AQ113" s="183"/>
      <c r="AR113" s="183"/>
      <c r="AS113" s="183"/>
      <c r="AT113" s="183"/>
      <c r="AU113" s="186"/>
      <c r="AV113" s="186"/>
      <c r="AW113" s="183"/>
      <c r="AX113" s="186"/>
      <c r="AY113" s="186"/>
      <c r="AZ113" s="186"/>
      <c r="BA113" s="183"/>
      <c r="BB113" s="183"/>
      <c r="BC113" s="183"/>
      <c r="BD113" s="183"/>
      <c r="BE113" s="183"/>
      <c r="BF113" s="183"/>
      <c r="BG113" s="183"/>
      <c r="BH113" s="183"/>
      <c r="BI113" s="183"/>
      <c r="BJ113" s="183"/>
      <c r="BK113" s="183"/>
      <c r="BL113" s="183"/>
      <c r="BM113" s="183"/>
      <c r="BN113" s="183"/>
      <c r="BO113" s="183"/>
      <c r="BP113" s="183"/>
      <c r="BQ113" s="183"/>
      <c r="BR113" s="183"/>
      <c r="BS113" s="183"/>
      <c r="BT113" s="183"/>
      <c r="BU113" s="183"/>
      <c r="BV113" s="183"/>
      <c r="BW113" s="183"/>
      <c r="BX113" s="183"/>
      <c r="BY113" s="183"/>
      <c r="BZ113" s="183"/>
      <c r="CA113" s="183"/>
      <c r="CB113" s="183"/>
      <c r="CC113" s="183"/>
      <c r="CD113" s="183"/>
      <c r="CE113" s="183"/>
      <c r="CF113" s="183"/>
      <c r="CG113" s="183"/>
      <c r="CH113" s="183"/>
      <c r="CI113" s="183"/>
      <c r="CJ113" s="183"/>
      <c r="CK113" s="183"/>
      <c r="CL113" s="183"/>
      <c r="CM113" s="183"/>
      <c r="CN113" s="183"/>
      <c r="CO113" s="183"/>
      <c r="CP113" s="183"/>
      <c r="CQ113" s="183"/>
      <c r="CR113" s="183"/>
      <c r="CS113" s="183"/>
      <c r="CT113" s="183"/>
      <c r="CU113" s="183"/>
      <c r="CV113" s="183"/>
      <c r="CW113" s="183"/>
      <c r="CX113" s="183"/>
      <c r="CY113" s="183"/>
      <c r="CZ113" s="183"/>
      <c r="DA113" s="183"/>
      <c r="DB113" s="183"/>
      <c r="DC113" s="183"/>
      <c r="DD113" s="183"/>
      <c r="DE113" s="183"/>
      <c r="DF113" s="183"/>
      <c r="DG113" s="183"/>
      <c r="DH113" s="183"/>
      <c r="DI113" s="183"/>
      <c r="DJ113" s="183"/>
      <c r="DK113" s="183"/>
      <c r="DL113" s="183"/>
      <c r="DM113" s="183"/>
      <c r="DN113" s="183"/>
      <c r="DO113" s="183"/>
      <c r="DP113" s="183"/>
      <c r="DQ113" s="183"/>
      <c r="DR113" s="183"/>
      <c r="DS113" s="183"/>
      <c r="DT113" s="183"/>
      <c r="DU113" s="183"/>
      <c r="DV113" s="183"/>
      <c r="DW113" s="178"/>
      <c r="DX113" s="183"/>
      <c r="DY113" s="183"/>
      <c r="DZ113" s="183"/>
      <c r="EA113" s="182"/>
    </row>
    <row r="114" spans="1:131" ht="46.5" customHeight="1" x14ac:dyDescent="0.25">
      <c r="A114" s="182"/>
      <c r="B114" s="183"/>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c r="AA114" s="183"/>
      <c r="AB114" s="183"/>
      <c r="AC114" s="183"/>
      <c r="AD114" s="183"/>
      <c r="AE114" s="183"/>
      <c r="AF114" s="183"/>
      <c r="AG114" s="183"/>
      <c r="AH114" s="183"/>
      <c r="AI114" s="183"/>
      <c r="AJ114" s="183"/>
      <c r="AK114" s="183"/>
      <c r="AL114" s="183"/>
      <c r="AM114" s="183"/>
      <c r="AN114" s="183"/>
      <c r="AO114" s="183"/>
      <c r="AP114" s="183"/>
      <c r="AQ114" s="183"/>
      <c r="AR114" s="183"/>
      <c r="AS114" s="183"/>
      <c r="AT114" s="183"/>
      <c r="AU114" s="186"/>
      <c r="AV114" s="186"/>
      <c r="AW114" s="183"/>
      <c r="AX114" s="186"/>
      <c r="AY114" s="186"/>
      <c r="AZ114" s="186"/>
      <c r="BA114" s="183"/>
      <c r="BB114" s="183"/>
      <c r="BC114" s="183"/>
      <c r="BD114" s="183"/>
      <c r="BE114" s="183"/>
      <c r="BF114" s="183"/>
      <c r="BG114" s="183"/>
      <c r="BH114" s="183"/>
      <c r="BI114" s="183"/>
      <c r="BJ114" s="183"/>
      <c r="BK114" s="183"/>
      <c r="BL114" s="183"/>
      <c r="BM114" s="183"/>
      <c r="BN114" s="183"/>
      <c r="BO114" s="183"/>
      <c r="BP114" s="183"/>
      <c r="BQ114" s="183"/>
      <c r="BR114" s="183"/>
      <c r="BS114" s="183"/>
      <c r="BT114" s="183"/>
      <c r="BU114" s="183"/>
      <c r="BV114" s="183"/>
      <c r="BW114" s="183"/>
      <c r="BX114" s="183"/>
      <c r="BY114" s="183"/>
      <c r="BZ114" s="183"/>
      <c r="CA114" s="183"/>
      <c r="CB114" s="183"/>
      <c r="CC114" s="183"/>
      <c r="CD114" s="183"/>
      <c r="CE114" s="183"/>
      <c r="CF114" s="183"/>
      <c r="CG114" s="183"/>
      <c r="CH114" s="183"/>
      <c r="CI114" s="183"/>
      <c r="CJ114" s="183"/>
      <c r="CK114" s="183"/>
      <c r="CL114" s="183"/>
      <c r="CM114" s="183"/>
      <c r="CN114" s="183"/>
      <c r="CO114" s="183"/>
      <c r="CP114" s="183"/>
      <c r="CQ114" s="183"/>
      <c r="CR114" s="183"/>
      <c r="CS114" s="183"/>
      <c r="CT114" s="183"/>
      <c r="CU114" s="183"/>
      <c r="CV114" s="183"/>
      <c r="CW114" s="183"/>
      <c r="CX114" s="183"/>
      <c r="CY114" s="183"/>
      <c r="CZ114" s="183"/>
      <c r="DA114" s="183"/>
      <c r="DB114" s="183"/>
      <c r="DC114" s="183"/>
      <c r="DD114" s="183"/>
      <c r="DE114" s="183"/>
      <c r="DF114" s="183"/>
      <c r="DG114" s="183"/>
      <c r="DH114" s="183"/>
      <c r="DI114" s="183"/>
      <c r="DJ114" s="183"/>
      <c r="DK114" s="183"/>
      <c r="DL114" s="183"/>
      <c r="DM114" s="183"/>
      <c r="DN114" s="183"/>
      <c r="DO114" s="183"/>
      <c r="DP114" s="183"/>
      <c r="DQ114" s="183"/>
      <c r="DR114" s="183"/>
      <c r="DS114" s="183"/>
      <c r="DT114" s="183"/>
      <c r="DU114" s="183"/>
      <c r="DV114" s="183"/>
      <c r="DW114" s="183"/>
      <c r="DX114" s="183"/>
      <c r="DY114" s="183"/>
      <c r="DZ114" s="183"/>
      <c r="EA114" s="182"/>
    </row>
    <row r="115" spans="1:131" ht="46.5" customHeight="1" x14ac:dyDescent="0.25">
      <c r="A115" s="182"/>
      <c r="B115" s="183"/>
      <c r="C115" s="183"/>
      <c r="D115" s="183"/>
      <c r="E115" s="183"/>
      <c r="F115" s="183"/>
      <c r="G115" s="183"/>
      <c r="H115" s="183"/>
      <c r="I115" s="183"/>
      <c r="J115" s="183"/>
      <c r="K115" s="183"/>
      <c r="L115" s="183"/>
      <c r="M115" s="183"/>
      <c r="N115" s="183"/>
      <c r="O115" s="183"/>
      <c r="P115" s="183"/>
      <c r="Q115" s="183"/>
      <c r="R115" s="183"/>
      <c r="S115" s="183"/>
      <c r="T115" s="183"/>
      <c r="U115" s="183"/>
      <c r="V115" s="183"/>
      <c r="W115" s="183"/>
      <c r="X115" s="183"/>
      <c r="Y115" s="183"/>
      <c r="Z115" s="183"/>
      <c r="AA115" s="183"/>
      <c r="AB115" s="183"/>
      <c r="AC115" s="183"/>
      <c r="AD115" s="183"/>
      <c r="AE115" s="183"/>
      <c r="AF115" s="183"/>
      <c r="AG115" s="183"/>
      <c r="AH115" s="183"/>
      <c r="AI115" s="183"/>
      <c r="AJ115" s="183"/>
      <c r="AK115" s="183"/>
      <c r="AL115" s="183"/>
      <c r="AM115" s="183"/>
      <c r="AN115" s="183"/>
      <c r="AO115" s="183"/>
      <c r="AP115" s="183"/>
      <c r="AQ115" s="183"/>
      <c r="AR115" s="183"/>
      <c r="AS115" s="183"/>
      <c r="AT115" s="183"/>
      <c r="AU115" s="186"/>
      <c r="AV115" s="186"/>
      <c r="AW115" s="183"/>
      <c r="AX115" s="186"/>
      <c r="AY115" s="186"/>
      <c r="AZ115" s="186"/>
      <c r="BA115" s="183"/>
      <c r="BB115" s="183"/>
      <c r="BC115" s="183"/>
      <c r="BD115" s="183"/>
      <c r="BE115" s="183"/>
      <c r="BF115" s="183"/>
      <c r="BG115" s="183"/>
      <c r="BH115" s="183"/>
      <c r="BI115" s="183"/>
      <c r="BJ115" s="183"/>
      <c r="BK115" s="183"/>
      <c r="BL115" s="183"/>
      <c r="BM115" s="183"/>
      <c r="BN115" s="183"/>
      <c r="BO115" s="183"/>
      <c r="BP115" s="183"/>
      <c r="BQ115" s="183"/>
      <c r="BR115" s="183"/>
      <c r="BS115" s="183"/>
      <c r="BT115" s="183"/>
      <c r="BU115" s="183"/>
      <c r="BV115" s="183"/>
      <c r="BW115" s="183"/>
      <c r="BX115" s="183"/>
      <c r="BY115" s="183"/>
      <c r="BZ115" s="183"/>
      <c r="CA115" s="183"/>
      <c r="CB115" s="183"/>
      <c r="CC115" s="183"/>
      <c r="CD115" s="183"/>
      <c r="CE115" s="183"/>
      <c r="CF115" s="183"/>
      <c r="CG115" s="183"/>
      <c r="CH115" s="183"/>
      <c r="CI115" s="183"/>
      <c r="CJ115" s="183"/>
      <c r="CK115" s="183"/>
      <c r="CL115" s="183"/>
      <c r="CM115" s="183"/>
      <c r="CN115" s="183"/>
      <c r="CO115" s="183"/>
      <c r="CP115" s="183"/>
      <c r="CQ115" s="183"/>
      <c r="CR115" s="183"/>
      <c r="CS115" s="183"/>
      <c r="CT115" s="183"/>
      <c r="CU115" s="183"/>
      <c r="CV115" s="183"/>
      <c r="CW115" s="183"/>
      <c r="CX115" s="183"/>
      <c r="CY115" s="183"/>
      <c r="CZ115" s="183"/>
      <c r="DA115" s="183"/>
      <c r="DB115" s="183"/>
      <c r="DC115" s="183"/>
      <c r="DD115" s="183"/>
      <c r="DE115" s="183"/>
      <c r="DF115" s="183"/>
      <c r="DG115" s="183"/>
      <c r="DH115" s="183"/>
      <c r="DI115" s="183"/>
      <c r="DJ115" s="183"/>
      <c r="DK115" s="183"/>
      <c r="DL115" s="183"/>
      <c r="DM115" s="183"/>
      <c r="DN115" s="183"/>
      <c r="DO115" s="183"/>
      <c r="DP115" s="183"/>
      <c r="DQ115" s="183"/>
      <c r="DR115" s="183"/>
      <c r="DS115" s="183"/>
      <c r="DT115" s="183"/>
      <c r="DU115" s="183"/>
      <c r="DV115" s="183"/>
      <c r="DW115" s="183"/>
      <c r="DX115" s="183"/>
      <c r="DY115" s="183"/>
      <c r="DZ115" s="183"/>
      <c r="EA115" s="182"/>
    </row>
  </sheetData>
  <mergeCells count="34">
    <mergeCell ref="AQ1:AT1"/>
    <mergeCell ref="A1:A2"/>
    <mergeCell ref="C1:F1"/>
    <mergeCell ref="G1:J1"/>
    <mergeCell ref="K1:N1"/>
    <mergeCell ref="O1:R1"/>
    <mergeCell ref="S1:V1"/>
    <mergeCell ref="W1:Z1"/>
    <mergeCell ref="AA1:AD1"/>
    <mergeCell ref="AE1:AH1"/>
    <mergeCell ref="AI1:AL1"/>
    <mergeCell ref="AM1:AP1"/>
    <mergeCell ref="CE1:CH1"/>
    <mergeCell ref="CI1:CL1"/>
    <mergeCell ref="CM1:CP1"/>
    <mergeCell ref="AU1:AX1"/>
    <mergeCell ref="AY1:BB1"/>
    <mergeCell ref="BC1:BF1"/>
    <mergeCell ref="BG1:BJ1"/>
    <mergeCell ref="BK1:BN1"/>
    <mergeCell ref="BO1:BR1"/>
    <mergeCell ref="DO1:DR1"/>
    <mergeCell ref="DS1:DV1"/>
    <mergeCell ref="DW1:DZ1"/>
    <mergeCell ref="EA1:EA2"/>
    <mergeCell ref="CQ1:CT1"/>
    <mergeCell ref="CU1:CX1"/>
    <mergeCell ref="CY1:DB1"/>
    <mergeCell ref="DC1:DF1"/>
    <mergeCell ref="DG1:DJ1"/>
    <mergeCell ref="DK1:DN1"/>
    <mergeCell ref="BS1:BV1"/>
    <mergeCell ref="BW1:BZ1"/>
    <mergeCell ref="CA1:CD1"/>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Datos Generales</vt:lpstr>
      <vt:lpstr>Protocolo Diligenciar Ingresos</vt:lpstr>
      <vt:lpstr>Protocolo_Diligenciar_Gastos</vt:lpstr>
      <vt:lpstr>Protocolo_Gastos Inversión</vt:lpstr>
      <vt:lpstr>Informe INGRESOS</vt:lpstr>
      <vt:lpstr>Informe del Gasto</vt:lpstr>
      <vt:lpstr>Detallado del Gasto</vt:lpstr>
      <vt:lpstr>Lista_CAR</vt:lpstr>
      <vt:lpstr>Vigencias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jose luis peñaranda toro</cp:lastModifiedBy>
  <dcterms:created xsi:type="dcterms:W3CDTF">2016-11-26T19:57:08Z</dcterms:created>
  <dcterms:modified xsi:type="dcterms:W3CDTF">2025-07-29T21:24:58Z</dcterms:modified>
</cp:coreProperties>
</file>